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drawings/drawing10.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4.xml" ContentType="application/vnd.openxmlformats-officedocument.drawing+xml"/>
  <Override PartName="/xl/drawings/drawing1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trlProps/ctrlProp58.xml" ContentType="application/vnd.ms-excel.controlproperties+xml"/>
  <Override PartName="/xl/ctrlProps/ctrlProp59.xml" ContentType="application/vnd.ms-excel.controlproperties+xml"/>
  <Override PartName="/xl/drawings/drawing25.xml" ContentType="application/vnd.openxmlformats-officedocument.drawing+xml"/>
  <Override PartName="/xl/ctrlProps/ctrlProp60.xml" ContentType="application/vnd.ms-excel.controlproperties+xml"/>
  <Override PartName="/xl/drawings/drawing2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4470D2CD-2249-CD33-4A35-6F278624656F}"/>
  <workbookPr codeName="ThisWorkbook"/>
  <mc:AlternateContent xmlns:mc="http://schemas.openxmlformats.org/markup-compatibility/2006">
    <mc:Choice Requires="x15">
      <x15ac:absPath xmlns:x15ac="http://schemas.microsoft.com/office/spreadsheetml/2010/11/ac" url="G:\Oxzion3.0\AppBuilder\integrations\ExcelMapperWebService\ExcelMapperWebService\wwwroot\Templates\"/>
    </mc:Choice>
  </mc:AlternateContent>
  <xr:revisionPtr revIDLastSave="0" documentId="13_ncr:1_{6653C3A7-6DED-4E96-8555-C1A05AA8531C}" xr6:coauthVersionLast="45" xr6:coauthVersionMax="45" xr10:uidLastSave="{00000000-0000-0000-0000-000000000000}"/>
  <bookViews>
    <workbookView xWindow="-120" yWindow="-120" windowWidth="20730" windowHeight="11160" tabRatio="901" activeTab="7" xr2:uid="{00000000-000D-0000-FFFF-FFFF00000000}"/>
  </bookViews>
  <sheets>
    <sheet name="A-Gen" sheetId="1" r:id="rId1"/>
    <sheet name="C-Locs&amp;AIs" sheetId="4" r:id="rId2"/>
    <sheet name="Contacts" sheetId="35" r:id="rId3"/>
    <sheet name="E-Prop" sheetId="5" r:id="rId4"/>
    <sheet name="F" sheetId="6" r:id="rId5"/>
    <sheet name="G-IM" sheetId="7" r:id="rId6"/>
    <sheet name="H-Crime" sheetId="8" r:id="rId7"/>
    <sheet name="J" sheetId="10" r:id="rId8"/>
    <sheet name="K" sheetId="11" r:id="rId9"/>
    <sheet name="L-DPD" sheetId="34" r:id="rId10"/>
    <sheet name="M-GL" sheetId="13" r:id="rId11"/>
    <sheet name="N-L&amp;R" sheetId="14" r:id="rId12"/>
    <sheet name="P-Pollution" sheetId="37" r:id="rId13"/>
    <sheet name="Q-Umb" sheetId="17" r:id="rId14"/>
    <sheet name="UW Q's" sheetId="36" r:id="rId15"/>
    <sheet name="Supporting Info" sheetId="33" r:id="rId16"/>
    <sheet name="Validation" sheetId="30" r:id="rId17"/>
    <sheet name="HELP" sheetId="22" r:id="rId18"/>
    <sheet name="HELP-Validation" sheetId="31" r:id="rId19"/>
    <sheet name="Rev" sheetId="19" state="hidden" r:id="rId20"/>
    <sheet name="REF" sheetId="21" state="hidden" r:id="rId21"/>
    <sheet name="ReNum" sheetId="27" r:id="rId22"/>
    <sheet name="R-LossCosts" sheetId="28" r:id="rId23"/>
    <sheet name="CAT-Template" sheetId="38" state="veryHidden" r:id="rId24"/>
    <sheet name="CAT-DPD-Template" sheetId="39" state="veryHidden" r:id="rId25"/>
    <sheet name="LOB Ref" sheetId="40" state="veryHidden" r:id="rId26"/>
    <sheet name="ZZ_Control" sheetId="29" state="hidden" r:id="rId27"/>
  </sheets>
  <functionGroups builtInGroupCount="19"/>
  <definedNames>
    <definedName name="A_Addl_Ownr_Names">'A-Gen'!$D$21:$G$25</definedName>
    <definedName name="A_Addl_Ownr_Titles">'A-Gen'!$H$21:$J$25</definedName>
    <definedName name="A_Agency_Name">'A-Gen'!$D$8</definedName>
    <definedName name="A_Agency_Nbr">'A-Gen'!$C$8</definedName>
    <definedName name="A_AI_City">'C-Locs&amp;AIs'!$U$16:$U$17</definedName>
    <definedName name="A_BAC">'A-Gen'!$H$8</definedName>
    <definedName name="A_Business_Type">'A-Gen'!$E$19</definedName>
    <definedName name="A_Business_Type_Code_HC">'A-Gen'!$F$16</definedName>
    <definedName name="A_CaseNum">'A-Gen'!$E$8</definedName>
    <definedName name="A_Comment_rowht">'A-Gen'!$Q$34</definedName>
    <definedName name="A_Copy_Status">'A-Gen'!$M$19:$N$19</definedName>
    <definedName name="A_Copy_Status_Region">'A-Gen'!$M$18:$N$19</definedName>
    <definedName name="A_Dlr_Website">'A-Gen'!$F$14</definedName>
    <definedName name="A_Email_Addr">ZZ_Control!$N$16</definedName>
    <definedName name="A_Email_Name">'A-Gen'!$I$12</definedName>
    <definedName name="A_First_Named_Insured">'A-Gen'!$C$10</definedName>
    <definedName name="A_Franchise1">'A-Gen'!$E$18</definedName>
    <definedName name="A_Franchise2">'A-Gen'!$F$18</definedName>
    <definedName name="A_Franchise3">'A-Gen'!$I$18</definedName>
    <definedName name="A_InsScore">'A-Gen'!$S$1</definedName>
    <definedName name="A_Lease_Rental_Code">ZZ_Control!$L$19</definedName>
    <definedName name="A_Legal_Status">'A-Gen'!$I$16</definedName>
    <definedName name="A_Mailing_Address">'A-Gen'!$C$12</definedName>
    <definedName name="A_Main_City">'A-Gen'!$F$12</definedName>
    <definedName name="A_Main_Phone">'A-Gen'!$C$14</definedName>
    <definedName name="A_Main_State">'A-Gen'!$J$12</definedName>
    <definedName name="A_Main_Zip">'A-Gen'!$K$12</definedName>
    <definedName name="A_Need_By_Date">'A-Gen'!$K$10</definedName>
    <definedName name="A_Other_Named_Insureds">'A-Gen'!$E$27:$E$30</definedName>
    <definedName name="A_OthNmdIns_rowht">'A-Gen'!$P$27:$P$30</definedName>
    <definedName name="A_Own_Pct_Col">'A-Gen'!$K$21:$K$25</definedName>
    <definedName name="A_Owner_Name">'A-Gen'!$D$21</definedName>
    <definedName name="A_Owner_Title">'A-Gen'!$H$21</definedName>
    <definedName name="A_Owner_total_pct">'A-Gen'!$K$26</definedName>
    <definedName name="A_Prop_Eff_Date">'A-Gen'!$J$10</definedName>
    <definedName name="A_Quote">'A-Gen'!$F$8</definedName>
    <definedName name="A_Renewal_App">'C-Locs&amp;AIs'!$B$1</definedName>
    <definedName name="A_Start">'A-Gen'!$J$8</definedName>
    <definedName name="A_STATUS_REGION">'A-Gen'!$H$1:$J$2</definedName>
    <definedName name="A_tptDlrPers">'A-Gen'!$C$25:$K$25</definedName>
    <definedName name="A_tptOthNmdInsd">'A-Gen'!$C$29:$P$30</definedName>
    <definedName name="A_Type_lkup">'A-Gen'!$F$16</definedName>
    <definedName name="A_Version">'A-Gen'!$B$41</definedName>
    <definedName name="BGR2_Symbol_Codes">REF!$N$33:$N$81</definedName>
    <definedName name="C_AddInsdLocs">'C-Locs&amp;AIs'!$J$15:$L$17</definedName>
    <definedName name="C_AddIntTemplate">'C-Locs&amp;AIs'!$G$17:$AD$17</definedName>
    <definedName name="C_Additional_Address">'C-Locs&amp;AIs'!$Q$16:$W$16</definedName>
    <definedName name="C_Additional_Insured_Location">'C-Locs&amp;AIs'!$J$16:$L$17</definedName>
    <definedName name="C_Additional_Insured_Name">'C-Locs&amp;AIs'!$G$16:$I$17</definedName>
    <definedName name="C_Addl_Insureds_Type">'C-Locs&amp;AIs'!$M$16:$N$17</definedName>
    <definedName name="C_AddlInt_rowht">'C-Locs&amp;AIs'!$AC$16:$AD$17</definedName>
    <definedName name="C_AI_addrline1">'C-Locs&amp;AIs'!$Q$16:$R$17</definedName>
    <definedName name="C_AI_addrline2">'C-Locs&amp;AIs'!$S$16:$T$17</definedName>
    <definedName name="C_AI_InterestType">'C-Locs&amp;AIs'!$O$16:$O$17</definedName>
    <definedName name="C_AI_State">'C-Locs&amp;AIs'!$V$16:$V$17</definedName>
    <definedName name="C_AI_Zip">'C-Locs&amp;AIs'!$W$16:$W$17</definedName>
    <definedName name="C_Bldgs">'C-Locs&amp;AIs'!$H$10:$H$11</definedName>
    <definedName name="C_Comment_rowht">'C-Locs&amp;AIs'!$AC$24</definedName>
    <definedName name="C_CopyLocs">'C-Locs&amp;AIs'!$C$10:$D$11</definedName>
    <definedName name="C_End">'C-Locs&amp;AIs'!$B$11</definedName>
    <definedName name="C_HoldLocs">'C-Locs&amp;AIs'!$E$10:$F$11</definedName>
    <definedName name="C_InsertTemplate">'C-Locs&amp;AIs'!$B$11:$AD$11</definedName>
    <definedName name="C_LocAddr_Lookup">'C-Locs&amp;AIs'!$B$10:$M$11</definedName>
    <definedName name="C_LocCols">'C-Locs&amp;AIs'!$G$10:$H$11</definedName>
    <definedName name="C_LocLookup_Veh">'C-Locs&amp;AIs'!$M$10:$Z$11</definedName>
    <definedName name="C_Locs">'C-Locs&amp;AIs'!$G$10:$G$11</definedName>
    <definedName name="C_Locs_City">'C-Locs&amp;AIs'!$K$10:$K$11</definedName>
    <definedName name="C_Locs_Construction_Type">'C-Locs&amp;AIs'!$S$10:$S$11</definedName>
    <definedName name="C_Locs_County">'C-Locs&amp;AIs'!$N$10:$N$11</definedName>
    <definedName name="C_Locs_Occupancy">'C-Locs&amp;AIs'!$V$10:$V$11</definedName>
    <definedName name="C_Locs_Owner_ship">'C-Locs&amp;AIs'!$O$10:$O$11</definedName>
    <definedName name="C_Locs_Sprinkler">'C-Locs&amp;AIs'!$T$10:$T$11</definedName>
    <definedName name="C_Locs_Sq_Ft">'C-Locs&amp;AIs'!$U$10:$U$11</definedName>
    <definedName name="C_Locs_State">'C-Locs&amp;AIs'!$L$10:$L$11</definedName>
    <definedName name="C_Locs_Street_Address">'C-Locs&amp;AIs'!$I$10:$I$11</definedName>
    <definedName name="C_Locs_Yr_Built">'C-Locs&amp;AIs'!$P$10:$P$11</definedName>
    <definedName name="C_Locs_Zip">'C-Locs&amp;AIs'!$M$10:$M$11</definedName>
    <definedName name="C_LocShort">'C-Locs&amp;AIs'!$P$4:$W$4</definedName>
    <definedName name="C_LocStart">'C-Locs&amp;AIs'!$I$4:$O$4</definedName>
    <definedName name="C_NewBldg">'C-Locs&amp;AIs'!$H$4</definedName>
    <definedName name="C_NewLoc">'C-Locs&amp;AIs'!$G$4</definedName>
    <definedName name="C_NewLoc_temp">'C-Locs&amp;AIs'!$C$10:$D$10</definedName>
    <definedName name="C_Occ_FormCell">'C-Locs&amp;AIs'!$V$4</definedName>
    <definedName name="C_Occupancy">REF!$G$71:$G$85</definedName>
    <definedName name="C_PfConstructionType">'C-Locs&amp;AIs'!$S$10:$S$11</definedName>
    <definedName name="C_RearAdj">'C-Locs&amp;AIs'!$J$10:$J$11</definedName>
    <definedName name="C_SortLocs">'C-Locs&amp;AIs'!$B$10:$Z$11</definedName>
    <definedName name="C_SqFtAcr_Type">'C-Locs&amp;AIs'!$X$4</definedName>
    <definedName name="C_Start">'C-Locs&amp;AIs'!$I$4</definedName>
    <definedName name="C_Terrorism">ZZ_Control!$P$22</definedName>
    <definedName name="C_tptLocation">'C-Locs&amp;AIs'!$B$4:$Z$4</definedName>
    <definedName name="CAT_Address">'CAT-Template'!$L$9:$L$108</definedName>
    <definedName name="CAT_AIR_Code">'CAT-Template'!$Q$9:$Q$108</definedName>
    <definedName name="CAT_BEE_Lmt">'CAT-Template'!$Y$9:$Y$108</definedName>
    <definedName name="CAT_BI_Lmt">'CAT-Template'!$X$9:$X$108</definedName>
    <definedName name="CAT_Billboard_Lmt">'CAT-Template'!$AA$9:$AA$108</definedName>
    <definedName name="CAT_Bldg">'CAT-Template'!$G$9:$G$108</definedName>
    <definedName name="CAT_Bldg_Lmt">'CAT-Template'!$U$9:$U$108</definedName>
    <definedName name="CAT_BPP_Lmt">'CAT-Template'!$W$9:$W$108</definedName>
    <definedName name="CAT_City">'CAT-Template'!$M$9:$M$108</definedName>
    <definedName name="CAT_DlrType_table">REF!$AO$4:$AP$11</definedName>
    <definedName name="CAT_DPD_Area">'CAT-DPD-Template'!$BL$5:$BL$44</definedName>
    <definedName name="CAT_DPD_City">'CAT-DPD-Template'!$BI$5:$BI$44</definedName>
    <definedName name="CAT_DPD_Ded">'CAT-DPD-Template'!$FS$5:$FS$44</definedName>
    <definedName name="CAT_DPD_EffDt">'CAT-DPD-Template'!$H$5:$H$44</definedName>
    <definedName name="CAT_DPD_ExpDt">'CAT-DPD-Template'!$I$5:$I$44</definedName>
    <definedName name="CAT_DPD_InsrdNm">'CAT-DPD-Template'!$B$5:$B$44</definedName>
    <definedName name="CAT_DPD_Limit">'CAT-DPD-Template'!$BR$5:$BR$44</definedName>
    <definedName name="CAT_DPD_LOB">'CAT-DPD-Template'!$K$5:$K$44</definedName>
    <definedName name="CAT_DPD_LocNo">'CAT-DPD-Template'!$BB$5:$BB$44</definedName>
    <definedName name="CAT_DPD_Street">'CAT-DPD-Template'!$BH$5:$BH$44</definedName>
    <definedName name="CAT_DPD_Zip">'CAT-DPD-Template'!$BN$5:$BN$44</definedName>
    <definedName name="CAT_Eff_Date">'CAT-Template'!$J$9:$J$108</definedName>
    <definedName name="CAT_Exp_Date">'CAT-Template'!$K$9:$K$108</definedName>
    <definedName name="CAT_Fence_Lmt">'CAT-Template'!$Z$9:$Z$108</definedName>
    <definedName name="CAT_Fuel_Lmt">'CAT-Template'!$AB$9:$AB$108</definedName>
    <definedName name="CAT_Locs">'CAT-Template'!$F$9:$F$108</definedName>
    <definedName name="CAT_Quote">'CAT-Template'!$A$9:$A$108</definedName>
    <definedName name="CAT_State">'CAT-Template'!$N$9:$N$108</definedName>
    <definedName name="CAT_YearBuilt">'CAT-Template'!$S$9:$S$108</definedName>
    <definedName name="CAT_Zip">'CAT-Template'!$O$9:$O$108</definedName>
    <definedName name="Contact_Acctg">Contacts!$L$6:$L$11</definedName>
    <definedName name="Contact_Addr">Contacts!$S$6:$S$11</definedName>
    <definedName name="Contact_City">Contacts!$T$6:$T$11</definedName>
    <definedName name="Contact_Claims">Contacts!$R$6:$R$11</definedName>
    <definedName name="Contact_DlrPrinc">Contacts!$K$6:$K$11</definedName>
    <definedName name="Contact_Email">Contacts!$J$6:$J$11</definedName>
    <definedName name="Contact_FName">Contacts!$C$6:$C$11</definedName>
    <definedName name="Contact_LName">Contacts!$E$6:$E$11</definedName>
    <definedName name="Contact_Location">Contacts!$B$6:$B$11</definedName>
    <definedName name="Contact_LocList">'H-Crime'!$AA$22:$AA$23</definedName>
    <definedName name="Contact_LossCont">Contacts!$M$6:$M$11</definedName>
    <definedName name="Contact_LR">Contacts!$P$6:$P$11</definedName>
    <definedName name="Contact_MI">Contacts!$D$6:$D$11</definedName>
    <definedName name="Contact_MVR">Contacts!$O$6:$O$11</definedName>
    <definedName name="Contact_NmSffx">Contacts!$F$6:$F$11</definedName>
    <definedName name="Contact_OthPolDoc">Contacts!$N$6:$N$11</definedName>
    <definedName name="Contact_Phone">Contacts!$H$6:$H$11</definedName>
    <definedName name="Contact_PolNotices">Contacts!$Q$6:$Q$11</definedName>
    <definedName name="Contact_St">Contacts!$U$6:$U$11</definedName>
    <definedName name="Contact_Start">Contacts!$B$7</definedName>
    <definedName name="Contact_Title">Contacts!$G$6:$G$11</definedName>
    <definedName name="Contact_Zip">Contacts!$V$6:$V$11</definedName>
    <definedName name="ContactTemplate">Contacts!$B$11:$V$11</definedName>
    <definedName name="ddAEODed">REF!$J$97:$J$98</definedName>
    <definedName name="ddAHSSubAgentNos">REF!$AC$48:$AD$49</definedName>
    <definedName name="ddAirCodes">REF!$AF$5:$AG$23</definedName>
    <definedName name="ddAppType">REF!$AC$4:$AC$7</definedName>
    <definedName name="ddBrokers">REF!$Q$38:$Q$61</definedName>
    <definedName name="ddBrokrPCO">REF!$Q$38:$T$61</definedName>
    <definedName name="ddCGDedAll">REF!$J$89:$J$94</definedName>
    <definedName name="ddCLocSprklr">REF!$L$27:$L$29</definedName>
    <definedName name="ddCoastalStates">REF!$G$12:$H$62</definedName>
    <definedName name="ddCollDed">REF!$N$10:$N$11</definedName>
    <definedName name="ddCompDed">REF!$N$5:$N$8</definedName>
    <definedName name="ddConstCode">REF!$L$33:$M$38</definedName>
    <definedName name="ddConstDesc">REF!$L$33:$L$38</definedName>
    <definedName name="ddConstDescNA">REF!$L$33:$L$42</definedName>
    <definedName name="ddContactTitles">REF!$W$38:$W$45</definedName>
    <definedName name="ddCrimeDedOpts">REF!$J$71:$J$74</definedName>
    <definedName name="ddDefenseLimitsDiscAnd3rdParty">REF!$J$27:$J$30</definedName>
    <definedName name="ddDlrType">REF!$A$57:$A$64</definedName>
    <definedName name="ddDlrTypeAlly">REF!$A$57:$A$58</definedName>
    <definedName name="ddDlrTypeArrowhead">REF!$A$57:$A$64</definedName>
    <definedName name="ddDlrTypePO">REF!$A$67</definedName>
    <definedName name="ddDPDCollDedMotorcycleAndNonFranchised">REF!$J$71:$J$73</definedName>
    <definedName name="ddEmpty">REF!$A$72</definedName>
    <definedName name="ddEquipFran">REF!$C$12:$C$43</definedName>
    <definedName name="ddFPLimit">REF!$J$101:$J$103</definedName>
    <definedName name="ddFranchise">REF!$A$12:$A$55</definedName>
    <definedName name="ddGKDedAll">REF!$J$84:$J$86</definedName>
    <definedName name="ddGKDedMotorcycleAndNonFranchised">REF!$J$83:$J$86</definedName>
    <definedName name="ddGLClassCodes">REF!$L$12:$N$19</definedName>
    <definedName name="ddGLClasses">REF!$L$12:$L$19</definedName>
    <definedName name="ddGrAEOLimit">REF!$J$121:$J$122</definedName>
    <definedName name="ddGrAutoLiability">REF!$J$106:$J$107</definedName>
    <definedName name="ddGrDiscr3rdDed">REF!$J$118:$J$121</definedName>
    <definedName name="ddGrDiscr3rdLimit">REF!$J$102:$J$103</definedName>
    <definedName name="ddGrDiscrDed">REF!$J$121:$J$125</definedName>
    <definedName name="ddGrDOCCompDed">REF!$J$112:$J$114</definedName>
    <definedName name="ddGrDOCLimit">REF!$J$111:$J$115</definedName>
    <definedName name="ddGrMedPayLmt">REF!$J$110:$J$115</definedName>
    <definedName name="ddLiabLimit">REF!$J$107</definedName>
    <definedName name="ddLocMain">'H-Crime'!$B$22:$B$23</definedName>
    <definedName name="ddLocs">'C-Locs&amp;AIs'!$B$10:$B$11</definedName>
    <definedName name="ddLRLiabDedOpts">REF!$J$72:$J$79</definedName>
    <definedName name="ddMineSub">REF!$O$34:$P$37</definedName>
    <definedName name="ddMotorCycleFran">REF!$E$41:$E$95</definedName>
    <definedName name="ddNFTypes">REF!$A$74</definedName>
    <definedName name="ddPctRpr">REF!$A$76:$A$79</definedName>
    <definedName name="ddPropertyDedOpts">REF!$J$71:$J$79</definedName>
    <definedName name="ddRowHtAuto">REF!$P$54:$P$68</definedName>
    <definedName name="ddRPSubAgentNos">REF!$AA$38:$AB$38</definedName>
    <definedName name="ddRVFran">REF!$D$12:$D$63</definedName>
    <definedName name="ddSize">REF!$AL$5:$AL$8</definedName>
    <definedName name="ddSpecialClasses">REF!$J$12:$J$24</definedName>
    <definedName name="ddSprinkler">REF!$L$27:$L$30</definedName>
    <definedName name="ddStates">REF!$G$12:$G$61</definedName>
    <definedName name="ddTankContents">REF!$AF$27:$AF$35</definedName>
    <definedName name="ddTCTSize">REF!$AL$7:$AL$8</definedName>
    <definedName name="ddTiers">REF!$O$6:$O$8</definedName>
    <definedName name="ddTiersMods">REF!$O$6:$P$8</definedName>
    <definedName name="ddTrkFran">REF!$B$12:$B$45</definedName>
    <definedName name="ddTrlrFran">REF!$E$12:$E$35</definedName>
    <definedName name="ddWindHailDed">REF!$N$25:$N$31</definedName>
    <definedName name="ddWSSubAgentNos">REF!$AC$38:$AD$39</definedName>
    <definedName name="ddYesNo">REF!$A$69:$A$70</definedName>
    <definedName name="E_BINC_OrdLaw">'E-Prop'!$M$11</definedName>
    <definedName name="E_Bldg_Agreed_Value">'E-Prop'!#REF!</definedName>
    <definedName name="E_Bldg_Coinsurance">'E-Prop'!$G$8</definedName>
    <definedName name="E_Bldg_Deductible">'E-Prop'!$G$7</definedName>
    <definedName name="E_Bldg_Deductible_Type">ZZ_Control!$B$24</definedName>
    <definedName name="E_BldgLmt_Lookup">'E-Prop'!$E$19:$F$20</definedName>
    <definedName name="E_BPP_Agreed_Value">'E-Prop'!#REF!</definedName>
    <definedName name="E_BPP_Blanket">'E-Prop'!$L$19:$L$20</definedName>
    <definedName name="E_BPP_Coinsurance">'E-Prop'!$I$8</definedName>
    <definedName name="E_BPP_Deductible">'E-Prop'!$I$7</definedName>
    <definedName name="E_BPP_Valuation">'E-Prop'!$I$9</definedName>
    <definedName name="E_BusIncBlanket">'E-Prop'!$M$19:$M$20</definedName>
    <definedName name="E_Business_EExp">'E-Prop'!$M$7</definedName>
    <definedName name="E_Comment_rowht">'E-Prop'!$S$27</definedName>
    <definedName name="E_DTYRP">'E-Prop'!$J$19:$J$20</definedName>
    <definedName name="E_Earthquake_BINC_Flag">'E-Prop'!$M$10</definedName>
    <definedName name="E_FDSC_Covg">'E-Prop'!$N$19:$N$20</definedName>
    <definedName name="E_FireLegalLimits">'E-Prop'!$J$19:$J$20</definedName>
    <definedName name="E_IndemnityType">'E-Prop'!$M$9</definedName>
    <definedName name="E_Locs_BINC_Limit">'E-Prop'!$K$19:$K$20</definedName>
    <definedName name="E_Loss_Payment_Eexp">ZZ_Control!$A$21</definedName>
    <definedName name="E_Mech_Brkdwn">'E-Prop'!$I$11</definedName>
    <definedName name="E_OrdLaw_A">'E-Prop'!$S$19:$S$20</definedName>
    <definedName name="E_OrdLaw_A_Flag">'E-Prop'!$S$18</definedName>
    <definedName name="E_OrdLaw_B">'E-Prop'!$G$19:$G$20</definedName>
    <definedName name="E_OrdLaw_B_Pct">'E-Prop'!$G$18</definedName>
    <definedName name="E_OrdLaw_C">'E-Prop'!$H$19:$H$20</definedName>
    <definedName name="E_OrdLaw_C_Pct">'E-Prop'!$H$18</definedName>
    <definedName name="E_Prop_Bldg_EQ_DedPct">'E-Prop'!$H$10</definedName>
    <definedName name="E_Prop_Bldg_EQ_Flag">'E-Prop'!$G$10</definedName>
    <definedName name="E_Prop_BPP_EQ">'E-Prop'!$I$10</definedName>
    <definedName name="E_Prop_BPP_EQ_DedPct">'E-Prop'!$J$10</definedName>
    <definedName name="E_Prop_EExp_EQ">ZZ_Control!$A$22</definedName>
    <definedName name="E_Prop_EExp_OrdLaw">ZZ_Control!$A$23</definedName>
    <definedName name="E_Prop_EQ_EEXP_DedPct">ZZ_Control!$B$22</definedName>
    <definedName name="E_Prop_LimitCol">'E-Prop'!$F$19:$F$20</definedName>
    <definedName name="E_Prop_Payroll">'E-Prop'!$M$8</definedName>
    <definedName name="E_PropCopyLoc">'E-Prop'!$B$19:$B$20</definedName>
    <definedName name="E_PropHoldLocs">'E-Prop'!$C$19:$C$20</definedName>
    <definedName name="E_PropLoc">'E-Prop'!$E$20</definedName>
    <definedName name="E_PropLoc_BPP_Blanket">'E-Prop'!$L$19:$L$20</definedName>
    <definedName name="E_PropLoc_BPP_Limit">'E-Prop'!$I$19:$I$20</definedName>
    <definedName name="E_PropLocCol">'E-Prop'!$E$19:$E$20</definedName>
    <definedName name="E_PropSort">'E-Prop'!$B$19:$S$20</definedName>
    <definedName name="E_PropTemplate">'E-Prop'!$B$20:$S$20</definedName>
    <definedName name="E_Reconstruction_Cost">'E-Prop'!$G$9</definedName>
    <definedName name="E_Spec_Instrs">'E-Prop'!$O$19:$O$20</definedName>
    <definedName name="E_Start">'E-Prop'!$G$7</definedName>
    <definedName name="EQDedLst">REF!$R$11:$R$17</definedName>
    <definedName name="F_BEE_Additional_Exp">F!$N$23:$N$25</definedName>
    <definedName name="F_BEE_BasicPolicy">F!$I$23:$I$25</definedName>
    <definedName name="F_BEE_EQ">F!$K$23:$K$25</definedName>
    <definedName name="F_BEE_Hardware_Val">F!$L$23:$L$25</definedName>
    <definedName name="F_BEE_Special">F!$J$23:$J$25</definedName>
    <definedName name="F_BEE_SurgeProt">F!$P$23:$P$25</definedName>
    <definedName name="F_BEEC_Blkt">F!$H$21</definedName>
    <definedName name="F_BEECopyLoc">F!$B$23:$B$25</definedName>
    <definedName name="F_BEEHoldLocs">F!$C$23:$C$25</definedName>
    <definedName name="F_BEELoc">F!$E$25</definedName>
    <definedName name="F_BEELocCol">F!$E$23:$E$25</definedName>
    <definedName name="F_BEETemplate">F!$B$25:$P$25</definedName>
    <definedName name="F_Comment_rowht">F!$S$30</definedName>
    <definedName name="F_EQBEECriteria">F!$E$22:$E$25</definedName>
    <definedName name="F_EQBEESumRange">F!$O$22:$O$25</definedName>
    <definedName name="F_EQPropertyCriteria">F!$E$7:$E$10</definedName>
    <definedName name="F_EQPropertySumRange">F!$J$7:$J$10</definedName>
    <definedName name="F_MISC_Coins">F!$H$8:$H$10</definedName>
    <definedName name="F_MISC_DedAmt">F!$I$8:$I$10</definedName>
    <definedName name="F_Signs_Limit">F!$J$8:$J$10</definedName>
    <definedName name="F_Signs_Type">F!$F$8:$G$10</definedName>
    <definedName name="F_SignsCopyLoc">F!$B$8:$B$10</definedName>
    <definedName name="F_SignsHoldLocs">F!$C$8:$C$10</definedName>
    <definedName name="F_SignsLoc">F!$E$10</definedName>
    <definedName name="F_SignsLocCol">F!$E$8:$E$10</definedName>
    <definedName name="F_SignsTemplate">F!$B$10:$P$10</definedName>
    <definedName name="F_Spec_Comments">F!$K$8:$P$10</definedName>
    <definedName name="F_Start">F!$E$8</definedName>
    <definedName name="F_UtilitiesCopyLoc">F!$B$15:$B$17</definedName>
    <definedName name="F_UtilitiesHoldLocs">F!$C$15:$C$17</definedName>
    <definedName name="F_UtilitiesLoc">F!$E$17</definedName>
    <definedName name="F_UtilitiesLocCol">F!$E$15:$E$17</definedName>
    <definedName name="F_UtilitiesTemplate">F!$B$17:$N$17</definedName>
    <definedName name="F_Utility_Basis">F!$F$15:$F$17</definedName>
    <definedName name="F_Utility_Comm_Supply">F!$K$15:$K$17</definedName>
    <definedName name="F_Utility_Communication_Lines">F!$L$15:$L$17</definedName>
    <definedName name="F_Utility_EQ">F!$I$15:$I$17</definedName>
    <definedName name="F_Utility_Limit">F!$G$16:$H$17</definedName>
    <definedName name="F_Utility_Overhead_Power_Lines">F!$N$15:$N$17</definedName>
    <definedName name="F_Utility_Power_Supply">F!$M$15:$M$17</definedName>
    <definedName name="F_Utility_Svcs_Limit">F!$G$15:$H$17</definedName>
    <definedName name="F_Utility_Water_Code">F!$J$15:$J$17</definedName>
    <definedName name="fiduciaryBANK">J!$T$37</definedName>
    <definedName name="G_Coinsurance">'G-IM'!$J$10</definedName>
    <definedName name="G_Comment_rowht">'G-IM'!$Q$30</definedName>
    <definedName name="G_DupRec_stg">'G-IM'!$R$13:$R$14</definedName>
    <definedName name="G_DupRecdFct">'G-IM'!$J$13:$J$14</definedName>
    <definedName name="G_Employee_Tools_Ded">'G-IM'!$L$5</definedName>
    <definedName name="G_EQToolsCriteria">'G-IM'!$E$12:$E$14</definedName>
    <definedName name="G_EQToolsSumRange">'G-IM'!$Q$11:$Q$14</definedName>
    <definedName name="G_IMMiscCopyLoc">'G-IM'!$B$23:$B$25</definedName>
    <definedName name="G_IMMiscHoldLocs">'G-IM'!$C$23:$C$25</definedName>
    <definedName name="G_IMMiscLoc">'G-IM'!$E$25</definedName>
    <definedName name="G_IMMiscLocCol">'G-IM'!$E$23:$E$25</definedName>
    <definedName name="G_IMMiscTemplate">'G-IM'!$B$25:$Q$25</definedName>
    <definedName name="G_Motor_Tr_Cargo_Ded">'G-IM'!$L$7</definedName>
    <definedName name="G_MTC_type">'G-IM'!$G$13:$G$14</definedName>
    <definedName name="G_Recept_Mfg">'G-IM'!$P$13:$P$14</definedName>
    <definedName name="G_Signs_comments">'G-IM'!$L$23:$O$25</definedName>
    <definedName name="G_Signs_Ded_Amt">'G-IM'!$Q$23:$Q$25</definedName>
    <definedName name="G_Signs_Deductible">'G-IM'!$I$18</definedName>
    <definedName name="G_Signs_Limit">'G-IM'!$J$23:$J$25</definedName>
    <definedName name="G_Start">'G-IM'!$L$6</definedName>
    <definedName name="G_Tools_ARLimit">'G-IM'!$I$13:$I$14</definedName>
    <definedName name="G_Tools_ARPercent">'G-IM'!$J$13:$J$14</definedName>
    <definedName name="G_Tools_Employee_Count">'G-IM'!$Q$13:$Q$14</definedName>
    <definedName name="G_Tools_Employee_Limit">'G-IM'!$F$13:$F$14</definedName>
    <definedName name="G_Tools_Papers">'G-IM'!$K$13:$K$14</definedName>
    <definedName name="G_Tools_Receptacle_Class">'G-IM'!$L$13:$L$14</definedName>
    <definedName name="G_ToolsCopyLoc">'G-IM'!$B$13:$B$14</definedName>
    <definedName name="G_ToolsHoldLocs">'G-IM'!$C$13:$C$14</definedName>
    <definedName name="G_ToolsLoc">'G-IM'!$E$14</definedName>
    <definedName name="G_ToolsLocCol">'G-IM'!$E$13:$E$14</definedName>
    <definedName name="G_ToolsSort">'G-IM'!$E$13:$L$14</definedName>
    <definedName name="G_ToolsTemplate">'G-IM'!$B$14:$R$14</definedName>
    <definedName name="G_Valuable_Papers_Ded">'G-IM'!$L$6</definedName>
    <definedName name="GRLiabDedOpts">REF!$J$72:$J$80</definedName>
    <definedName name="H_Admin_Flag">'H-Crime'!$J$13</definedName>
    <definedName name="H_Admin_Name">'H-Crime'!$N$13</definedName>
    <definedName name="H_Comment_rowht">'H-Crime'!$Y$30</definedName>
    <definedName name="H_Computer_Limit">'H-Crime'!$J$9</definedName>
    <definedName name="H_Counterfeit_Deductible">'H-Crime'!$M$9</definedName>
    <definedName name="H_Counterfeit_Limit">'H-Crime'!$L$9</definedName>
    <definedName name="H_CrimeCopyLoc">'H-Crime'!$B$22:$B$23</definedName>
    <definedName name="H_CrimeHoldLocs">'H-Crime'!$C$22:$C$23</definedName>
    <definedName name="H_CrimeLoc">'H-Crime'!$E$23</definedName>
    <definedName name="H_CrimeLocCol">'H-Crime'!$E$22:$E$23</definedName>
    <definedName name="H_CrimeSort">'H-Crime'!$B$22:$W$23</definedName>
    <definedName name="H_CrimeTemplate">'H-Crime'!$B$23:$AA$23</definedName>
    <definedName name="H_EmpBenPlan_Name">'H-Crime'!$J$12</definedName>
    <definedName name="H_Forge_Deductible">'H-Crime'!$I$9</definedName>
    <definedName name="H_Forge_Limit">'H-Crime'!$H$9</definedName>
    <definedName name="H_Fraud_Deductible">'H-Crime'!$K$9</definedName>
    <definedName name="H_Loc_INSO_Limit">'H-Crime'!$K$22:$K$23</definedName>
    <definedName name="H_Loc_INTM_Limit">'H-Crime'!$I$22:$I$23</definedName>
    <definedName name="H_Loc_OUTP_Limit">'H-Crime'!$J$22:$J$23</definedName>
    <definedName name="H_LocDedAmount">'H-Crime'!$H$18</definedName>
    <definedName name="H_MoneyHndlr_Count">'H-Crime'!$G$22:$G$23</definedName>
    <definedName name="H_OthEmpl_Count">'H-Crime'!$H$22:$H$23</definedName>
    <definedName name="H_OwnrOffcr_Count">'H-Crime'!$F$22:$F$23</definedName>
    <definedName name="H_Prot_Dvcs_grid">'H-Crime'!$O$22:$W$23</definedName>
    <definedName name="H_Ratable_Employees">'H-Crime'!$H$25</definedName>
    <definedName name="H_Start">'H-Crime'!$F$9</definedName>
    <definedName name="H_Theft_Deductible">'H-Crime'!$G$9</definedName>
    <definedName name="H_Theft_Limit">'H-Crime'!$F$9</definedName>
    <definedName name="H_Total_Employees">'H-Crime'!$H$24</definedName>
    <definedName name="HELP_HidePollution1">'HELP-Validation'!$A$15:$B$36</definedName>
    <definedName name="HELP_HidePollution2">'HELP-Validation'!$A$43:$B$67</definedName>
    <definedName name="I_AuAddPIPSymbolLst">ZZ_Control!$E$37</definedName>
    <definedName name="I_AuAggLimit">J!$U$10</definedName>
    <definedName name="I_AuCombLimit">J!$N$12</definedName>
    <definedName name="I_AuComplDedFct">ZZ_Control!$C$44</definedName>
    <definedName name="I_AuCSLLiabLimit">J!$K$8</definedName>
    <definedName name="I_AuLiabDedAmt">J!$M$7</definedName>
    <definedName name="I_AuLiabDedTypeCd">J!$M$8</definedName>
    <definedName name="I_AuLiabSymbolLst">ZZ_Control!$K$36</definedName>
    <definedName name="I_AuMedPayBenefit">ZZ_Control!$F$41</definedName>
    <definedName name="I_AuMedPayLimit">J!$K$11</definedName>
    <definedName name="I_AumedPaySymbolLst">ZZ_Control!$K$37</definedName>
    <definedName name="I_AuMedPayTypeInd">J!$M$11</definedName>
    <definedName name="I_AuNoFltPIP2ThrshAmt">ZZ_Control!$F$37</definedName>
    <definedName name="I_AuNoFltPIPThrshAmt">ZZ_Control!$F$35</definedName>
    <definedName name="I_AuPIPSymbolLst">ZZ_Control!$E$35</definedName>
    <definedName name="I_AuUIMCombLimit">J!$N$13</definedName>
    <definedName name="I_AuUninsuredMotorAmount">J!$K$12</definedName>
    <definedName name="I_AuUninsuredSymbolLst">ZZ_Control!$K$39</definedName>
    <definedName name="I_Comment_rowht">J!$T$37</definedName>
    <definedName name="I_Other_than_Auto_Liability">J!$L$8</definedName>
    <definedName name="I_Start">J!$K$8</definedName>
    <definedName name="I_UnderInsured_Quote_Sel">J!$K$13</definedName>
    <definedName name="ISFConstructionCode">REF!$J$58:$K$68</definedName>
    <definedName name="J_AuChargeTypeInd">J!$I$29</definedName>
    <definedName name="J_AuInputRtFct">J!$L$28</definedName>
    <definedName name="J_AuInputRtFctYN">J!$I$28</definedName>
    <definedName name="J_CG_LegalDir">ZZ_Control!$B$55</definedName>
    <definedName name="J_CG_Pred_Ded">J!$P$28</definedName>
    <definedName name="J_ClassIAEmplCnt">J!$F$20:$F$21</definedName>
    <definedName name="J_ClassIBEmplCnt">J!$H$20:$H$21</definedName>
    <definedName name="J_ClassIIAEmplCnt">J!$J$20:$J$21</definedName>
    <definedName name="J_ClassIIBEmplCnt">J!$K$20:$K$21</definedName>
    <definedName name="J_CustGoodLmt2">J!$X$30:$X$31</definedName>
    <definedName name="J_CustGoodsLmt">J!$P$30:$P$31</definedName>
    <definedName name="J_DlrPlates">J!$L$20:$L$21</definedName>
    <definedName name="J_EmplCopyLoc">J!$B$20:$B$21</definedName>
    <definedName name="J_EmplHoldLocs">J!$C$20:$C$21</definedName>
    <definedName name="J_EmplLoc">J!$E$21</definedName>
    <definedName name="J_EmplLocCol">J!$E$20:$E$21</definedName>
    <definedName name="J_EmplSort">J!$B$20:$X$21</definedName>
    <definedName name="J_EmplTemplate">J!$B$21:$T$21</definedName>
    <definedName name="J_Equip_DlrPlates_text">'L-DPD'!$L$24:$N$24</definedName>
    <definedName name="J_EquipDlr_PlateCnt">'L-DPD'!$L$24:$N$24</definedName>
    <definedName name="J_EstAnnualRemun">J!$V$20:$X$21</definedName>
    <definedName name="J_EstClericalAnnRemun">J!$V$20:$V$21</definedName>
    <definedName name="J_EstOthAnnRemun">J!$X$20:$X$21</definedName>
    <definedName name="J_GarageOperators">J!$F$20:$I$21</definedName>
    <definedName name="J_GKCGCopyLoc">J!$B$30:$B$31</definedName>
    <definedName name="J_GKCGHoldLocs">J!$C$30:$C$31</definedName>
    <definedName name="J_GKCGLoc">J!$E$31</definedName>
    <definedName name="J_GKCGLocCol">J!$E$30:$E$31</definedName>
    <definedName name="J_GKCGSort">J!$B$30:$AA$31</definedName>
    <definedName name="J_GKCGTemplate">J!$B$31:$AA$31</definedName>
    <definedName name="J_GKL_CollDedAmt">J!$V$30:$V$31</definedName>
    <definedName name="J_GKL_CompDedAmts">J!$T$30:$T$31</definedName>
    <definedName name="J_GKLCompSymbolLst">J!$Z$29</definedName>
    <definedName name="J_GKLL_CollLimit">J!$U$30:$U$31</definedName>
    <definedName name="J_GKLLLimit">J!$F$30:$F$31</definedName>
    <definedName name="J_GKP_Pred_Ded">J!$F$28</definedName>
    <definedName name="J_GrCollLDedAmt">J!$Y$30:$Y$31</definedName>
    <definedName name="J_GrLegalDirTypeCd">J!$F$27</definedName>
    <definedName name="J_GrPrimOrExcessTypeCd">J!$G$27</definedName>
    <definedName name="J_GrSCLDedAmts">J!$W$30:$W$31</definedName>
    <definedName name="J_PartTimeIAEmplCnt">J!$G$20:$G$21</definedName>
    <definedName name="J_PartTimeIBEmplCnt">J!$I$20:$I$21</definedName>
    <definedName name="J_Start">J!$E$20</definedName>
    <definedName name="K_3rdPty_DedAmt">K!$I$9</definedName>
    <definedName name="K_3rdPty_Lmt">K!$H$9</definedName>
    <definedName name="K_3rdPty_x">K!$B$9</definedName>
    <definedName name="K_AEO_ded">K!$N$8</definedName>
    <definedName name="K_AEO_GrossSales">K!$M$11</definedName>
    <definedName name="K_AEO_Sel">K!$K$8</definedName>
    <definedName name="K_All_Perils_Ded_x">ZZ_Control!$A$61</definedName>
    <definedName name="K_Au_EROM_DedAmt_710008">K!$I$10</definedName>
    <definedName name="K_AuDocUmOvrd">K!$G$22</definedName>
    <definedName name="K_AuMedPayLimit_172007">K!$G$21</definedName>
    <definedName name="K_AuSelCovgsLst">K!$C$19</definedName>
    <definedName name="K_BroadFormDed">ZZ_Control!$H$62</definedName>
    <definedName name="K_BroadFormSel">ZZ_Control!$A$62</definedName>
    <definedName name="K_Comment_rowht">K!$R$44</definedName>
    <definedName name="K_DataTheft_DedAmt">ZZ_Control!$G$69</definedName>
    <definedName name="K_DataTheft_Lmt">ZZ_Control!$E$69</definedName>
    <definedName name="K_DataTheft_x">ZZ_Control!$J$61</definedName>
    <definedName name="K_DD_PIP">K!$H$33</definedName>
    <definedName name="K_DD_rowht">K!$R$37:$T$37</definedName>
    <definedName name="K_DDTemplate">K!$C$38:$T$38</definedName>
    <definedName name="K_DefenseForProd_DedAmt">ZZ_Control!$Q$62</definedName>
    <definedName name="K_DefForProdRelated_x">ZZ_Control!$J$62</definedName>
    <definedName name="K_Desg_Names">K!$C$37:$O$38</definedName>
    <definedName name="K_Desg_UM">K!$B$31</definedName>
    <definedName name="K_Desg_UMLmt">K!$F$33</definedName>
    <definedName name="K_Disc_DedAmt">K!$I$8</definedName>
    <definedName name="K_Disc_x">K!$B$8</definedName>
    <definedName name="K_DOC_MedPaySel">K!$C$21</definedName>
    <definedName name="K_Doc_Names">K!$C$26:$L$27</definedName>
    <definedName name="K_DOC_PD_Coll_Ded">K!$I$20</definedName>
    <definedName name="K_DOC_PD_Comp_Ded">K!$G$20</definedName>
    <definedName name="K_DOC_PhysDam_x">K!$C$20</definedName>
    <definedName name="K_DOC_rowht">K!$R$26:$T$26</definedName>
    <definedName name="K_DOC_Sel">K!$B$17</definedName>
    <definedName name="K_DOC_Start">K!$C$26</definedName>
    <definedName name="K_DOCTemplate">K!$C$27:$R$27</definedName>
    <definedName name="K_DTRP_Sel">ZZ_Control!$A$64</definedName>
    <definedName name="K_EmplBene_x">ZZ_Control!$A$66</definedName>
    <definedName name="K_ExtBroad_x">ZZ_Control!$A$67</definedName>
    <definedName name="K_FellowEmp_x">ZZ_Control!$J$64</definedName>
    <definedName name="K_LDamCA_DedAmt">K!$I$11</definedName>
    <definedName name="K_LDamCA_Lmt">K!$H$11</definedName>
    <definedName name="K_LegalDam_x">K!$B$10</definedName>
    <definedName name="K_LegDamCA_x">K!$B$11</definedName>
    <definedName name="K_OGP_x">ZZ_Control!$A$68</definedName>
    <definedName name="K_Start">K!$B$8</definedName>
    <definedName name="L_Avg_Veh_Value">'L-DPD'!$G$9:$G$10</definedName>
    <definedName name="L_Blanket">ZZ_Control!$B$73</definedName>
    <definedName name="L_Bldg_Pct">'L-DPD'!$K$9:$K$10</definedName>
    <definedName name="L_Bldg_Val">'L-DPD'!$W$9:$W$10</definedName>
    <definedName name="L_Coll_Ded">'L-DPD'!$X$9:$X$10</definedName>
    <definedName name="L_Coll_Ded_All">'L-DPD'!$M$6</definedName>
    <definedName name="L_Coll_Lmt">'L-DPD'!$L$9:$L$10</definedName>
    <definedName name="L_Comp_Ded">'L-DPD'!$Z$9:$Z$10</definedName>
    <definedName name="L_Comp_Lmt">'L-DPD'!$F$9:$F$10</definedName>
    <definedName name="L_Comp_SCL">ZZ_Control!$A$72</definedName>
    <definedName name="L_CompDed_Formula">'L-DPD'!$Z$10</definedName>
    <definedName name="L_DimVal_x">ZZ_Control!$N$72</definedName>
    <definedName name="L_Dlr_Driveaway_x">ZZ_Control!$I$72</definedName>
    <definedName name="L_Dlr_Labor_Rpr_Pct">'L-DPD'!$H$15</definedName>
    <definedName name="L_Dlr_Labor_Rpr_YN">'L-DPD'!$E$15</definedName>
    <definedName name="L_Dlr_parts_repair_YN">'L-DPD'!$E$16</definedName>
    <definedName name="L_DlrPD_CopyLoc">'L-DPD'!$B$9:$B$10</definedName>
    <definedName name="L_DlrPD_HoldLocs">'L-DPD'!$C$9:$C$10</definedName>
    <definedName name="L_DlrPD_LocCol">'L-DPD'!$E$9:$E$10</definedName>
    <definedName name="L_DPD_comment_rowht">'L-DPD'!$AC$25</definedName>
    <definedName name="L_DPD_Other_rowht">'L-DPD'!$AC$21</definedName>
    <definedName name="L_Fleet_Ind">ZZ_Control!$H$84</definedName>
    <definedName name="L_FP_Ded">'L-DPD'!$AA$9:$AA$10</definedName>
    <definedName name="L_FP_InvVal">'L-DPD'!$AB$9:$AB$10</definedName>
    <definedName name="L_FP_Limit">'L-DPD'!$M$9:$M$10</definedName>
    <definedName name="L_Inventory_NumUnits">'L-DPD'!$AC$9:$AC$10</definedName>
    <definedName name="L_Loc_DlrPlts">ZZ_Control!$J$79:$J$83</definedName>
    <definedName name="L_Loc_WindHail_Ded">'L-DPD'!$H$9:$H$10</definedName>
    <definedName name="L_nonSTDLot_Pct">'L-DPD'!$J$9:$J$10</definedName>
    <definedName name="L_nonSTDLot_Val">'L-DPD'!$V$9:$V$10</definedName>
    <definedName name="L_OTC_Ded_All">'L-DPD'!$H$6</definedName>
    <definedName name="L_PhysDam_Loc">'L-DPD'!$E$10</definedName>
    <definedName name="L_PhysDam_Sort">'L-DPD'!$B$9:$AA$10</definedName>
    <definedName name="L_PhysDam_Symb">'L-DPD'!$Y$9:$Y$10</definedName>
    <definedName name="L_PhysDam_Template">'L-DPD'!$B$10:$AC$10</definedName>
    <definedName name="L_Pred_CollDed">ZZ_Control!$N$77</definedName>
    <definedName name="L_Pred_CompDed">ZZ_Control!$M$77</definedName>
    <definedName name="L_Rptng">ZZ_Control!$E$72</definedName>
    <definedName name="L_Start">'L-DPD'!$H$6</definedName>
    <definedName name="L_STDLot_Pct">'L-DPD'!$I$9:$I$10</definedName>
    <definedName name="L_STDLot_Val">'L-DPD'!$U$9:$U$10</definedName>
    <definedName name="L_Veh_CollDed">ZZ_Control!$N$79:$N$83</definedName>
    <definedName name="L_Veh_CompDed">ZZ_Control!$M$79:$M$83</definedName>
    <definedName name="L_Veh_GVW">ZZ_Control!$Y$79:$Y$83</definedName>
    <definedName name="L_Veh_Loc">ZZ_Control!$J$79:$J$83</definedName>
    <definedName name="L_Veh_Make">ZZ_Control!$F$79:$F$83</definedName>
    <definedName name="L_Veh_Model">ZZ_Control!$G$79:$G$83</definedName>
    <definedName name="L_Veh_Radius">ZZ_Control!$K$79:$K$83</definedName>
    <definedName name="L_Veh_Size">ZZ_Control!$L$79:$L$83</definedName>
    <definedName name="L_Veh_State">ZZ_Control!$W$79:$W$83</definedName>
    <definedName name="L_Veh_Template">ZZ_Control!$B$83:$Z$83</definedName>
    <definedName name="L_Veh_Type">ZZ_Control!$H$79:$H$83</definedName>
    <definedName name="L_Veh_Use">ZZ_Control!$Z$79:$Z$83</definedName>
    <definedName name="L_Veh_Value">ZZ_Control!$O$79:$O$83</definedName>
    <definedName name="L_Veh_VIN">ZZ_Control!$I$79:$I$83</definedName>
    <definedName name="L_Veh_Year">ZZ_Control!$E$79:$E$83</definedName>
    <definedName name="L_Veh_Zip">ZZ_Control!$X$79:$X$83</definedName>
    <definedName name="L_VIN_Weight">REF!$AJ$5:$AJ$21</definedName>
    <definedName name="L_WindHail_Ded">'L-DPD'!$H$7</definedName>
    <definedName name="M_Aggregate_Limit">'M-GL'!$N$8</definedName>
    <definedName name="M_Cargo_Limit">'G-IM'!$H$13:$H$14</definedName>
    <definedName name="M_Cargo_Radius">'G-IM'!$H$10</definedName>
    <definedName name="M_ClassCd">'M-GL'!$N$22:$N$24</definedName>
    <definedName name="M_ClassCopyLoc">'M-GL'!$B$22:$B$24</definedName>
    <definedName name="M_ClassHoldLocs">'M-GL'!$C$22:$C$24</definedName>
    <definedName name="M_ClassLoc">'M-GL'!$E$24</definedName>
    <definedName name="M_ClassLocCol">'M-GL'!$E$22:$E$24</definedName>
    <definedName name="M_ClassTemplate">'M-GL'!$B$24:$Q$24</definedName>
    <definedName name="M_Comment_rowht">'M-GL'!$S$28</definedName>
    <definedName name="M_Each_Occ_Limit">'M-GL'!$H$7</definedName>
    <definedName name="M_Fire_Damage_Limit">'M-GL'!$H$9</definedName>
    <definedName name="M_Injury_Limit">'M-GL'!$H$8</definedName>
    <definedName name="M_Loc_Description">'M-GL'!$F$22:$P$24</definedName>
    <definedName name="M_Loc_Premium_Basis">'M-GL'!$Q$22:$Q$24</definedName>
    <definedName name="M_LocDesc_4copy">'M-GL'!$F$22:$M$24</definedName>
    <definedName name="M_Medical_Expense">'M-GL'!$N$9</definedName>
    <definedName name="M_Products_and_Completed">'M-GL'!$N$7</definedName>
    <definedName name="M_RatingBasis">'M-GL'!$O$22:$P$24</definedName>
    <definedName name="M_Start">'M-GL'!$E$23</definedName>
    <definedName name="N_Addl_PIP_ded">ZZ_Control!$H$93</definedName>
    <definedName name="N_Addl_PIP_Symbol">ZZ_Control!$A$94</definedName>
    <definedName name="N_AuCombLimit">ZZ_Control!$I$96</definedName>
    <definedName name="N_AuMedPayLimit">ZZ_Control!$F$94</definedName>
    <definedName name="N_AuMedPayTypeInd">ZZ_Control!$H$95</definedName>
    <definedName name="N_AuNoFltPIP2ThrshAmt">ZZ_Control!$F$92</definedName>
    <definedName name="N_AuNoFltPIPThrshAmt">ZZ_Control!$F$90</definedName>
    <definedName name="N_AuUIMCombLimit">ZZ_Control!$I$97</definedName>
    <definedName name="N_AuUnderinsuredMotorSel">ZZ_Control!$F$97</definedName>
    <definedName name="N_AuUninsuredMotorSel">ZZ_Control!$F$96</definedName>
    <definedName name="N_Collision_Symbols">ZZ_Control!$F$101</definedName>
    <definedName name="N_Liab_Symbols">ZZ_Control!$A$91</definedName>
    <definedName name="N_Liability_Deductible">'N-L&amp;R'!$I$7</definedName>
    <definedName name="N_Liability_Deductible_Basis">'N-L&amp;R'!$K$7</definedName>
    <definedName name="N_Liability_Limit">'N-L&amp;R'!$G$7</definedName>
    <definedName name="N_MedPay_Symbol">ZZ_Control!$A$96</definedName>
    <definedName name="N_OTC_Symbols">ZZ_Control!$F$100</definedName>
    <definedName name="N_PD_Coll_Cont_Deductible">ZZ_Control!$G$101</definedName>
    <definedName name="N_PD_Contingent_Deductible">ZZ_Control!$G$100</definedName>
    <definedName name="N_PD_OTC_Type">ZZ_Control!$D$100</definedName>
    <definedName name="N_PIP_Symbol">ZZ_Control!$A$92</definedName>
    <definedName name="N_Start">'N-L&amp;R'!$G$7</definedName>
    <definedName name="N_TotalReceipts">'N-L&amp;R'!$E$14:$H$14</definedName>
    <definedName name="N_UIM_Symbol">ZZ_Control!$A$99</definedName>
    <definedName name="N_UM_Symbol">ZZ_Control!$A$98</definedName>
    <definedName name="N_UW_Comment_rowht">'N-L&amp;R'!$V$23</definedName>
    <definedName name="N_UW_Other_rowht">'N-L&amp;R'!$V$28</definedName>
    <definedName name="Narr_Acct_Name">'Supporting Info'!$H$9</definedName>
    <definedName name="Narr_AcctOvw">'Supporting Info'!$H$22:$H$23</definedName>
    <definedName name="Narr_AE">'Supporting Info'!$D$9</definedName>
    <definedName name="Narr_AllyRel">'Supporting Info'!$H$27:$H$30</definedName>
    <definedName name="Narr_AllyRel0">'Supporting Info'!$B$26</definedName>
    <definedName name="Narr_AllyRel2">'Supporting Info'!$H$31:$H$33</definedName>
    <definedName name="Narr_AttChkLst">'Supporting Info'!$H$37:$H$44</definedName>
    <definedName name="Narr_BAC_Cd">'Supporting Info'!$D$11</definedName>
    <definedName name="Narr_Exp_Date">'Supporting Info'!$H$10</definedName>
    <definedName name="Narr_Needby_Dt">'Supporting Info'!$H$11</definedName>
    <definedName name="Narr_PriorHarcoQ">'Supporting Info'!$H$24</definedName>
    <definedName name="Narr_Q3">'Supporting Info'!$H$15</definedName>
    <definedName name="Narr_Q4">'Supporting Info'!$H$16</definedName>
    <definedName name="Narr_Q5">'Supporting Info'!$H$17</definedName>
    <definedName name="Narr_QuoteLYr">'Supporting Info'!$H$31</definedName>
    <definedName name="Narr_QuoteLYrYes">'Supporting Info'!$H$32:$H$33</definedName>
    <definedName name="Narr_RSM">'Supporting Info'!$D$10</definedName>
    <definedName name="Narr_YesNoNA">REF!$A$69:$A$71</definedName>
    <definedName name="NewLocBldgCols">ReNum!$B$9:$G$10</definedName>
    <definedName name="NewLocsColumn">ReNum!$G$9:$G$10</definedName>
    <definedName name="NoSkipCopyRanges">REF!$Z$38:$Z$237</definedName>
    <definedName name="P_Comment_rowht">'P-Pollution'!$T$23</definedName>
    <definedName name="P_EmplCopyLoc">'P-Pollution'!$B$11:$B$12</definedName>
    <definedName name="P_EmplHoldLoc">'P-Pollution'!$C$11:$C$12</definedName>
    <definedName name="P_EmplLoc">'P-Pollution'!$E$12</definedName>
    <definedName name="P_EmplLocCol">'P-Pollution'!$E$11:$E$12</definedName>
    <definedName name="P_EmplSort">'P-Pollution'!$B$11:$G$12</definedName>
    <definedName name="P_EmplTemplate">'P-Pollution'!$B$12:$L$12</definedName>
    <definedName name="P_FT_EmplCnt">'P-Pollution'!$F$11:$F$12</definedName>
    <definedName name="P_PollDed">'P-Pollution'!$I$8</definedName>
    <definedName name="P_PollLiabLimit">'P-Pollution'!$G$8</definedName>
    <definedName name="P_PollOnly_UW_Qs">'P-Pollution'!$D$31:$D$32</definedName>
    <definedName name="P_PollTemplate">'P-Pollution'!$B$19:$K$19</definedName>
    <definedName name="P_PT_EmplCnt">'P-Pollution'!$G$11:$G$12</definedName>
    <definedName name="P_Start">'P-Pollution'!$I$8</definedName>
    <definedName name="P_TankCapacity">'P-Pollution'!$I$17:$I$19</definedName>
    <definedName name="P_TankContents">'P-Pollution'!$G$17:$G$19</definedName>
    <definedName name="P_TankCopyLoc">'P-Pollution'!$B$17:$B$19</definedName>
    <definedName name="P_TankHoldLoc">'P-Pollution'!$C$17:$C$19</definedName>
    <definedName name="P_TankInstallDate">'P-Pollution'!$H$17:$H$19</definedName>
    <definedName name="P_TankLocCol">'P-Pollution'!$E$17:$E$19</definedName>
    <definedName name="P_TankLoczz">'P-Pollution'!$E$19</definedName>
    <definedName name="P_TankNum">'P-Pollution'!$F$17:$F$19</definedName>
    <definedName name="P_TankOtherDesc">'P-Pollution'!$K$17:$K$19</definedName>
    <definedName name="P_TankSort">'P-Pollution'!$B$17:$K$19</definedName>
    <definedName name="P_TankType">'P-Pollution'!$J$17:$J$19</definedName>
    <definedName name="P_UW_2">'P-Pollution'!$S$33</definedName>
    <definedName name="P_UW_3">'P-Pollution'!$S$34</definedName>
    <definedName name="P_UW_4">'P-Pollution'!$S$35</definedName>
    <definedName name="P_UW_7">'P-Pollution'!$S$38</definedName>
    <definedName name="P_UW_9">'P-Pollution'!$S$42</definedName>
    <definedName name="PIPStList">REF!$P$11:$P$25</definedName>
    <definedName name="_xlnm.Print_Area" localSheetId="23">'CAT-Template'!$A$1:$D$1</definedName>
    <definedName name="_xlnm.Print_Area" localSheetId="1">'C-Locs&amp;AIs'!$G$6:$X$28</definedName>
    <definedName name="_xlnm.Print_Area" localSheetId="2">Contacts!$A$3:$V$13</definedName>
    <definedName name="_xlnm.Print_Area" localSheetId="3">'E-Prop'!$E$4:$Q$31</definedName>
    <definedName name="_xlnm.Print_Area" localSheetId="4">F!$E$4:$Q$33</definedName>
    <definedName name="_xlnm.Print_Area" localSheetId="5">'G-IM'!$E$4:$O$31</definedName>
    <definedName name="_xlnm.Print_Area" localSheetId="6">'H-Crime'!$E$4:$W$30</definedName>
    <definedName name="_xlnm.Print_Area" localSheetId="17">HELP!$C$1</definedName>
    <definedName name="_xlnm.Print_Area" localSheetId="18">'HELP-Validation'!$A$3</definedName>
    <definedName name="_xlnm.Print_Area" localSheetId="7">J!$E$4:$S$38</definedName>
    <definedName name="_xlnm.Print_Area" localSheetId="8">K!$B$5:$V$40</definedName>
    <definedName name="_xlnm.Print_Area" localSheetId="9">'L-DPD'!$D$4:$U$25</definedName>
    <definedName name="_xlnm.Print_Area" localSheetId="10">'M-GL'!$E$5:$Q$30</definedName>
    <definedName name="_xlnm.Print_Area" localSheetId="11">'N-L&amp;R'!$C$4:$R$28</definedName>
    <definedName name="_xlnm.Print_Area" localSheetId="12">'P-Pollution'!$D$7:$P$51</definedName>
    <definedName name="_xlnm.Print_Area" localSheetId="13">'Q-Umb'!$B$4:$N$29</definedName>
    <definedName name="_xlnm.Print_Area" localSheetId="20">REF!$A$1</definedName>
    <definedName name="_xlnm.Print_Area" localSheetId="21">ReNum!$A$1</definedName>
    <definedName name="_xlnm.Print_Area" localSheetId="19">Rev!$A$1</definedName>
    <definedName name="_xlnm.Print_Area" localSheetId="22">'R-LossCosts'!$D$1:$X$8</definedName>
    <definedName name="_xlnm.Print_Area" localSheetId="15">'Supporting Info'!$B$2:$H$67</definedName>
    <definedName name="_xlnm.Print_Area" localSheetId="14">'UW Q''s'!$A$1:$G$132</definedName>
    <definedName name="_xlnm.Print_Area" localSheetId="16">Validation!$A$2</definedName>
    <definedName name="_xlnm.Print_Area" localSheetId="26">ZZ_Control!$A$1</definedName>
    <definedName name="ProtClassCd">'R-LossCosts'!$J$5</definedName>
    <definedName name="Q_Aggregate_Limit_Flag">ZZ_Control!$D$104</definedName>
    <definedName name="Q_Carrier_Policy_Number">'Q-Umb'!$E$11:$H$12</definedName>
    <definedName name="Q_Desig_Pct">'Q-Umb'!$I$18:$I$19</definedName>
    <definedName name="Q_Desig_Pers">'Q-Umb'!$B$18:$D$19</definedName>
    <definedName name="Q_Desig_Titles">'Q-Umb'!$E$18:$H$19</definedName>
    <definedName name="Q_EmployeeBenefits">ZZ_Control!$D$106</definedName>
    <definedName name="Q_Limit">'Q-Umb'!$C$6</definedName>
    <definedName name="Q_NewSales_Rcpts">'Q-Umb'!$E$24</definedName>
    <definedName name="Q_NewSvc_Rcpts">'Q-Umb'!$E$25</definedName>
    <definedName name="Q_NotOwned_Shuttle">ZZ_Control!$J$111</definedName>
    <definedName name="Q_Other_Desc">'Q-Umb'!$E$26:$J$27</definedName>
    <definedName name="Q_Other_Rcpts">'Q-Umb'!$M$26:$N$27</definedName>
    <definedName name="Q_Ownd_Veh_Cnts">ZZ_Control!$A$111:$E$111</definedName>
    <definedName name="Q_Owned_Shuttle">ZZ_Control!$J$110:$J$110</definedName>
    <definedName name="Q_PersUmbTemplate">'Q-Umb'!$B$19:$I$19</definedName>
    <definedName name="Q_Policy_Type">'Q-Umb'!$B$11:$D$12</definedName>
    <definedName name="Q_Retention_Flag">ZZ_Control!$D$105</definedName>
    <definedName name="Q_Start">'Q-Umb'!$C$6</definedName>
    <definedName name="Q_SvcParts_Rcpts">'Q-Umb'!$I$25</definedName>
    <definedName name="Q_Underlying_All">'Q-Umb'!$B$11:$N$12</definedName>
    <definedName name="Q_UnderlyingTemplate">'Q-Umb'!$B$12:$N$12</definedName>
    <definedName name="Q_UsedSales_Rcpts">'Q-Umb'!$I$24</definedName>
    <definedName name="R_Agency_Num">'R-LossCosts'!$I$2</definedName>
    <definedName name="R_App_Type">'R-LossCosts'!$I$1</definedName>
    <definedName name="R_B_BGr1RateOvrdFct">'R-LossCosts'!$O$6:$O$7</definedName>
    <definedName name="R_B_BGr2RateOvrdFct">'R-LossCosts'!$P$6:$P$7</definedName>
    <definedName name="R_B_ClassCd">'R-LossCosts'!$N$6:$N$7</definedName>
    <definedName name="R_BGr1RateOvrdFct">'R-LossCosts'!$O$6:$O$7</definedName>
    <definedName name="R_BGr1RateTypeCd">'R-LossCosts'!$F$6:$F$7</definedName>
    <definedName name="R_BGr2ConstSymCd">'R-LossCosts'!$K$6:$K$7</definedName>
    <definedName name="R_BGr2RateOvrdFct">'R-LossCosts'!$P$6:$P$7</definedName>
    <definedName name="R_BGr2SymbolCd">'R-LossCosts'!$L$6:$L$7</definedName>
    <definedName name="R_Bldg_Blkt">'R-LossCosts'!$W$6:$W$7</definedName>
    <definedName name="R_BPPRG">'R-LossCosts'!$S$6:$S$7</definedName>
    <definedName name="R_Broker">'R-LossCosts'!$L$1</definedName>
    <definedName name="R_ClassCd">'R-LossCosts'!$N$6:$N$7</definedName>
    <definedName name="R_ConstSymbolCd">'R-LossCosts'!$H$6:$H$7</definedName>
    <definedName name="R_CopyLoc">'R-LossCosts'!$B$6:$B$7</definedName>
    <definedName name="R_HoldLocs">'R-LossCosts'!$C$6:$C$7</definedName>
    <definedName name="R_LocCols">'R-LossCosts'!$D$6:$D$7</definedName>
    <definedName name="R_LossCostDt">'R-LossCosts'!$E$6:$E$7</definedName>
    <definedName name="R_LossLoc">'R-LossCosts'!$D$7</definedName>
    <definedName name="R_LossSort">'R-LossCosts'!$B$6:$T$7</definedName>
    <definedName name="R_LossTemplate">'R-LossCosts'!$B$7:$X$7</definedName>
    <definedName name="R_Mine_Sub_Lmt">'R-LossCosts'!$X$6:$X$7</definedName>
    <definedName name="R_P_BGr1RateOvrdFct">'R-LossCosts'!$R$6:$R$7</definedName>
    <definedName name="R_P_BGr2RateOvrdFct">'R-LossCosts'!$T$6:$T$7</definedName>
    <definedName name="R_P_ClassCd">'R-LossCosts'!$Q$6:$Q$7</definedName>
    <definedName name="R_Pollution_RetroDt">'R-LossCosts'!$AA$4</definedName>
    <definedName name="R_ProtClassCd">'R-LossCosts'!$J$6:$J$7</definedName>
    <definedName name="R_RetroDate_Hide">'R-LossCosts'!$Y$4:$AA$4</definedName>
    <definedName name="R_SprklrProtTypeCd">'R-LossCosts'!$G$6:$G$7</definedName>
    <definedName name="R_Start">'R-LossCosts'!$D$1</definedName>
    <definedName name="R_Tiered_Pricing">'R-LossCosts'!$L$2</definedName>
    <definedName name="R_Wind_RateType">'R-LossCosts'!$M$6:$M$7</definedName>
    <definedName name="R_WindExcl">'R-LossCosts'!$V$6:$V$7</definedName>
    <definedName name="R_WindHailDed">'R-LossCosts'!$U$6:$U$7</definedName>
    <definedName name="ReNum_Copy_JDeds">J!$T$30:$AA$31</definedName>
    <definedName name="Renum_Copy_JSource">J!$T$30:$AA$30</definedName>
    <definedName name="Renum_Copy_LDedLmts">'L-DPD'!$U$9:$AB$10</definedName>
    <definedName name="Renum_Copy_LSource">'L-DPD'!$U$9:$AB$9</definedName>
    <definedName name="Renum_Copy_OrdLaw">'E-Prop'!$G$19:$H$19</definedName>
    <definedName name="Renum_CountofBldg1s">ReNum!$G$13</definedName>
    <definedName name="Renum_CountOfCurLoc">ReNum!$C$13</definedName>
    <definedName name="Renum_CountOfDeletions">ReNum!$D$13</definedName>
    <definedName name="Renum_CountOfNewBlds">ReNum!$F$13</definedName>
    <definedName name="Renum_CountOfNewLocs">ReNum!$E$13</definedName>
    <definedName name="Renum_CountOfUniqueValues">ReNum!$H$13</definedName>
    <definedName name="Renum_DeleteCol">ReNum!$D$9:$D$10</definedName>
    <definedName name="ReNum_LocLookup">ReNum!$C$9:$G$10</definedName>
    <definedName name="Renum_OrdLaw">'E-Prop'!$G$19:$H$20</definedName>
    <definedName name="ReNumEnd">ReNum!$B$10</definedName>
    <definedName name="ReNumTemplate">ReNum!$B$10:$H$10</definedName>
    <definedName name="SkipReQuoteRanges">REF!$AA$40:$AA$116</definedName>
    <definedName name="Supporting_rowhts">'Supporting Info'!$J$49:$J$67</definedName>
    <definedName name="UMStList">REF!$O$11:$O$31</definedName>
    <definedName name="UW_A2">'UW Q''s'!$E$7</definedName>
    <definedName name="UW_A2_NA">'UW Q''s'!$S$7</definedName>
    <definedName name="UW_B1">'UW Q''s'!$E$21</definedName>
    <definedName name="UW_B1_Calc">ZZ_Control!$C$115</definedName>
    <definedName name="UW_B2_Calc">ZZ_Control!$C$116</definedName>
    <definedName name="UW_C10">'UW Q''s'!$E$43</definedName>
    <definedName name="UW_C2">'UW Q''s'!$E$34</definedName>
    <definedName name="UW_E5">'UW Q''s'!$E$61</definedName>
    <definedName name="UW_E6">'UW Q''s'!$E$62</definedName>
    <definedName name="UW_E6_All">'UW Q''s'!$P$62:$Z$62</definedName>
    <definedName name="UW_E6_None">'UW Q''s'!$AA$62</definedName>
    <definedName name="UW_F1">'UW Q''s'!$E$70</definedName>
    <definedName name="UW_F1_None">'UW Q''s'!$S$70</definedName>
    <definedName name="UW_I1">'N-L&amp;R'!$K$22</definedName>
    <definedName name="UW_I1_Other">'N-L&amp;R'!$Y$22</definedName>
    <definedName name="UW_K_Transport_Template">'P-Pollution'!$D$49:$Q$49</definedName>
    <definedName name="UW_L1">'L-DPD'!$L$20</definedName>
    <definedName name="UW_L1_Other_yesno">'L-DPD'!$AB$20</definedName>
    <definedName name="UW_QID1">'UW Q''s'!$E$6</definedName>
    <definedName name="UW_QID10_MobileMaint">'UW Q''s'!$E$13</definedName>
    <definedName name="UW_QID100_DrugPol">'UW Q''s'!$U$62</definedName>
    <definedName name="UW_QID101_EDPol">'UW Q''s'!$V$62</definedName>
    <definedName name="UW_QID102_Bckgrnd">'UW Q''s'!$W$62</definedName>
    <definedName name="UW_QID103_AtWill">'UW Q''s'!$X$62</definedName>
    <definedName name="UW_QID104_CorrAction">'UW Q''s'!$Y$62</definedName>
    <definedName name="UW_QID105_InvolTerm">'UW Q''s'!$Z$62</definedName>
    <definedName name="UW_QID106">'UW Q''s'!$E$63</definedName>
    <definedName name="UW_QID107">'UW Q''s'!$E$64</definedName>
    <definedName name="UW_QID108">'UW Q''s'!$E$65</definedName>
    <definedName name="UW_QID109">'UW Q''s'!$E$66</definedName>
    <definedName name="UW_QID110_YesNo">'UW Q''s'!$E$17</definedName>
    <definedName name="UW_QID111_Desc">'UW Q''s'!$E$18</definedName>
    <definedName name="UW_QID111_rowht">'UW Q''s'!$O$18</definedName>
    <definedName name="UW_QID113_Invol">'UW Q''s'!$E$67</definedName>
    <definedName name="UW_QID114">'UW Q''s'!$E$68</definedName>
    <definedName name="UW_QID114_rowht">'UW Q''s'!$O$68</definedName>
    <definedName name="UW_QID116_SoftwareUpd">'UW Q''s'!$P$70</definedName>
    <definedName name="UW_QID117_Firewalls">'UW Q''s'!$Q$70</definedName>
    <definedName name="UW_QID118_VirusScans">'UW Q''s'!$R$70</definedName>
    <definedName name="UW_QID119">'UW Q''s'!$E$71</definedName>
    <definedName name="UW_QID120">'UW Q''s'!$E$72</definedName>
    <definedName name="UW_QID120_rowht">'UW Q''s'!$O$72</definedName>
    <definedName name="UW_QID121">'UW Q''s'!$E$73</definedName>
    <definedName name="UW_QID121_rowht">'UW Q''s'!$O$73</definedName>
    <definedName name="UW_QID122_YesNo">'UW Q''s'!$E$75</definedName>
    <definedName name="UW_QID123_LossDesc">'UW Q''s'!$E$76</definedName>
    <definedName name="UW_QID123_rowht">'UW Q''s'!$O$76</definedName>
    <definedName name="UW_QID124">'UW Q''s'!$E$77</definedName>
    <definedName name="UW_QID125">'UW Q''s'!$E$78</definedName>
    <definedName name="UW_QID126">'UW Q''s'!$E$79</definedName>
    <definedName name="UW_QID127">'UW Q''s'!$E$80</definedName>
    <definedName name="UW_QID13">'UW Q''s'!$E$14</definedName>
    <definedName name="UW_QID130">'UW Q''s'!$E$81</definedName>
    <definedName name="UW_QID131">'UW Q''s'!$E$82</definedName>
    <definedName name="UW_QID131_rowht">'UW Q''s'!$O$82</definedName>
    <definedName name="UW_QID132">'UW Q''s'!$E$84</definedName>
    <definedName name="UW_QID133">'UW Q''s'!$E$85</definedName>
    <definedName name="UW_QID134">'UW Q''s'!$E$86</definedName>
    <definedName name="UW_QID135_NumDemos">'UW Q''s'!$E$88</definedName>
    <definedName name="UW_QID136">'UW Q''s'!$E$89</definedName>
    <definedName name="UW_QID137">'UW Q''s'!$E$90</definedName>
    <definedName name="UW_QID139">'UW Q''s'!$E$91</definedName>
    <definedName name="UW_QID140">'UW Q''s'!$E$92</definedName>
    <definedName name="UW_QID140_rowht">'UW Q''s'!$O$92</definedName>
    <definedName name="UW_QID142_Nationalease">'N-L&amp;R'!$W$22</definedName>
    <definedName name="UW_QID143_Idealease">'N-L&amp;R'!$X$22</definedName>
    <definedName name="UW_QID144_Othr_Desc">'N-L&amp;R'!$K$23</definedName>
    <definedName name="UW_QID145">'N-L&amp;R'!$K$24</definedName>
    <definedName name="UW_QID146">'N-L&amp;R'!$K$25</definedName>
    <definedName name="UW_QID147">'N-L&amp;R'!$K$26</definedName>
    <definedName name="UW_QID148">'N-L&amp;R'!$K$27</definedName>
    <definedName name="UW_QID149">'N-L&amp;R'!$K$28</definedName>
    <definedName name="UW_QID15">'UW Q''s'!$E$16</definedName>
    <definedName name="UW_QID165">'P-Pollution'!$L$29</definedName>
    <definedName name="UW_QID166">'P-Pollution'!$L$33</definedName>
    <definedName name="UW_QID167">'P-Pollution'!$L$34</definedName>
    <definedName name="UW_QID168">'P-Pollution'!$L$35</definedName>
    <definedName name="UW_QID169">'P-Pollution'!$L$36</definedName>
    <definedName name="UW_QID170">'P-Pollution'!$L$37</definedName>
    <definedName name="UW_QID171">'P-Pollution'!$L$38</definedName>
    <definedName name="UW_QID171_expl">'P-Pollution'!$M$38</definedName>
    <definedName name="UW_QID172">'P-Pollution'!$L$39</definedName>
    <definedName name="UW_QID173">'P-Pollution'!$L$40</definedName>
    <definedName name="UW_QID174_YN">'P-Pollution'!$L$41</definedName>
    <definedName name="UW_QID175_Expl">'P-Pollution'!$L$42</definedName>
    <definedName name="UW_QID176_Names">'P-Pollution'!$L$44:$O$49</definedName>
    <definedName name="UW_QID177_EPAnums">'P-Pollution'!$P$44:$Q$49</definedName>
    <definedName name="UW_QID179_OtherExpl">'UW Q''s'!$E$35</definedName>
    <definedName name="UW_QID179_rowht">'UW Q''s'!$O$35</definedName>
    <definedName name="UW_QID18">'UW Q''s'!$E$19</definedName>
    <definedName name="UW_QID18_rowht">'UW Q''s'!$O$19</definedName>
    <definedName name="UW_QID180_Other">'UW Q''s'!$W$34</definedName>
    <definedName name="UW_QID181">'UW Q''s'!$E$94</definedName>
    <definedName name="UW_QID182">'UW Q''s'!$E$95</definedName>
    <definedName name="UW_QID183">'UW Q''s'!$E$96</definedName>
    <definedName name="UW_QID184">'UW Q''s'!$E$97</definedName>
    <definedName name="UW_QID185">'UW Q''s'!$E$98</definedName>
    <definedName name="UW_QID186">'UW Q''s'!$E$99</definedName>
    <definedName name="UW_QID187">'UW Q''s'!$E$100</definedName>
    <definedName name="UW_QID188">'UW Q''s'!$E$101</definedName>
    <definedName name="UW_QID188_rowht">'UW Q''s'!$O$101</definedName>
    <definedName name="UW_QID189">'L-DPD'!$L$22</definedName>
    <definedName name="UW_QID190">'L-DPD'!$L$23</definedName>
    <definedName name="UW_QID191">'L-DPD'!$L$25</definedName>
    <definedName name="UW_QID192">'UW Q''s'!$E$87</definedName>
    <definedName name="UW_QID193">'UW Q''s'!$E$15</definedName>
    <definedName name="UW_QID193_rowht">'UW Q''s'!$O$15</definedName>
    <definedName name="UW_QID194_None">'UW Q''s'!$S$61</definedName>
    <definedName name="UW_QID195">'UW Q''s'!$E$103</definedName>
    <definedName name="UW_QID196">'UW Q''s'!$E$105</definedName>
    <definedName name="UW_QID197">'UW Q''s'!$E$106</definedName>
    <definedName name="UW_QID198">'UW Q''s'!$E$107</definedName>
    <definedName name="UW_QID199">'UW Q''s'!$E$108</definedName>
    <definedName name="UW_QID2_3_4_All">'UW Q''s'!$P$7:$S$7</definedName>
    <definedName name="UW_QID2_cxld">'UW Q''s'!$P$7</definedName>
    <definedName name="UW_QID200">'UW Q''s'!$E$109</definedName>
    <definedName name="UW_QID201">'UW Q''s'!$E$110</definedName>
    <definedName name="UW_QID202">'UW Q''s'!$E$111</definedName>
    <definedName name="UW_QID203">'UW Q''s'!$E$112</definedName>
    <definedName name="UW_QID204">'UW Q''s'!$E$114</definedName>
    <definedName name="UW_QID205">'UW Q''s'!$E$115</definedName>
    <definedName name="UW_QID206">'UW Q''s'!$E$116</definedName>
    <definedName name="UW_QID207">'UW Q''s'!$E$117</definedName>
    <definedName name="UW_QID208">'UW Q''s'!$E$118</definedName>
    <definedName name="UW_QID209">'UW Q''s'!$E$120</definedName>
    <definedName name="UW_QID210">'UW Q''s'!$E$121</definedName>
    <definedName name="UW_QID211">'UW Q''s'!$E$122</definedName>
    <definedName name="UW_QID212">'UW Q''s'!$E$123</definedName>
    <definedName name="UW_QID213">'UW Q''s'!$E$124</definedName>
    <definedName name="UW_QID214">'UW Q''s'!$E$125</definedName>
    <definedName name="UW_QID215">'UW Q''s'!$E$126</definedName>
    <definedName name="UW_QID216">'UW Q''s'!$E$127</definedName>
    <definedName name="UW_QID217">'UW Q''s'!$E$128</definedName>
    <definedName name="UW_QID218">'P-Pollution'!$L$31</definedName>
    <definedName name="UW_QID219">'P-Pollution'!$L$32</definedName>
    <definedName name="UW_QID24_ownins">'UW Q''s'!$P$21</definedName>
    <definedName name="UW_QID25_SignAgmt">'UW Q''s'!$Q$21</definedName>
    <definedName name="UW_QID26_DedPart">'UW Q''s'!$R$21</definedName>
    <definedName name="UW_QID27_NA">'UW Q''s'!$S$21</definedName>
    <definedName name="UW_QID28_YesNoNA">'UW Q''s'!$E$22</definedName>
    <definedName name="UW_QID29_NoExplain">'UW Q''s'!$E$23</definedName>
    <definedName name="UW_QID29_rowht">'UW Q''s'!$O$23</definedName>
    <definedName name="UW_QID3_nonrenew">'UW Q''s'!$Q$7</definedName>
    <definedName name="UW_QID30">'UW Q''s'!$E$24</definedName>
    <definedName name="UW_QID31">'UW Q''s'!$E$25</definedName>
    <definedName name="UW_QID32">'UW Q''s'!$E$26</definedName>
    <definedName name="UW_QID33">'UW Q''s'!$E$27</definedName>
    <definedName name="UW_QID34">'UW Q''s'!$E$28</definedName>
    <definedName name="UW_QID35">'UW Q''s'!$E$29</definedName>
    <definedName name="UW_QID37">'UW Q''s'!$E$30</definedName>
    <definedName name="UW_QID39">'UW Q''s'!$E$31</definedName>
    <definedName name="UW_QID39_rowht">'UW Q''s'!$O$31</definedName>
    <definedName name="UW_QID4_declquot">'UW Q''s'!$R$7</definedName>
    <definedName name="UW_QID40">'UW Q''s'!$E$33</definedName>
    <definedName name="UW_QID41_Fenced">'UW Q''s'!$P$34</definedName>
    <definedName name="UW_QID42_BlckdEntr">'UW Q''s'!$Q$34</definedName>
    <definedName name="UW_QID43_AfterHrsLight">'UW Q''s'!$R$34</definedName>
    <definedName name="UW_QID44_SurvCams">'UW Q''s'!$S$34</definedName>
    <definedName name="UW_QID45_SecGuards">'UW Q''s'!$T$34</definedName>
    <definedName name="UW_QID46_Dogs">'UW Q''s'!$U$34</definedName>
    <definedName name="UW_QID47_AlarmSys">'UW Q''s'!$V$34</definedName>
    <definedName name="UW_QID48_LockBox">'L-DPD'!$W$20</definedName>
    <definedName name="UW_QID49_CompVlt">'L-DPD'!$X$20</definedName>
    <definedName name="UW_QID50_LockCab">'L-DPD'!$Y$20</definedName>
    <definedName name="UW_QID51_DailyInv">'L-DPD'!$Z$20</definedName>
    <definedName name="UW_QID52_MgrOffc">'L-DPD'!$AA$20</definedName>
    <definedName name="UW_QID53_OtherExpl">'L-DPD'!$L$21</definedName>
    <definedName name="UW_QID54">'UW Q''s'!$E$36</definedName>
    <definedName name="UW_QID55">'UW Q''s'!$E$37</definedName>
    <definedName name="UW_QID58">'UW Q''s'!$E$38</definedName>
    <definedName name="UW_QID59">'UW Q''s'!$E$39</definedName>
    <definedName name="UW_QID6_ModVeh">'UW Q''s'!$E$9</definedName>
    <definedName name="UW_QID60">'UW Q''s'!$E$40</definedName>
    <definedName name="UW_QID61">'UW Q''s'!$E$41</definedName>
    <definedName name="UW_QID62">'UW Q''s'!$E$42</definedName>
    <definedName name="UW_QID63_NA">'UW Q''s'!$P$43</definedName>
    <definedName name="UW_QID64_1to20">'UW Q''s'!$Q$43</definedName>
    <definedName name="UW_QID66_gt20">'UW Q''s'!$R$43</definedName>
    <definedName name="UW_QID67_Contract">'UW Q''s'!$S$43</definedName>
    <definedName name="UW_QID68">'UW Q''s'!$E$44</definedName>
    <definedName name="UW_QID69">'UW Q''s'!$E$47</definedName>
    <definedName name="UW_QID7_Retread">'UW Q''s'!$E$10</definedName>
    <definedName name="UW_QID70">'UW Q''s'!$E$45</definedName>
    <definedName name="UW_QID71">'UW Q''s'!$E$46</definedName>
    <definedName name="UW_QID72">'UW Q''s'!$E$48</definedName>
    <definedName name="UW_QID72_rowht">'UW Q''s'!$O$48</definedName>
    <definedName name="UW_QID73">'UW Q''s'!$E$50</definedName>
    <definedName name="UW_QID74">'UW Q''s'!$E$51</definedName>
    <definedName name="UW_QID75">'UW Q''s'!$E$52</definedName>
    <definedName name="UW_QID76">'UW Q''s'!$E$53</definedName>
    <definedName name="UW_QID8_Rebuild">'UW Q''s'!$E$11</definedName>
    <definedName name="UW_QID80">'UW Q''s'!$E$54</definedName>
    <definedName name="UW_QID80_rowht">'UW Q''s'!$O$54</definedName>
    <definedName name="UW_QID81_YesNo">'UW Q''s'!$E$56</definedName>
    <definedName name="UW_QID82_Pctg">'UW Q''s'!$E$57</definedName>
    <definedName name="UW_QID84">'UW Q''s'!$E$58</definedName>
    <definedName name="UW_QID86">'UW Q''s'!$E$59</definedName>
    <definedName name="UW_QID88">'UW Q''s'!$E$60</definedName>
    <definedName name="UW_QID89_PreEmpl">'UW Q''s'!$P$61</definedName>
    <definedName name="UW_QID9_Tow4Hire">'UW Q''s'!$E$12</definedName>
    <definedName name="UW_QID90_Random">'UW Q''s'!$Q$61</definedName>
    <definedName name="UW_QID91_PostAcc">'UW Q''s'!$R$61</definedName>
    <definedName name="UW_QID95_Disciplin">'UW Q''s'!$P$62</definedName>
    <definedName name="UW_QID96_AntiHarass">'UW Q''s'!$Q$62</definedName>
    <definedName name="UW_QID97_AntiDiscrim">'UW Q''s'!$R$62</definedName>
    <definedName name="UW_QID98_SexHarass">'UW Q''s'!$S$62</definedName>
    <definedName name="UW_QID99_TermPol">'UW Q''s'!$T$62</definedName>
    <definedName name="UW_Result1">ZZ_Control!$E$116</definedName>
    <definedName name="UW_Result2">'UW Q''s'!$P$26</definedName>
    <definedName name="UW_Result3">'UW Q''s'!$P$59</definedName>
    <definedName name="UW_Result4">'UW Q''s'!$P$30</definedName>
    <definedName name="UW_Special_RiskTypes">'UW Q''s'!$E$102:$E$128</definedName>
    <definedName name="UW_UserDomain">'UW Q''s'!$E$2</definedName>
    <definedName name="VinLookup">REF!$AI$5:$AJ$22</definedName>
    <definedName name="WSSubAgntDealerTypes">REF!$AC$42:$AC$44</definedName>
    <definedName name="Z_261BAEAF_D16F_41C7_9125_84B264CAC60E_.wvu.Cols" localSheetId="1" hidden="1">'C-Locs&amp;AIs'!$B:$D</definedName>
    <definedName name="Z_261BAEAF_D16F_41C7_9125_84B264CAC60E_.wvu.Cols" localSheetId="3" hidden="1">'E-Prop'!$B:$B</definedName>
    <definedName name="Z_261BAEAF_D16F_41C7_9125_84B264CAC60E_.wvu.Cols" localSheetId="4" hidden="1">F!$B:$B</definedName>
    <definedName name="Z_261BAEAF_D16F_41C7_9125_84B264CAC60E_.wvu.Cols" localSheetId="5" hidden="1">'G-IM'!$B:$B</definedName>
    <definedName name="Z_261BAEAF_D16F_41C7_9125_84B264CAC60E_.wvu.Cols" localSheetId="6" hidden="1">'H-Crime'!$B:$B</definedName>
    <definedName name="Z_261BAEAF_D16F_41C7_9125_84B264CAC60E_.wvu.Cols" localSheetId="7" hidden="1">J!$B:$B</definedName>
    <definedName name="Z_261BAEAF_D16F_41C7_9125_84B264CAC60E_.wvu.Cols" localSheetId="10" hidden="1">'M-GL'!$B:$B</definedName>
    <definedName name="Z_261BAEAF_D16F_41C7_9125_84B264CAC60E_.wvu.PrintArea" localSheetId="0" hidden="1">'A-Gen'!$A$5:$K$41</definedName>
    <definedName name="Z_261BAEAF_D16F_41C7_9125_84B264CAC60E_.wvu.PrintArea" localSheetId="1" hidden="1">'C-Locs&amp;AIs'!$G$6:$W$18</definedName>
    <definedName name="Z_261BAEAF_D16F_41C7_9125_84B264CAC60E_.wvu.PrintArea" localSheetId="3" hidden="1">'E-Prop'!$D$4:$Q$21</definedName>
    <definedName name="Z_261BAEAF_D16F_41C7_9125_84B264CAC60E_.wvu.PrintArea" localSheetId="4" hidden="1">F!$E$5:$P$34</definedName>
    <definedName name="Z_261BAEAF_D16F_41C7_9125_84B264CAC60E_.wvu.PrintArea" localSheetId="5" hidden="1">'G-IM'!$E$4:$O$26</definedName>
    <definedName name="Z_261BAEAF_D16F_41C7_9125_84B264CAC60E_.wvu.PrintArea" localSheetId="6" hidden="1">'H-Crime'!$E$4:$W$26</definedName>
    <definedName name="Z_261BAEAF_D16F_41C7_9125_84B264CAC60E_.wvu.PrintArea" localSheetId="7" hidden="1">J!$E$4:$S$33</definedName>
    <definedName name="Z_261BAEAF_D16F_41C7_9125_84B264CAC60E_.wvu.PrintArea" localSheetId="8" hidden="1">K!$B$5:$P$54</definedName>
    <definedName name="Z_261BAEAF_D16F_41C7_9125_84B264CAC60E_.wvu.PrintArea" localSheetId="10" hidden="1">'M-GL'!$E$5:$Q$31</definedName>
    <definedName name="Z_261BAEAF_D16F_41C7_9125_84B264CAC60E_.wvu.PrintArea" localSheetId="11" hidden="1">'N-L&amp;R'!$C$4:$N$32</definedName>
    <definedName name="Z_261BAEAF_D16F_41C7_9125_84B264CAC60E_.wvu.PrintArea" localSheetId="13" hidden="1">'Q-Umb'!$B$4:$N$23</definedName>
    <definedName name="Z_261BAEAF_D16F_41C7_9125_84B264CAC60E_.wvu.Rows" localSheetId="0" hidden="1">'A-Gen'!$25:$25,'A-Gen'!$29:$30,'A-Gen'!#REF!</definedName>
    <definedName name="Z_261BAEAF_D16F_41C7_9125_84B264CAC60E_.wvu.Rows" localSheetId="1" hidden="1">'C-Locs&amp;AIs'!$10:$10,'C-Locs&amp;AIs'!#REF!</definedName>
    <definedName name="Z_261BAEAF_D16F_41C7_9125_84B264CAC60E_.wvu.Rows" localSheetId="3" hidden="1">'E-Prop'!$19:$19,'E-Prop'!$20:$20</definedName>
    <definedName name="Z_261BAEAF_D16F_41C7_9125_84B264CAC60E_.wvu.Rows" localSheetId="4" hidden="1">F!$8:$8,F!$10:$10,F!$15:$15,F!$17:$17,F!$23:$23,F!$25:$25</definedName>
    <definedName name="Z_261BAEAF_D16F_41C7_9125_84B264CAC60E_.wvu.Rows" localSheetId="5" hidden="1">'G-IM'!$13:$13,'G-IM'!$14:$14,'G-IM'!$23:$23,'G-IM'!$25:$25</definedName>
    <definedName name="Z_261BAEAF_D16F_41C7_9125_84B264CAC60E_.wvu.Rows" localSheetId="6" hidden="1">'H-Crime'!#REF!,'H-Crime'!$22:$22,'H-Crime'!$23:$23</definedName>
    <definedName name="Z_261BAEAF_D16F_41C7_9125_84B264CAC60E_.wvu.Rows" localSheetId="7" hidden="1">J!$20:$20,J!$21:$22,J!$30:$30,J!$31:$32,J!#REF!,J!#REF!</definedName>
    <definedName name="Z_261BAEAF_D16F_41C7_9125_84B264CAC60E_.wvu.Rows" localSheetId="8" hidden="1">K!#REF!,K!#REF!,K!#REF!</definedName>
    <definedName name="Z_261BAEAF_D16F_41C7_9125_84B264CAC60E_.wvu.Rows" localSheetId="10" hidden="1">'M-GL'!$14:$18,'M-GL'!$22:$22,'M-GL'!$24:$24</definedName>
    <definedName name="Z_261BAEAF_D16F_41C7_9125_84B264CAC60E_.wvu.Rows" localSheetId="13" hidden="1">'Q-Umb'!#REF!,'Q-Umb'!$19:$19</definedName>
    <definedName name="ZV_ErrorCells">Validation!$B$3:$B$4</definedName>
    <definedName name="ZV_StatusCol">Validation!$A$3:$A$4</definedName>
    <definedName name="ZZ_AcctNum">ZZ_Control!$B$3</definedName>
    <definedName name="ZZ_Confirmed">ZZ_Control!$B$2</definedName>
    <definedName name="ZZ_Copy_cutoff">ZZ_Control!$B$5</definedName>
    <definedName name="ZZ_MCO">ZZ_Control!$B$4</definedName>
    <definedName name="ZZ_Version">ZZ_Control!$B$1</definedName>
  </definedNames>
  <calcPr calcId="191029"/>
  <customWorkbookViews>
    <customWorkbookView name="C_EntryView" guid="{261BAEAF-D16F-41C7-9125-84B264CAC60E}" maximized="1" windowWidth="994" windowHeight="513" tabRatio="904"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 i="34" l="1"/>
  <c r="Y10" i="34" l="1"/>
  <c r="J10" i="5" l="1"/>
  <c r="I10" i="5" l="1"/>
  <c r="M10" i="5"/>
  <c r="H9" i="34" l="1"/>
  <c r="H7" i="13" l="1"/>
  <c r="K24" i="6" l="1"/>
  <c r="K9" i="10" l="1"/>
  <c r="H18" i="8" l="1"/>
  <c r="I9" i="8"/>
  <c r="K9" i="8"/>
  <c r="F97" i="29" l="1"/>
  <c r="F96" i="29"/>
  <c r="F94" i="29"/>
  <c r="E14" i="14" l="1"/>
  <c r="N8" i="13" l="1"/>
  <c r="I20" i="11" l="1"/>
  <c r="G27" i="10" l="1"/>
  <c r="Z10" i="34" l="1"/>
  <c r="Z9" i="34"/>
  <c r="W31" i="10"/>
  <c r="W30" i="10"/>
  <c r="T31" i="10"/>
  <c r="V31" i="10" s="1"/>
  <c r="T30" i="10" l="1"/>
  <c r="V30" i="10" s="1"/>
  <c r="AD17" i="4" l="1"/>
  <c r="AC17" i="4"/>
  <c r="K43" i="39" l="1"/>
  <c r="K44" i="39" s="1"/>
  <c r="K41" i="39"/>
  <c r="K42" i="39" s="1"/>
  <c r="K39" i="39"/>
  <c r="K40" i="39" s="1"/>
  <c r="K37" i="39"/>
  <c r="K38" i="39" s="1"/>
  <c r="K35" i="39"/>
  <c r="K36" i="39" s="1"/>
  <c r="K33" i="39"/>
  <c r="K34" i="39" s="1"/>
  <c r="K31" i="39"/>
  <c r="K32" i="39" s="1"/>
  <c r="K29" i="39"/>
  <c r="K30" i="39" s="1"/>
  <c r="K27" i="39"/>
  <c r="K28" i="39" s="1"/>
  <c r="K25" i="39"/>
  <c r="K26" i="39" s="1"/>
  <c r="K23" i="39"/>
  <c r="K24" i="39" s="1"/>
  <c r="K21" i="39"/>
  <c r="K22" i="39" s="1"/>
  <c r="K19" i="39"/>
  <c r="K20" i="39" s="1"/>
  <c r="K17" i="39"/>
  <c r="K18" i="39" s="1"/>
  <c r="K15" i="39"/>
  <c r="K16" i="39" s="1"/>
  <c r="K13" i="39"/>
  <c r="K14" i="39" s="1"/>
  <c r="K11" i="39"/>
  <c r="K12" i="39" s="1"/>
  <c r="K9" i="39"/>
  <c r="K10" i="39" s="1"/>
  <c r="K7" i="39"/>
  <c r="K8" i="39" s="1"/>
  <c r="K5" i="39"/>
  <c r="B43" i="39" l="1"/>
  <c r="B44" i="39" s="1"/>
  <c r="B41" i="39"/>
  <c r="B42" i="39" s="1"/>
  <c r="B39" i="39"/>
  <c r="B40" i="39" s="1"/>
  <c r="B37" i="39"/>
  <c r="B38" i="39" s="1"/>
  <c r="B35" i="39"/>
  <c r="B36" i="39" s="1"/>
  <c r="B33" i="39"/>
  <c r="B34" i="39" s="1"/>
  <c r="B31" i="39"/>
  <c r="B32" i="39" s="1"/>
  <c r="B29" i="39"/>
  <c r="B30" i="39" s="1"/>
  <c r="B27" i="39"/>
  <c r="B28" i="39" s="1"/>
  <c r="B25" i="39"/>
  <c r="B26" i="39" s="1"/>
  <c r="B23" i="39"/>
  <c r="B24" i="39" s="1"/>
  <c r="B21" i="39"/>
  <c r="B22" i="39" s="1"/>
  <c r="B19" i="39"/>
  <c r="B20" i="39" s="1"/>
  <c r="B17" i="39"/>
  <c r="B18" i="39" s="1"/>
  <c r="B15" i="39"/>
  <c r="B16" i="39" s="1"/>
  <c r="B13" i="39"/>
  <c r="B14" i="39" s="1"/>
  <c r="B11" i="39"/>
  <c r="B12" i="39" s="1"/>
  <c r="B9" i="39"/>
  <c r="B10" i="39" s="1"/>
  <c r="B7" i="39"/>
  <c r="B8" i="39" s="1"/>
  <c r="B5" i="39"/>
  <c r="H43" i="39"/>
  <c r="H41" i="39"/>
  <c r="I41" i="39" s="1"/>
  <c r="I42" i="39" s="1"/>
  <c r="H39" i="39"/>
  <c r="I39" i="39" s="1"/>
  <c r="I40" i="39" s="1"/>
  <c r="H37" i="39"/>
  <c r="H35" i="39"/>
  <c r="H33" i="39"/>
  <c r="I33" i="39" s="1"/>
  <c r="I34" i="39" s="1"/>
  <c r="H31" i="39"/>
  <c r="H29" i="39"/>
  <c r="I29" i="39" s="1"/>
  <c r="I30" i="39" s="1"/>
  <c r="H27" i="39"/>
  <c r="H25" i="39"/>
  <c r="I25" i="39" s="1"/>
  <c r="I26" i="39" s="1"/>
  <c r="H23" i="39"/>
  <c r="H21" i="39"/>
  <c r="I21" i="39" s="1"/>
  <c r="I22" i="39" s="1"/>
  <c r="H19" i="39"/>
  <c r="H17" i="39"/>
  <c r="I17" i="39" s="1"/>
  <c r="I18" i="39" s="1"/>
  <c r="H15" i="39"/>
  <c r="H13" i="39"/>
  <c r="I13" i="39" s="1"/>
  <c r="I14" i="39" s="1"/>
  <c r="H11" i="39"/>
  <c r="H9" i="39"/>
  <c r="I9" i="39" s="1"/>
  <c r="I10" i="39" s="1"/>
  <c r="H7" i="39"/>
  <c r="I7" i="39" s="1"/>
  <c r="I8" i="39" s="1"/>
  <c r="H5" i="39"/>
  <c r="I5" i="39" s="1"/>
  <c r="H38" i="39" l="1"/>
  <c r="I37" i="39"/>
  <c r="I38" i="39" s="1"/>
  <c r="H16" i="39"/>
  <c r="I15" i="39"/>
  <c r="I16" i="39" s="1"/>
  <c r="H24" i="39"/>
  <c r="I23" i="39"/>
  <c r="I24" i="39" s="1"/>
  <c r="H32" i="39"/>
  <c r="I31" i="39"/>
  <c r="I32" i="39" s="1"/>
  <c r="H12" i="39"/>
  <c r="I11" i="39"/>
  <c r="I12" i="39" s="1"/>
  <c r="H20" i="39"/>
  <c r="I19" i="39"/>
  <c r="I20" i="39" s="1"/>
  <c r="H28" i="39"/>
  <c r="I27" i="39"/>
  <c r="I28" i="39" s="1"/>
  <c r="H36" i="39"/>
  <c r="I35" i="39"/>
  <c r="I36" i="39" s="1"/>
  <c r="H44" i="39"/>
  <c r="I43" i="39"/>
  <c r="I44" i="39" s="1"/>
  <c r="H8" i="39"/>
  <c r="H10" i="39"/>
  <c r="H14" i="39"/>
  <c r="H18" i="39"/>
  <c r="H22" i="39"/>
  <c r="H26" i="39"/>
  <c r="H30" i="39"/>
  <c r="H34" i="39"/>
  <c r="H40" i="39"/>
  <c r="H42" i="39"/>
  <c r="CC44" i="39"/>
  <c r="BZ44" i="39"/>
  <c r="BZ43" i="39"/>
  <c r="CC42" i="39"/>
  <c r="BZ42" i="39"/>
  <c r="BZ41" i="39"/>
  <c r="CC40" i="39"/>
  <c r="BZ40" i="39"/>
  <c r="BZ39" i="39"/>
  <c r="CC38" i="39"/>
  <c r="BZ38" i="39"/>
  <c r="BZ37" i="39"/>
  <c r="CC36" i="39"/>
  <c r="BZ36" i="39"/>
  <c r="BZ35" i="39"/>
  <c r="CC34" i="39"/>
  <c r="BZ34" i="39"/>
  <c r="BZ33" i="39"/>
  <c r="CC32" i="39"/>
  <c r="BZ32" i="39"/>
  <c r="BZ31" i="39"/>
  <c r="CC30" i="39"/>
  <c r="BZ30" i="39"/>
  <c r="BZ29" i="39"/>
  <c r="CC28" i="39"/>
  <c r="BZ28" i="39"/>
  <c r="BZ27" i="39"/>
  <c r="CC26" i="39"/>
  <c r="BZ26" i="39"/>
  <c r="BZ25" i="39"/>
  <c r="CC24" i="39"/>
  <c r="BZ24" i="39"/>
  <c r="BZ23" i="39"/>
  <c r="CC22" i="39"/>
  <c r="BZ22" i="39"/>
  <c r="BZ21" i="39"/>
  <c r="CC20" i="39"/>
  <c r="BZ20" i="39"/>
  <c r="BZ19" i="39"/>
  <c r="CC18" i="39"/>
  <c r="BZ18" i="39"/>
  <c r="BZ17" i="39"/>
  <c r="CC16" i="39"/>
  <c r="BZ16" i="39"/>
  <c r="BZ15" i="39"/>
  <c r="CC14" i="39"/>
  <c r="BZ14" i="39"/>
  <c r="BZ13" i="39"/>
  <c r="CC12" i="39"/>
  <c r="BZ12" i="39"/>
  <c r="BZ11" i="39"/>
  <c r="CC10" i="39"/>
  <c r="BZ10" i="39"/>
  <c r="BZ9" i="39"/>
  <c r="CC8" i="39"/>
  <c r="BZ8" i="39"/>
  <c r="BZ7" i="39"/>
  <c r="CC6" i="39"/>
  <c r="BZ6" i="39"/>
  <c r="BZ5" i="39"/>
  <c r="K7" i="40" l="1"/>
  <c r="M7" i="40" s="1"/>
  <c r="L6" i="40"/>
  <c r="K6" i="40"/>
  <c r="K5" i="40"/>
  <c r="M5" i="40" s="1"/>
  <c r="L4" i="40"/>
  <c r="K4" i="40"/>
  <c r="L3" i="40"/>
  <c r="K3" i="40"/>
  <c r="K2" i="40"/>
  <c r="M2" i="40" s="1"/>
  <c r="FS44" i="39"/>
  <c r="CA44" i="39"/>
  <c r="BR44" i="39"/>
  <c r="BN44" i="39"/>
  <c r="BL44" i="39"/>
  <c r="BI44" i="39"/>
  <c r="BH44" i="39"/>
  <c r="BB44" i="39"/>
  <c r="D44" i="39"/>
  <c r="A44" i="39"/>
  <c r="FL43" i="39"/>
  <c r="FL44" i="39" s="1"/>
  <c r="CD43" i="39"/>
  <c r="CD44" i="39" s="1"/>
  <c r="CA43" i="39"/>
  <c r="FS42" i="39"/>
  <c r="CA42" i="39"/>
  <c r="BR42" i="39"/>
  <c r="BN42" i="39"/>
  <c r="BL42" i="39"/>
  <c r="BI42" i="39"/>
  <c r="BH42" i="39"/>
  <c r="BB42" i="39"/>
  <c r="D42" i="39"/>
  <c r="A42" i="39"/>
  <c r="FL41" i="39"/>
  <c r="FL42" i="39" s="1"/>
  <c r="CD41" i="39"/>
  <c r="CD42" i="39" s="1"/>
  <c r="CA41" i="39"/>
  <c r="FS40" i="39"/>
  <c r="CA40" i="39"/>
  <c r="BR40" i="39"/>
  <c r="BN40" i="39"/>
  <c r="BL40" i="39"/>
  <c r="BI40" i="39"/>
  <c r="BH40" i="39"/>
  <c r="BB40" i="39"/>
  <c r="D40" i="39"/>
  <c r="A40" i="39"/>
  <c r="FL39" i="39"/>
  <c r="FL40" i="39" s="1"/>
  <c r="CD39" i="39"/>
  <c r="CD40" i="39" s="1"/>
  <c r="CA39" i="39"/>
  <c r="FS38" i="39"/>
  <c r="CA38" i="39"/>
  <c r="BR38" i="39"/>
  <c r="BN38" i="39"/>
  <c r="BL38" i="39"/>
  <c r="BI38" i="39"/>
  <c r="BH38" i="39"/>
  <c r="BB38" i="39"/>
  <c r="D38" i="39"/>
  <c r="A38" i="39"/>
  <c r="FL37" i="39"/>
  <c r="FL38" i="39" s="1"/>
  <c r="CD37" i="39"/>
  <c r="CD38" i="39" s="1"/>
  <c r="CA37" i="39"/>
  <c r="FS36" i="39"/>
  <c r="CA36" i="39"/>
  <c r="BR36" i="39"/>
  <c r="BN36" i="39"/>
  <c r="BL36" i="39"/>
  <c r="BI36" i="39"/>
  <c r="BH36" i="39"/>
  <c r="BB36" i="39"/>
  <c r="D36" i="39"/>
  <c r="A36" i="39"/>
  <c r="FL35" i="39"/>
  <c r="FL36" i="39" s="1"/>
  <c r="CD35" i="39"/>
  <c r="CD36" i="39" s="1"/>
  <c r="CA35" i="39"/>
  <c r="FS34" i="39"/>
  <c r="CA34" i="39"/>
  <c r="BR34" i="39"/>
  <c r="BN34" i="39"/>
  <c r="BL34" i="39"/>
  <c r="BI34" i="39"/>
  <c r="BH34" i="39"/>
  <c r="BB34" i="39"/>
  <c r="D34" i="39"/>
  <c r="A34" i="39"/>
  <c r="FL33" i="39"/>
  <c r="FL34" i="39" s="1"/>
  <c r="CD33" i="39"/>
  <c r="CD34" i="39" s="1"/>
  <c r="CA33" i="39"/>
  <c r="FS32" i="39"/>
  <c r="CA32" i="39"/>
  <c r="BR32" i="39"/>
  <c r="BN32" i="39"/>
  <c r="BL32" i="39"/>
  <c r="BI32" i="39"/>
  <c r="BH32" i="39"/>
  <c r="BB32" i="39"/>
  <c r="D32" i="39"/>
  <c r="A32" i="39"/>
  <c r="FL31" i="39"/>
  <c r="FL32" i="39" s="1"/>
  <c r="CD31" i="39"/>
  <c r="CD32" i="39" s="1"/>
  <c r="CA31" i="39"/>
  <c r="FS30" i="39"/>
  <c r="CA30" i="39"/>
  <c r="BR30" i="39"/>
  <c r="BN30" i="39"/>
  <c r="BL30" i="39"/>
  <c r="BI30" i="39"/>
  <c r="BH30" i="39"/>
  <c r="BB30" i="39"/>
  <c r="D30" i="39"/>
  <c r="A30" i="39"/>
  <c r="FL29" i="39"/>
  <c r="FL30" i="39" s="1"/>
  <c r="CD29" i="39"/>
  <c r="CD30" i="39" s="1"/>
  <c r="CA29" i="39"/>
  <c r="FS28" i="39"/>
  <c r="CA28" i="39"/>
  <c r="BR28" i="39"/>
  <c r="BN28" i="39"/>
  <c r="BL28" i="39"/>
  <c r="BI28" i="39"/>
  <c r="BH28" i="39"/>
  <c r="BB28" i="39"/>
  <c r="D28" i="39"/>
  <c r="A28" i="39"/>
  <c r="FL27" i="39"/>
  <c r="FL28" i="39" s="1"/>
  <c r="CD27" i="39"/>
  <c r="CD28" i="39" s="1"/>
  <c r="CA27" i="39"/>
  <c r="FS26" i="39"/>
  <c r="CA26" i="39"/>
  <c r="BR26" i="39"/>
  <c r="BN26" i="39"/>
  <c r="BL26" i="39"/>
  <c r="BI26" i="39"/>
  <c r="BH26" i="39"/>
  <c r="BB26" i="39"/>
  <c r="D26" i="39"/>
  <c r="A26" i="39"/>
  <c r="FL25" i="39"/>
  <c r="FL26" i="39" s="1"/>
  <c r="CD25" i="39"/>
  <c r="CD26" i="39" s="1"/>
  <c r="CA25" i="39"/>
  <c r="FS24" i="39"/>
  <c r="CA24" i="39"/>
  <c r="BR24" i="39"/>
  <c r="BN24" i="39"/>
  <c r="BL24" i="39"/>
  <c r="BI24" i="39"/>
  <c r="BH24" i="39"/>
  <c r="BB24" i="39"/>
  <c r="D24" i="39"/>
  <c r="A24" i="39"/>
  <c r="FL23" i="39"/>
  <c r="FL24" i="39" s="1"/>
  <c r="CD23" i="39"/>
  <c r="CD24" i="39" s="1"/>
  <c r="CA23" i="39"/>
  <c r="FS22" i="39"/>
  <c r="CA22" i="39"/>
  <c r="BR22" i="39"/>
  <c r="BN22" i="39"/>
  <c r="BL22" i="39"/>
  <c r="BI22" i="39"/>
  <c r="BH22" i="39"/>
  <c r="BB22" i="39"/>
  <c r="D22" i="39"/>
  <c r="A22" i="39"/>
  <c r="FL21" i="39"/>
  <c r="FL22" i="39" s="1"/>
  <c r="CD21" i="39"/>
  <c r="CD22" i="39" s="1"/>
  <c r="CA21" i="39"/>
  <c r="FS20" i="39"/>
  <c r="CA20" i="39"/>
  <c r="BR20" i="39"/>
  <c r="BN20" i="39"/>
  <c r="BL20" i="39"/>
  <c r="BI20" i="39"/>
  <c r="BH20" i="39"/>
  <c r="BB20" i="39"/>
  <c r="D20" i="39"/>
  <c r="A20" i="39"/>
  <c r="FL19" i="39"/>
  <c r="FL20" i="39" s="1"/>
  <c r="CD19" i="39"/>
  <c r="CD20" i="39" s="1"/>
  <c r="CA19" i="39"/>
  <c r="FS18" i="39"/>
  <c r="CA18" i="39"/>
  <c r="BR18" i="39"/>
  <c r="BN18" i="39"/>
  <c r="BL18" i="39"/>
  <c r="BI18" i="39"/>
  <c r="BH18" i="39"/>
  <c r="BB18" i="39"/>
  <c r="D18" i="39"/>
  <c r="A18" i="39"/>
  <c r="FL17" i="39"/>
  <c r="FL18" i="39" s="1"/>
  <c r="CD17" i="39"/>
  <c r="CD18" i="39" s="1"/>
  <c r="CA17" i="39"/>
  <c r="FS16" i="39"/>
  <c r="CA16" i="39"/>
  <c r="BR16" i="39"/>
  <c r="BN16" i="39"/>
  <c r="BL16" i="39"/>
  <c r="BI16" i="39"/>
  <c r="BH16" i="39"/>
  <c r="BB16" i="39"/>
  <c r="D16" i="39"/>
  <c r="A16" i="39"/>
  <c r="FL15" i="39"/>
  <c r="FL16" i="39" s="1"/>
  <c r="CD15" i="39"/>
  <c r="CD16" i="39" s="1"/>
  <c r="CA15" i="39"/>
  <c r="FS14" i="39"/>
  <c r="CA14" i="39"/>
  <c r="BR14" i="39"/>
  <c r="BN14" i="39"/>
  <c r="BL14" i="39"/>
  <c r="BI14" i="39"/>
  <c r="BH14" i="39"/>
  <c r="BB14" i="39"/>
  <c r="D14" i="39"/>
  <c r="A14" i="39"/>
  <c r="FL13" i="39"/>
  <c r="FL14" i="39" s="1"/>
  <c r="CD13" i="39"/>
  <c r="CD14" i="39" s="1"/>
  <c r="CA13" i="39"/>
  <c r="FS12" i="39"/>
  <c r="CA12" i="39"/>
  <c r="BR12" i="39"/>
  <c r="BN12" i="39"/>
  <c r="BL12" i="39"/>
  <c r="BI12" i="39"/>
  <c r="BH12" i="39"/>
  <c r="BB12" i="39"/>
  <c r="D12" i="39"/>
  <c r="A12" i="39"/>
  <c r="FL11" i="39"/>
  <c r="FL12" i="39" s="1"/>
  <c r="CD11" i="39"/>
  <c r="CD12" i="39" s="1"/>
  <c r="CA11" i="39"/>
  <c r="FS10" i="39"/>
  <c r="CA10" i="39"/>
  <c r="BR10" i="39"/>
  <c r="BN10" i="39"/>
  <c r="BL10" i="39"/>
  <c r="BI10" i="39"/>
  <c r="BH10" i="39"/>
  <c r="BB10" i="39"/>
  <c r="D10" i="39"/>
  <c r="A10" i="39"/>
  <c r="FL9" i="39"/>
  <c r="FL10" i="39" s="1"/>
  <c r="CD9" i="39"/>
  <c r="CD10" i="39" s="1"/>
  <c r="CA9" i="39"/>
  <c r="FS8" i="39"/>
  <c r="CA8" i="39"/>
  <c r="BR8" i="39"/>
  <c r="BN8" i="39"/>
  <c r="BL8" i="39"/>
  <c r="BI8" i="39"/>
  <c r="BH8" i="39"/>
  <c r="BB8" i="39"/>
  <c r="D8" i="39"/>
  <c r="A8" i="39"/>
  <c r="FL7" i="39"/>
  <c r="FL8" i="39" s="1"/>
  <c r="CD7" i="39"/>
  <c r="CD8" i="39" s="1"/>
  <c r="CA7" i="39"/>
  <c r="FS6" i="39"/>
  <c r="CA6" i="39"/>
  <c r="BR6" i="39"/>
  <c r="BN6" i="39"/>
  <c r="BL6" i="39"/>
  <c r="BI6" i="39"/>
  <c r="BH6" i="39"/>
  <c r="BB6" i="39"/>
  <c r="K6" i="39"/>
  <c r="I6" i="39"/>
  <c r="H6" i="39"/>
  <c r="D6" i="39"/>
  <c r="B6" i="39"/>
  <c r="A6" i="39"/>
  <c r="FL5" i="39"/>
  <c r="FL6" i="39" s="1"/>
  <c r="CD5" i="39"/>
  <c r="CD6" i="39" s="1"/>
  <c r="CA5" i="39"/>
  <c r="K4" i="39"/>
  <c r="M4" i="40" l="1"/>
  <c r="M6" i="40"/>
  <c r="M3" i="40"/>
  <c r="Z30" i="10"/>
  <c r="W9" i="34"/>
  <c r="V9" i="34"/>
  <c r="U9" i="34"/>
  <c r="G2" i="36" l="1"/>
  <c r="G1" i="36"/>
  <c r="R5" i="34"/>
  <c r="R4" i="34"/>
  <c r="X4" i="4" l="1"/>
  <c r="O101" i="36" l="1"/>
  <c r="O92" i="36"/>
  <c r="O82" i="36"/>
  <c r="O76" i="36"/>
  <c r="O73" i="36"/>
  <c r="O72" i="36"/>
  <c r="O68" i="36"/>
  <c r="O54" i="36"/>
  <c r="O48" i="36"/>
  <c r="O35" i="36"/>
  <c r="O31" i="36"/>
  <c r="O23" i="36"/>
  <c r="O19" i="36"/>
  <c r="O18" i="36"/>
  <c r="O15" i="36" l="1"/>
  <c r="S42" i="37" l="1"/>
  <c r="AC25" i="34"/>
  <c r="R44" i="11" l="1"/>
  <c r="AE16" i="4" l="1"/>
  <c r="A68" i="29" s="1"/>
  <c r="P7" i="37" l="1"/>
  <c r="M79" i="29" l="1"/>
  <c r="N79" i="29"/>
  <c r="P79" i="29"/>
  <c r="W79" i="29"/>
  <c r="X79" i="29"/>
  <c r="M80" i="29"/>
  <c r="N80" i="29"/>
  <c r="P80" i="29"/>
  <c r="W80" i="29"/>
  <c r="X80" i="29"/>
  <c r="M81" i="29"/>
  <c r="N81" i="29"/>
  <c r="P81" i="29"/>
  <c r="W81" i="29"/>
  <c r="X81" i="29"/>
  <c r="M82" i="29"/>
  <c r="N82" i="29"/>
  <c r="P82" i="29"/>
  <c r="W82" i="29"/>
  <c r="X82" i="29"/>
  <c r="M83" i="29"/>
  <c r="N83" i="29"/>
  <c r="P83" i="29"/>
  <c r="W83" i="29"/>
  <c r="X83" i="29"/>
  <c r="H84" i="29"/>
  <c r="J62" i="29"/>
  <c r="Q62" i="29" s="1"/>
  <c r="U79" i="29"/>
  <c r="T79" i="29"/>
  <c r="T83" i="29"/>
  <c r="U80" i="29"/>
  <c r="T80" i="29"/>
  <c r="T81" i="29"/>
  <c r="U81" i="29"/>
  <c r="U82" i="29"/>
  <c r="U83" i="29"/>
  <c r="T82" i="29"/>
  <c r="T37" i="10" l="1"/>
  <c r="L8" i="10"/>
  <c r="L19" i="29"/>
  <c r="M11" i="11" l="1"/>
  <c r="X31" i="10" l="1"/>
  <c r="X30" i="10"/>
  <c r="G69" i="29" l="1"/>
  <c r="E69" i="29"/>
  <c r="S27" i="11"/>
  <c r="T27" i="11"/>
  <c r="T26" i="11"/>
  <c r="S26" i="11"/>
  <c r="R27" i="11"/>
  <c r="R26" i="11"/>
  <c r="Q25" i="7" l="1"/>
  <c r="Q24" i="7"/>
  <c r="Q23" i="7"/>
  <c r="S19" i="5"/>
  <c r="S20" i="5"/>
  <c r="Y31" i="10"/>
  <c r="Y30" i="10"/>
  <c r="U31" i="10"/>
  <c r="U30" i="10"/>
  <c r="Z31" i="10"/>
  <c r="W10" i="34"/>
  <c r="V10" i="34"/>
  <c r="U10" i="34"/>
  <c r="O30" i="10" l="1"/>
  <c r="G20" i="5"/>
  <c r="H19" i="5"/>
  <c r="G19" i="5" l="1"/>
  <c r="H20" i="5"/>
  <c r="F111" i="29"/>
  <c r="F100" i="29"/>
  <c r="F101" i="29"/>
  <c r="A91" i="29"/>
  <c r="H62" i="29" l="1"/>
  <c r="A64" i="29"/>
  <c r="C44" i="29" l="1"/>
  <c r="H25" i="8" l="1"/>
  <c r="H24" i="8"/>
  <c r="AC10" i="34" l="1"/>
  <c r="AC9" i="34"/>
  <c r="H10" i="34" l="1"/>
  <c r="P59" i="36" l="1"/>
  <c r="P30" i="36"/>
  <c r="P26" i="36"/>
  <c r="J7" i="38" l="1"/>
  <c r="J9" i="38"/>
  <c r="K9" i="38" s="1"/>
  <c r="J10" i="38"/>
  <c r="K10" i="38" s="1"/>
  <c r="J11" i="38"/>
  <c r="K11" i="38" s="1"/>
  <c r="J12" i="38"/>
  <c r="K12" i="38" s="1"/>
  <c r="J13" i="38"/>
  <c r="K13" i="38" s="1"/>
  <c r="J14" i="38"/>
  <c r="K14" i="38" s="1"/>
  <c r="J15" i="38"/>
  <c r="K15" i="38" s="1"/>
  <c r="J16" i="38"/>
  <c r="K16" i="38" s="1"/>
  <c r="J17" i="38"/>
  <c r="K17" i="38" s="1"/>
  <c r="J18" i="38"/>
  <c r="K18" i="38" s="1"/>
  <c r="J19" i="38"/>
  <c r="K19" i="38" s="1"/>
  <c r="J20" i="38"/>
  <c r="K20" i="38" s="1"/>
  <c r="J21" i="38"/>
  <c r="K21" i="38" s="1"/>
  <c r="J22" i="38"/>
  <c r="K22" i="38" s="1"/>
  <c r="J23" i="38"/>
  <c r="K23" i="38" s="1"/>
  <c r="J24" i="38"/>
  <c r="K24" i="38" s="1"/>
  <c r="J25" i="38"/>
  <c r="K25" i="38" s="1"/>
  <c r="J26" i="38"/>
  <c r="K26" i="38" s="1"/>
  <c r="J27" i="38"/>
  <c r="K27" i="38" s="1"/>
  <c r="J28" i="38"/>
  <c r="K28" i="38" s="1"/>
  <c r="J29" i="38"/>
  <c r="K29" i="38" s="1"/>
  <c r="J30" i="38"/>
  <c r="K30" i="38" s="1"/>
  <c r="J31" i="38"/>
  <c r="K31" i="38" s="1"/>
  <c r="J32" i="38"/>
  <c r="K32" i="38" s="1"/>
  <c r="J33" i="38"/>
  <c r="K33" i="38" s="1"/>
  <c r="J34" i="38"/>
  <c r="K34" i="38" s="1"/>
  <c r="J35" i="38"/>
  <c r="K35" i="38" s="1"/>
  <c r="J36" i="38"/>
  <c r="K36" i="38" s="1"/>
  <c r="J37" i="38"/>
  <c r="K37" i="38" s="1"/>
  <c r="J38" i="38"/>
  <c r="K38" i="38" s="1"/>
  <c r="J39" i="38"/>
  <c r="K39" i="38" s="1"/>
  <c r="J40" i="38"/>
  <c r="K40" i="38" s="1"/>
  <c r="J41" i="38"/>
  <c r="K41" i="38" s="1"/>
  <c r="J42" i="38"/>
  <c r="K42" i="38" s="1"/>
  <c r="J43" i="38"/>
  <c r="K43" i="38" s="1"/>
  <c r="J44" i="38"/>
  <c r="K44" i="38" s="1"/>
  <c r="J45" i="38"/>
  <c r="K45" i="38" s="1"/>
  <c r="J46" i="38"/>
  <c r="K46" i="38" s="1"/>
  <c r="J47" i="38"/>
  <c r="K47" i="38" s="1"/>
  <c r="J48" i="38"/>
  <c r="K48" i="38" s="1"/>
  <c r="J49" i="38"/>
  <c r="K49" i="38" s="1"/>
  <c r="J50" i="38"/>
  <c r="K50" i="38" s="1"/>
  <c r="J51" i="38"/>
  <c r="K51" i="38" s="1"/>
  <c r="J52" i="38"/>
  <c r="K52" i="38" s="1"/>
  <c r="J53" i="38"/>
  <c r="K53" i="38" s="1"/>
  <c r="J54" i="38"/>
  <c r="K54" i="38" s="1"/>
  <c r="J55" i="38"/>
  <c r="K55" i="38" s="1"/>
  <c r="J56" i="38"/>
  <c r="K56" i="38" s="1"/>
  <c r="J57" i="38"/>
  <c r="K57" i="38" s="1"/>
  <c r="J58" i="38"/>
  <c r="K58" i="38" s="1"/>
  <c r="J59" i="38"/>
  <c r="K59" i="38" s="1"/>
  <c r="J60" i="38"/>
  <c r="K60" i="38" s="1"/>
  <c r="J61" i="38"/>
  <c r="K61" i="38" s="1"/>
  <c r="J62" i="38"/>
  <c r="K62" i="38" s="1"/>
  <c r="J63" i="38"/>
  <c r="K63" i="38" s="1"/>
  <c r="J64" i="38"/>
  <c r="K64" i="38" s="1"/>
  <c r="J65" i="38"/>
  <c r="K65" i="38" s="1"/>
  <c r="J66" i="38"/>
  <c r="K66" i="38" s="1"/>
  <c r="J67" i="38"/>
  <c r="K67" i="38" s="1"/>
  <c r="J68" i="38"/>
  <c r="K68" i="38" s="1"/>
  <c r="J69" i="38"/>
  <c r="K69" i="38" s="1"/>
  <c r="J70" i="38"/>
  <c r="K70" i="38" s="1"/>
  <c r="J71" i="38"/>
  <c r="K71" i="38" s="1"/>
  <c r="J72" i="38"/>
  <c r="K72" i="38" s="1"/>
  <c r="J73" i="38"/>
  <c r="K73" i="38" s="1"/>
  <c r="J74" i="38"/>
  <c r="K74" i="38" s="1"/>
  <c r="J75" i="38"/>
  <c r="K75" i="38" s="1"/>
  <c r="J76" i="38"/>
  <c r="K76" i="38" s="1"/>
  <c r="J77" i="38"/>
  <c r="K77" i="38" s="1"/>
  <c r="J78" i="38"/>
  <c r="K78" i="38" s="1"/>
  <c r="J79" i="38"/>
  <c r="K79" i="38" s="1"/>
  <c r="J80" i="38"/>
  <c r="K80" i="38" s="1"/>
  <c r="J81" i="38"/>
  <c r="K81" i="38" s="1"/>
  <c r="J82" i="38"/>
  <c r="K82" i="38" s="1"/>
  <c r="J83" i="38"/>
  <c r="K83" i="38" s="1"/>
  <c r="J84" i="38"/>
  <c r="K84" i="38" s="1"/>
  <c r="J85" i="38"/>
  <c r="K85" i="38" s="1"/>
  <c r="J86" i="38"/>
  <c r="K86" i="38" s="1"/>
  <c r="J87" i="38"/>
  <c r="K87" i="38" s="1"/>
  <c r="J88" i="38"/>
  <c r="K88" i="38" s="1"/>
  <c r="J89" i="38"/>
  <c r="K89" i="38" s="1"/>
  <c r="J90" i="38"/>
  <c r="K90" i="38" s="1"/>
  <c r="J91" i="38"/>
  <c r="K91" i="38" s="1"/>
  <c r="J92" i="38"/>
  <c r="K92" i="38" s="1"/>
  <c r="J93" i="38"/>
  <c r="K93" i="38" s="1"/>
  <c r="J94" i="38"/>
  <c r="K94" i="38" s="1"/>
  <c r="J95" i="38"/>
  <c r="K95" i="38" s="1"/>
  <c r="J96" i="38"/>
  <c r="K96" i="38" s="1"/>
  <c r="J97" i="38"/>
  <c r="K97" i="38" s="1"/>
  <c r="J98" i="38"/>
  <c r="K98" i="38" s="1"/>
  <c r="J99" i="38"/>
  <c r="K99" i="38" s="1"/>
  <c r="J100" i="38"/>
  <c r="K100" i="38" s="1"/>
  <c r="J101" i="38"/>
  <c r="K101" i="38" s="1"/>
  <c r="J102" i="38"/>
  <c r="K102" i="38" s="1"/>
  <c r="J103" i="38"/>
  <c r="K103" i="38" s="1"/>
  <c r="J104" i="38"/>
  <c r="K104" i="38" s="1"/>
  <c r="J105" i="38"/>
  <c r="K105" i="38" s="1"/>
  <c r="J106" i="38"/>
  <c r="K106" i="38" s="1"/>
  <c r="J107" i="38"/>
  <c r="K107" i="38" s="1"/>
  <c r="J108" i="38"/>
  <c r="K108" i="38" s="1"/>
  <c r="AP7" i="38"/>
  <c r="AO7" i="38"/>
  <c r="AN7" i="38"/>
  <c r="AH7" i="38"/>
  <c r="AM7" i="38" s="1"/>
  <c r="AQ7" i="38" s="1"/>
  <c r="AG7" i="38"/>
  <c r="AL7" i="38" s="1"/>
  <c r="AF7" i="38"/>
  <c r="AK7" i="38" s="1"/>
  <c r="V7" i="38"/>
  <c r="AE7" i="38" s="1"/>
  <c r="AJ7" i="38" s="1"/>
  <c r="H7" i="38"/>
  <c r="E7" i="38"/>
  <c r="D7" i="38"/>
  <c r="A7" i="38"/>
  <c r="A10" i="38" l="1"/>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9" i="38"/>
  <c r="D10" i="38" l="1"/>
  <c r="E10" i="38"/>
  <c r="D11" i="38"/>
  <c r="E11" i="38"/>
  <c r="D12" i="38"/>
  <c r="E12" i="38"/>
  <c r="D13" i="38"/>
  <c r="E13" i="38"/>
  <c r="D14" i="38"/>
  <c r="E14" i="38"/>
  <c r="D15" i="38"/>
  <c r="E15" i="38"/>
  <c r="D16" i="38"/>
  <c r="E16" i="38"/>
  <c r="D17" i="38"/>
  <c r="E17" i="38"/>
  <c r="D18" i="38"/>
  <c r="E18" i="38"/>
  <c r="D19" i="38"/>
  <c r="E19" i="38"/>
  <c r="D20" i="38"/>
  <c r="E20" i="38"/>
  <c r="D21" i="38"/>
  <c r="E21" i="38"/>
  <c r="D22" i="38"/>
  <c r="E22" i="38"/>
  <c r="D23" i="38"/>
  <c r="E23" i="38"/>
  <c r="D24" i="38"/>
  <c r="E24" i="38"/>
  <c r="D25" i="38"/>
  <c r="E25" i="38"/>
  <c r="D26" i="38"/>
  <c r="E26" i="38"/>
  <c r="D27" i="38"/>
  <c r="E27" i="38"/>
  <c r="D28" i="38"/>
  <c r="E28" i="38"/>
  <c r="D29" i="38"/>
  <c r="E29" i="38"/>
  <c r="D30" i="38"/>
  <c r="E30" i="38"/>
  <c r="D31" i="38"/>
  <c r="E31" i="38"/>
  <c r="D32" i="38"/>
  <c r="E32" i="38"/>
  <c r="D33" i="38"/>
  <c r="E33" i="38"/>
  <c r="D34" i="38"/>
  <c r="E34" i="38"/>
  <c r="D35" i="38"/>
  <c r="E35" i="38"/>
  <c r="D36" i="38"/>
  <c r="E36" i="38"/>
  <c r="D37" i="38"/>
  <c r="E37" i="38"/>
  <c r="D38" i="38"/>
  <c r="E38" i="38"/>
  <c r="D39" i="38"/>
  <c r="E39" i="38"/>
  <c r="D40" i="38"/>
  <c r="E40" i="38"/>
  <c r="D41" i="38"/>
  <c r="E41" i="38"/>
  <c r="D42" i="38"/>
  <c r="E42" i="38"/>
  <c r="D43" i="38"/>
  <c r="E43" i="38"/>
  <c r="D44" i="38"/>
  <c r="E44" i="38"/>
  <c r="D45" i="38"/>
  <c r="E45" i="38"/>
  <c r="D46" i="38"/>
  <c r="E46" i="38"/>
  <c r="D47" i="38"/>
  <c r="E47" i="38"/>
  <c r="D48" i="38"/>
  <c r="E48" i="38"/>
  <c r="D49" i="38"/>
  <c r="E49" i="38"/>
  <c r="D50" i="38"/>
  <c r="E50" i="38"/>
  <c r="D51" i="38"/>
  <c r="E51" i="38"/>
  <c r="D52" i="38"/>
  <c r="E52" i="38"/>
  <c r="D53" i="38"/>
  <c r="E53" i="38"/>
  <c r="D54" i="38"/>
  <c r="E54" i="38"/>
  <c r="D55" i="38"/>
  <c r="E55" i="38"/>
  <c r="D56" i="38"/>
  <c r="E56" i="38"/>
  <c r="D57" i="38"/>
  <c r="E57" i="38"/>
  <c r="D58" i="38"/>
  <c r="E58" i="38"/>
  <c r="D59" i="38"/>
  <c r="E59" i="38"/>
  <c r="D60" i="38"/>
  <c r="E60" i="38"/>
  <c r="D61" i="38"/>
  <c r="E61" i="38"/>
  <c r="D62" i="38"/>
  <c r="E62" i="38"/>
  <c r="D63" i="38"/>
  <c r="E63" i="38"/>
  <c r="D64" i="38"/>
  <c r="E64" i="38"/>
  <c r="D65" i="38"/>
  <c r="E65" i="38"/>
  <c r="D66" i="38"/>
  <c r="E66" i="38"/>
  <c r="D67" i="38"/>
  <c r="E67" i="38"/>
  <c r="D68" i="38"/>
  <c r="E68" i="38"/>
  <c r="D69" i="38"/>
  <c r="E69" i="38"/>
  <c r="D70" i="38"/>
  <c r="E70" i="38"/>
  <c r="D71" i="38"/>
  <c r="E71" i="38"/>
  <c r="D72" i="38"/>
  <c r="E72" i="38"/>
  <c r="D73" i="38"/>
  <c r="E73" i="38"/>
  <c r="D74" i="38"/>
  <c r="E74" i="38"/>
  <c r="D75" i="38"/>
  <c r="E75" i="38"/>
  <c r="D76" i="38"/>
  <c r="E76" i="38"/>
  <c r="D77" i="38"/>
  <c r="E77" i="38"/>
  <c r="D78" i="38"/>
  <c r="E78" i="38"/>
  <c r="D79" i="38"/>
  <c r="E79" i="38"/>
  <c r="D80" i="38"/>
  <c r="E80" i="38"/>
  <c r="D81" i="38"/>
  <c r="E81" i="38"/>
  <c r="D82" i="38"/>
  <c r="E82" i="38"/>
  <c r="D83" i="38"/>
  <c r="E83" i="38"/>
  <c r="D84" i="38"/>
  <c r="E84" i="38"/>
  <c r="D85" i="38"/>
  <c r="E85" i="38"/>
  <c r="D86" i="38"/>
  <c r="E86" i="38"/>
  <c r="D87" i="38"/>
  <c r="E87" i="38"/>
  <c r="D88" i="38"/>
  <c r="E88" i="38"/>
  <c r="D89" i="38"/>
  <c r="E89" i="38"/>
  <c r="D90" i="38"/>
  <c r="E90" i="38"/>
  <c r="D91" i="38"/>
  <c r="E91" i="38"/>
  <c r="D92" i="38"/>
  <c r="E92" i="38"/>
  <c r="D93" i="38"/>
  <c r="E93" i="38"/>
  <c r="D94" i="38"/>
  <c r="E94" i="38"/>
  <c r="D95" i="38"/>
  <c r="E95" i="38"/>
  <c r="D96" i="38"/>
  <c r="E96" i="38"/>
  <c r="D97" i="38"/>
  <c r="E97" i="38"/>
  <c r="D98" i="38"/>
  <c r="E98" i="38"/>
  <c r="D99" i="38"/>
  <c r="E99" i="38"/>
  <c r="D100" i="38"/>
  <c r="E100" i="38"/>
  <c r="D101" i="38"/>
  <c r="E101" i="38"/>
  <c r="D102" i="38"/>
  <c r="E102" i="38"/>
  <c r="D103" i="38"/>
  <c r="E103" i="38"/>
  <c r="D104" i="38"/>
  <c r="E104" i="38"/>
  <c r="D105" i="38"/>
  <c r="E105" i="38"/>
  <c r="D106" i="38"/>
  <c r="E106" i="38"/>
  <c r="D107" i="38"/>
  <c r="E107" i="38"/>
  <c r="D108" i="38"/>
  <c r="E108" i="38"/>
  <c r="E9" i="38"/>
  <c r="D9" i="38"/>
  <c r="AP108" i="38" l="1"/>
  <c r="AO108" i="38"/>
  <c r="AN108" i="38"/>
  <c r="AH108" i="38"/>
  <c r="AM108" i="38" s="1"/>
  <c r="AQ108" i="38" s="1"/>
  <c r="AG108" i="38"/>
  <c r="AL108" i="38" s="1"/>
  <c r="AF108" i="38"/>
  <c r="AK108" i="38" s="1"/>
  <c r="V108" i="38"/>
  <c r="AE108" i="38" s="1"/>
  <c r="AJ108" i="38" s="1"/>
  <c r="H108" i="38"/>
  <c r="AP107" i="38"/>
  <c r="AO107" i="38"/>
  <c r="AN107" i="38"/>
  <c r="AH107" i="38"/>
  <c r="AM107" i="38" s="1"/>
  <c r="AQ107" i="38" s="1"/>
  <c r="AG107" i="38"/>
  <c r="AL107" i="38" s="1"/>
  <c r="AF107" i="38"/>
  <c r="AK107" i="38" s="1"/>
  <c r="V107" i="38"/>
  <c r="AE107" i="38" s="1"/>
  <c r="AJ107" i="38" s="1"/>
  <c r="H107" i="38"/>
  <c r="AP106" i="38"/>
  <c r="AO106" i="38"/>
  <c r="AN106" i="38"/>
  <c r="AH106" i="38"/>
  <c r="AM106" i="38" s="1"/>
  <c r="AQ106" i="38" s="1"/>
  <c r="AG106" i="38"/>
  <c r="AL106" i="38" s="1"/>
  <c r="AF106" i="38"/>
  <c r="AK106" i="38" s="1"/>
  <c r="V106" i="38"/>
  <c r="AE106" i="38" s="1"/>
  <c r="AJ106" i="38" s="1"/>
  <c r="H106" i="38"/>
  <c r="AP105" i="38"/>
  <c r="AO105" i="38"/>
  <c r="AN105" i="38"/>
  <c r="AH105" i="38"/>
  <c r="AM105" i="38" s="1"/>
  <c r="AQ105" i="38" s="1"/>
  <c r="AG105" i="38"/>
  <c r="AL105" i="38" s="1"/>
  <c r="AF105" i="38"/>
  <c r="AK105" i="38" s="1"/>
  <c r="V105" i="38"/>
  <c r="AE105" i="38" s="1"/>
  <c r="AJ105" i="38" s="1"/>
  <c r="H105" i="38"/>
  <c r="AP104" i="38"/>
  <c r="AO104" i="38"/>
  <c r="AN104" i="38"/>
  <c r="AH104" i="38"/>
  <c r="AM104" i="38" s="1"/>
  <c r="AQ104" i="38" s="1"/>
  <c r="AG104" i="38"/>
  <c r="AL104" i="38" s="1"/>
  <c r="AF104" i="38"/>
  <c r="AK104" i="38" s="1"/>
  <c r="V104" i="38"/>
  <c r="AE104" i="38" s="1"/>
  <c r="AJ104" i="38" s="1"/>
  <c r="H104" i="38"/>
  <c r="AP103" i="38"/>
  <c r="AO103" i="38"/>
  <c r="AN103" i="38"/>
  <c r="AH103" i="38"/>
  <c r="AM103" i="38" s="1"/>
  <c r="AQ103" i="38" s="1"/>
  <c r="AG103" i="38"/>
  <c r="AL103" i="38" s="1"/>
  <c r="AF103" i="38"/>
  <c r="AK103" i="38" s="1"/>
  <c r="V103" i="38"/>
  <c r="AE103" i="38" s="1"/>
  <c r="AJ103" i="38" s="1"/>
  <c r="H103" i="38"/>
  <c r="AP102" i="38"/>
  <c r="AO102" i="38"/>
  <c r="AN102" i="38"/>
  <c r="AH102" i="38"/>
  <c r="AM102" i="38" s="1"/>
  <c r="AQ102" i="38" s="1"/>
  <c r="AG102" i="38"/>
  <c r="AL102" i="38" s="1"/>
  <c r="AF102" i="38"/>
  <c r="AK102" i="38" s="1"/>
  <c r="V102" i="38"/>
  <c r="AE102" i="38" s="1"/>
  <c r="AJ102" i="38" s="1"/>
  <c r="H102" i="38"/>
  <c r="AP101" i="38"/>
  <c r="AO101" i="38"/>
  <c r="AN101" i="38"/>
  <c r="AH101" i="38"/>
  <c r="AM101" i="38" s="1"/>
  <c r="AQ101" i="38" s="1"/>
  <c r="AG101" i="38"/>
  <c r="AL101" i="38" s="1"/>
  <c r="AF101" i="38"/>
  <c r="AK101" i="38" s="1"/>
  <c r="V101" i="38"/>
  <c r="AE101" i="38" s="1"/>
  <c r="AJ101" i="38" s="1"/>
  <c r="H101" i="38"/>
  <c r="AP100" i="38"/>
  <c r="AO100" i="38"/>
  <c r="AN100" i="38"/>
  <c r="AH100" i="38"/>
  <c r="AM100" i="38" s="1"/>
  <c r="AQ100" i="38" s="1"/>
  <c r="AG100" i="38"/>
  <c r="AL100" i="38" s="1"/>
  <c r="AF100" i="38"/>
  <c r="AK100" i="38" s="1"/>
  <c r="V100" i="38"/>
  <c r="AE100" i="38" s="1"/>
  <c r="AJ100" i="38" s="1"/>
  <c r="H100" i="38"/>
  <c r="AP99" i="38"/>
  <c r="AO99" i="38"/>
  <c r="AN99" i="38"/>
  <c r="AH99" i="38"/>
  <c r="AM99" i="38" s="1"/>
  <c r="AQ99" i="38" s="1"/>
  <c r="AG99" i="38"/>
  <c r="AL99" i="38" s="1"/>
  <c r="AF99" i="38"/>
  <c r="AK99" i="38" s="1"/>
  <c r="V99" i="38"/>
  <c r="AE99" i="38" s="1"/>
  <c r="AJ99" i="38" s="1"/>
  <c r="H99" i="38"/>
  <c r="AP98" i="38"/>
  <c r="AO98" i="38"/>
  <c r="AN98" i="38"/>
  <c r="AH98" i="38"/>
  <c r="AM98" i="38" s="1"/>
  <c r="AQ98" i="38" s="1"/>
  <c r="AG98" i="38"/>
  <c r="AL98" i="38" s="1"/>
  <c r="AF98" i="38"/>
  <c r="AK98" i="38" s="1"/>
  <c r="V98" i="38"/>
  <c r="AE98" i="38" s="1"/>
  <c r="AJ98" i="38" s="1"/>
  <c r="H98" i="38"/>
  <c r="AP97" i="38"/>
  <c r="AO97" i="38"/>
  <c r="AN97" i="38"/>
  <c r="AH97" i="38"/>
  <c r="AM97" i="38" s="1"/>
  <c r="AQ97" i="38" s="1"/>
  <c r="AG97" i="38"/>
  <c r="AL97" i="38" s="1"/>
  <c r="AF97" i="38"/>
  <c r="AK97" i="38" s="1"/>
  <c r="V97" i="38"/>
  <c r="AE97" i="38" s="1"/>
  <c r="AJ97" i="38" s="1"/>
  <c r="H97" i="38"/>
  <c r="AP96" i="38"/>
  <c r="AO96" i="38"/>
  <c r="AN96" i="38"/>
  <c r="AH96" i="38"/>
  <c r="AM96" i="38" s="1"/>
  <c r="AQ96" i="38" s="1"/>
  <c r="AG96" i="38"/>
  <c r="AL96" i="38" s="1"/>
  <c r="AF96" i="38"/>
  <c r="AK96" i="38" s="1"/>
  <c r="V96" i="38"/>
  <c r="AE96" i="38" s="1"/>
  <c r="AJ96" i="38" s="1"/>
  <c r="H96" i="38"/>
  <c r="AP95" i="38"/>
  <c r="AO95" i="38"/>
  <c r="AN95" i="38"/>
  <c r="AH95" i="38"/>
  <c r="AM95" i="38" s="1"/>
  <c r="AQ95" i="38" s="1"/>
  <c r="AG95" i="38"/>
  <c r="AL95" i="38" s="1"/>
  <c r="AF95" i="38"/>
  <c r="AK95" i="38" s="1"/>
  <c r="V95" i="38"/>
  <c r="AE95" i="38" s="1"/>
  <c r="AJ95" i="38" s="1"/>
  <c r="H95" i="38"/>
  <c r="AP94" i="38"/>
  <c r="AO94" i="38"/>
  <c r="AN94" i="38"/>
  <c r="AH94" i="38"/>
  <c r="AM94" i="38" s="1"/>
  <c r="AQ94" i="38" s="1"/>
  <c r="AG94" i="38"/>
  <c r="AL94" i="38" s="1"/>
  <c r="AF94" i="38"/>
  <c r="AK94" i="38" s="1"/>
  <c r="V94" i="38"/>
  <c r="AE94" i="38" s="1"/>
  <c r="AJ94" i="38" s="1"/>
  <c r="H94" i="38"/>
  <c r="AP93" i="38"/>
  <c r="AO93" i="38"/>
  <c r="AN93" i="38"/>
  <c r="AH93" i="38"/>
  <c r="AM93" i="38" s="1"/>
  <c r="AQ93" i="38" s="1"/>
  <c r="AG93" i="38"/>
  <c r="AL93" i="38" s="1"/>
  <c r="AF93" i="38"/>
  <c r="AK93" i="38" s="1"/>
  <c r="V93" i="38"/>
  <c r="AE93" i="38" s="1"/>
  <c r="AJ93" i="38" s="1"/>
  <c r="H93" i="38"/>
  <c r="AP92" i="38"/>
  <c r="AO92" i="38"/>
  <c r="AN92" i="38"/>
  <c r="AH92" i="38"/>
  <c r="AM92" i="38" s="1"/>
  <c r="AQ92" i="38" s="1"/>
  <c r="AG92" i="38"/>
  <c r="AL92" i="38" s="1"/>
  <c r="AF92" i="38"/>
  <c r="AK92" i="38" s="1"/>
  <c r="V92" i="38"/>
  <c r="AE92" i="38" s="1"/>
  <c r="AJ92" i="38" s="1"/>
  <c r="H92" i="38"/>
  <c r="AP91" i="38"/>
  <c r="AO91" i="38"/>
  <c r="AN91" i="38"/>
  <c r="AH91" i="38"/>
  <c r="AM91" i="38" s="1"/>
  <c r="AQ91" i="38" s="1"/>
  <c r="AG91" i="38"/>
  <c r="AL91" i="38" s="1"/>
  <c r="AF91" i="38"/>
  <c r="AK91" i="38" s="1"/>
  <c r="V91" i="38"/>
  <c r="AE91" i="38" s="1"/>
  <c r="AJ91" i="38" s="1"/>
  <c r="H91" i="38"/>
  <c r="AP90" i="38"/>
  <c r="AO90" i="38"/>
  <c r="AN90" i="38"/>
  <c r="AH90" i="38"/>
  <c r="AM90" i="38" s="1"/>
  <c r="AQ90" i="38" s="1"/>
  <c r="AG90" i="38"/>
  <c r="AL90" i="38" s="1"/>
  <c r="AF90" i="38"/>
  <c r="AK90" i="38" s="1"/>
  <c r="V90" i="38"/>
  <c r="AE90" i="38" s="1"/>
  <c r="AJ90" i="38" s="1"/>
  <c r="H90" i="38"/>
  <c r="AP89" i="38"/>
  <c r="AO89" i="38"/>
  <c r="AN89" i="38"/>
  <c r="AH89" i="38"/>
  <c r="AM89" i="38" s="1"/>
  <c r="AQ89" i="38" s="1"/>
  <c r="AG89" i="38"/>
  <c r="AL89" i="38" s="1"/>
  <c r="AF89" i="38"/>
  <c r="AK89" i="38" s="1"/>
  <c r="V89" i="38"/>
  <c r="AE89" i="38" s="1"/>
  <c r="AJ89" i="38" s="1"/>
  <c r="H89" i="38"/>
  <c r="AP88" i="38"/>
  <c r="AO88" i="38"/>
  <c r="AN88" i="38"/>
  <c r="AH88" i="38"/>
  <c r="AM88" i="38" s="1"/>
  <c r="AQ88" i="38" s="1"/>
  <c r="AG88" i="38"/>
  <c r="AL88" i="38" s="1"/>
  <c r="AF88" i="38"/>
  <c r="AK88" i="38" s="1"/>
  <c r="V88" i="38"/>
  <c r="AE88" i="38" s="1"/>
  <c r="AJ88" i="38" s="1"/>
  <c r="H88" i="38"/>
  <c r="AP87" i="38"/>
  <c r="AO87" i="38"/>
  <c r="AN87" i="38"/>
  <c r="AH87" i="38"/>
  <c r="AM87" i="38" s="1"/>
  <c r="AQ87" i="38" s="1"/>
  <c r="AG87" i="38"/>
  <c r="AL87" i="38" s="1"/>
  <c r="AF87" i="38"/>
  <c r="AK87" i="38" s="1"/>
  <c r="V87" i="38"/>
  <c r="AE87" i="38" s="1"/>
  <c r="AJ87" i="38" s="1"/>
  <c r="H87" i="38"/>
  <c r="AP86" i="38"/>
  <c r="AO86" i="38"/>
  <c r="AN86" i="38"/>
  <c r="AH86" i="38"/>
  <c r="AM86" i="38" s="1"/>
  <c r="AQ86" i="38" s="1"/>
  <c r="AG86" i="38"/>
  <c r="AL86" i="38" s="1"/>
  <c r="AF86" i="38"/>
  <c r="AK86" i="38" s="1"/>
  <c r="V86" i="38"/>
  <c r="AE86" i="38" s="1"/>
  <c r="AJ86" i="38" s="1"/>
  <c r="H86" i="38"/>
  <c r="AP85" i="38"/>
  <c r="AO85" i="38"/>
  <c r="AN85" i="38"/>
  <c r="AH85" i="38"/>
  <c r="AM85" i="38" s="1"/>
  <c r="AQ85" i="38" s="1"/>
  <c r="AG85" i="38"/>
  <c r="AL85" i="38" s="1"/>
  <c r="AF85" i="38"/>
  <c r="AK85" i="38" s="1"/>
  <c r="V85" i="38"/>
  <c r="AE85" i="38" s="1"/>
  <c r="AJ85" i="38" s="1"/>
  <c r="H85" i="38"/>
  <c r="AP84" i="38"/>
  <c r="AO84" i="38"/>
  <c r="AN84" i="38"/>
  <c r="AH84" i="38"/>
  <c r="AM84" i="38" s="1"/>
  <c r="AQ84" i="38" s="1"/>
  <c r="AG84" i="38"/>
  <c r="AL84" i="38" s="1"/>
  <c r="AF84" i="38"/>
  <c r="AK84" i="38" s="1"/>
  <c r="V84" i="38"/>
  <c r="AE84" i="38" s="1"/>
  <c r="AJ84" i="38" s="1"/>
  <c r="H84" i="38"/>
  <c r="AP83" i="38"/>
  <c r="AO83" i="38"/>
  <c r="AN83" i="38"/>
  <c r="AH83" i="38"/>
  <c r="AM83" i="38" s="1"/>
  <c r="AQ83" i="38" s="1"/>
  <c r="AG83" i="38"/>
  <c r="AL83" i="38" s="1"/>
  <c r="AF83" i="38"/>
  <c r="AK83" i="38" s="1"/>
  <c r="V83" i="38"/>
  <c r="AE83" i="38" s="1"/>
  <c r="AJ83" i="38" s="1"/>
  <c r="H83" i="38"/>
  <c r="AP82" i="38"/>
  <c r="AO82" i="38"/>
  <c r="AN82" i="38"/>
  <c r="AH82" i="38"/>
  <c r="AM82" i="38" s="1"/>
  <c r="AQ82" i="38" s="1"/>
  <c r="AG82" i="38"/>
  <c r="AL82" i="38" s="1"/>
  <c r="AF82" i="38"/>
  <c r="AK82" i="38" s="1"/>
  <c r="V82" i="38"/>
  <c r="AE82" i="38" s="1"/>
  <c r="AJ82" i="38" s="1"/>
  <c r="H82" i="38"/>
  <c r="AP81" i="38"/>
  <c r="AO81" i="38"/>
  <c r="AN81" i="38"/>
  <c r="AH81" i="38"/>
  <c r="AM81" i="38" s="1"/>
  <c r="AQ81" i="38" s="1"/>
  <c r="AG81" i="38"/>
  <c r="AL81" i="38" s="1"/>
  <c r="AF81" i="38"/>
  <c r="AK81" i="38" s="1"/>
  <c r="V81" i="38"/>
  <c r="AE81" i="38" s="1"/>
  <c r="AJ81" i="38" s="1"/>
  <c r="H81" i="38"/>
  <c r="AP80" i="38"/>
  <c r="AO80" i="38"/>
  <c r="AN80" i="38"/>
  <c r="AH80" i="38"/>
  <c r="AM80" i="38" s="1"/>
  <c r="AQ80" i="38" s="1"/>
  <c r="AG80" i="38"/>
  <c r="AL80" i="38" s="1"/>
  <c r="AF80" i="38"/>
  <c r="AK80" i="38" s="1"/>
  <c r="V80" i="38"/>
  <c r="AE80" i="38" s="1"/>
  <c r="AJ80" i="38" s="1"/>
  <c r="H80" i="38"/>
  <c r="AP79" i="38"/>
  <c r="AO79" i="38"/>
  <c r="AN79" i="38"/>
  <c r="AH79" i="38"/>
  <c r="AM79" i="38" s="1"/>
  <c r="AQ79" i="38" s="1"/>
  <c r="AG79" i="38"/>
  <c r="AL79" i="38" s="1"/>
  <c r="AF79" i="38"/>
  <c r="AK79" i="38" s="1"/>
  <c r="V79" i="38"/>
  <c r="AE79" i="38" s="1"/>
  <c r="AJ79" i="38" s="1"/>
  <c r="H79" i="38"/>
  <c r="AP78" i="38"/>
  <c r="AO78" i="38"/>
  <c r="AN78" i="38"/>
  <c r="AH78" i="38"/>
  <c r="AM78" i="38" s="1"/>
  <c r="AQ78" i="38" s="1"/>
  <c r="AG78" i="38"/>
  <c r="AL78" i="38" s="1"/>
  <c r="AF78" i="38"/>
  <c r="AK78" i="38" s="1"/>
  <c r="V78" i="38"/>
  <c r="AE78" i="38" s="1"/>
  <c r="AJ78" i="38" s="1"/>
  <c r="H78" i="38"/>
  <c r="AP77" i="38"/>
  <c r="AO77" i="38"/>
  <c r="AN77" i="38"/>
  <c r="AH77" i="38"/>
  <c r="AM77" i="38" s="1"/>
  <c r="AQ77" i="38" s="1"/>
  <c r="AG77" i="38"/>
  <c r="AL77" i="38" s="1"/>
  <c r="AF77" i="38"/>
  <c r="AK77" i="38" s="1"/>
  <c r="V77" i="38"/>
  <c r="AE77" i="38" s="1"/>
  <c r="AJ77" i="38" s="1"/>
  <c r="H77" i="38"/>
  <c r="AP76" i="38"/>
  <c r="AO76" i="38"/>
  <c r="AN76" i="38"/>
  <c r="AH76" i="38"/>
  <c r="AM76" i="38" s="1"/>
  <c r="AQ76" i="38" s="1"/>
  <c r="AG76" i="38"/>
  <c r="AL76" i="38" s="1"/>
  <c r="AF76" i="38"/>
  <c r="AK76" i="38" s="1"/>
  <c r="V76" i="38"/>
  <c r="AE76" i="38" s="1"/>
  <c r="AJ76" i="38" s="1"/>
  <c r="H76" i="38"/>
  <c r="AP75" i="38"/>
  <c r="AO75" i="38"/>
  <c r="AN75" i="38"/>
  <c r="AH75" i="38"/>
  <c r="AM75" i="38" s="1"/>
  <c r="AQ75" i="38" s="1"/>
  <c r="AG75" i="38"/>
  <c r="AL75" i="38" s="1"/>
  <c r="AF75" i="38"/>
  <c r="AK75" i="38" s="1"/>
  <c r="V75" i="38"/>
  <c r="AE75" i="38" s="1"/>
  <c r="AJ75" i="38" s="1"/>
  <c r="H75" i="38"/>
  <c r="AP74" i="38"/>
  <c r="AO74" i="38"/>
  <c r="AN74" i="38"/>
  <c r="AH74" i="38"/>
  <c r="AM74" i="38" s="1"/>
  <c r="AQ74" i="38" s="1"/>
  <c r="AG74" i="38"/>
  <c r="AL74" i="38" s="1"/>
  <c r="AF74" i="38"/>
  <c r="AK74" i="38" s="1"/>
  <c r="V74" i="38"/>
  <c r="AE74" i="38" s="1"/>
  <c r="AJ74" i="38" s="1"/>
  <c r="H74" i="38"/>
  <c r="AP73" i="38"/>
  <c r="AO73" i="38"/>
  <c r="AN73" i="38"/>
  <c r="AH73" i="38"/>
  <c r="AM73" i="38" s="1"/>
  <c r="AQ73" i="38" s="1"/>
  <c r="AG73" i="38"/>
  <c r="AL73" i="38" s="1"/>
  <c r="AF73" i="38"/>
  <c r="AK73" i="38" s="1"/>
  <c r="V73" i="38"/>
  <c r="AE73" i="38" s="1"/>
  <c r="AJ73" i="38" s="1"/>
  <c r="H73" i="38"/>
  <c r="AP72" i="38"/>
  <c r="AO72" i="38"/>
  <c r="AN72" i="38"/>
  <c r="AH72" i="38"/>
  <c r="AM72" i="38" s="1"/>
  <c r="AQ72" i="38" s="1"/>
  <c r="AG72" i="38"/>
  <c r="AL72" i="38" s="1"/>
  <c r="AF72" i="38"/>
  <c r="AK72" i="38" s="1"/>
  <c r="V72" i="38"/>
  <c r="AE72" i="38" s="1"/>
  <c r="AJ72" i="38" s="1"/>
  <c r="H72" i="38"/>
  <c r="AP71" i="38"/>
  <c r="AO71" i="38"/>
  <c r="AN71" i="38"/>
  <c r="AH71" i="38"/>
  <c r="AM71" i="38" s="1"/>
  <c r="AQ71" i="38" s="1"/>
  <c r="AG71" i="38"/>
  <c r="AL71" i="38" s="1"/>
  <c r="AF71" i="38"/>
  <c r="AK71" i="38" s="1"/>
  <c r="V71" i="38"/>
  <c r="AE71" i="38" s="1"/>
  <c r="AJ71" i="38" s="1"/>
  <c r="H71" i="38"/>
  <c r="AP70" i="38"/>
  <c r="AO70" i="38"/>
  <c r="AN70" i="38"/>
  <c r="AH70" i="38"/>
  <c r="AM70" i="38" s="1"/>
  <c r="AQ70" i="38" s="1"/>
  <c r="AG70" i="38"/>
  <c r="AL70" i="38" s="1"/>
  <c r="AF70" i="38"/>
  <c r="AK70" i="38" s="1"/>
  <c r="V70" i="38"/>
  <c r="AE70" i="38" s="1"/>
  <c r="AJ70" i="38" s="1"/>
  <c r="H70" i="38"/>
  <c r="AP69" i="38"/>
  <c r="AO69" i="38"/>
  <c r="AN69" i="38"/>
  <c r="AH69" i="38"/>
  <c r="AM69" i="38" s="1"/>
  <c r="AQ69" i="38" s="1"/>
  <c r="AG69" i="38"/>
  <c r="AL69" i="38" s="1"/>
  <c r="AF69" i="38"/>
  <c r="AK69" i="38" s="1"/>
  <c r="V69" i="38"/>
  <c r="AE69" i="38" s="1"/>
  <c r="AJ69" i="38" s="1"/>
  <c r="H69" i="38"/>
  <c r="AP68" i="38"/>
  <c r="AO68" i="38"/>
  <c r="AN68" i="38"/>
  <c r="AH68" i="38"/>
  <c r="AM68" i="38" s="1"/>
  <c r="AQ68" i="38" s="1"/>
  <c r="AG68" i="38"/>
  <c r="AL68" i="38" s="1"/>
  <c r="AF68" i="38"/>
  <c r="AK68" i="38" s="1"/>
  <c r="V68" i="38"/>
  <c r="AE68" i="38" s="1"/>
  <c r="AJ68" i="38" s="1"/>
  <c r="H68" i="38"/>
  <c r="AP67" i="38"/>
  <c r="AO67" i="38"/>
  <c r="AN67" i="38"/>
  <c r="AH67" i="38"/>
  <c r="AM67" i="38" s="1"/>
  <c r="AQ67" i="38" s="1"/>
  <c r="AG67" i="38"/>
  <c r="AL67" i="38" s="1"/>
  <c r="AF67" i="38"/>
  <c r="AK67" i="38" s="1"/>
  <c r="V67" i="38"/>
  <c r="AE67" i="38" s="1"/>
  <c r="AJ67" i="38" s="1"/>
  <c r="H67" i="38"/>
  <c r="AP66" i="38"/>
  <c r="AO66" i="38"/>
  <c r="AN66" i="38"/>
  <c r="AH66" i="38"/>
  <c r="AM66" i="38" s="1"/>
  <c r="AQ66" i="38" s="1"/>
  <c r="AG66" i="38"/>
  <c r="AL66" i="38" s="1"/>
  <c r="AF66" i="38"/>
  <c r="AK66" i="38" s="1"/>
  <c r="V66" i="38"/>
  <c r="AE66" i="38" s="1"/>
  <c r="AJ66" i="38" s="1"/>
  <c r="H66" i="38"/>
  <c r="AP65" i="38"/>
  <c r="AO65" i="38"/>
  <c r="AN65" i="38"/>
  <c r="AH65" i="38"/>
  <c r="AM65" i="38" s="1"/>
  <c r="AQ65" i="38" s="1"/>
  <c r="AG65" i="38"/>
  <c r="AL65" i="38" s="1"/>
  <c r="AF65" i="38"/>
  <c r="AK65" i="38" s="1"/>
  <c r="V65" i="38"/>
  <c r="AE65" i="38" s="1"/>
  <c r="AJ65" i="38" s="1"/>
  <c r="H65" i="38"/>
  <c r="AP64" i="38"/>
  <c r="AO64" i="38"/>
  <c r="AN64" i="38"/>
  <c r="AH64" i="38"/>
  <c r="AM64" i="38" s="1"/>
  <c r="AQ64" i="38" s="1"/>
  <c r="AG64" i="38"/>
  <c r="AL64" i="38" s="1"/>
  <c r="AF64" i="38"/>
  <c r="AK64" i="38" s="1"/>
  <c r="V64" i="38"/>
  <c r="AE64" i="38" s="1"/>
  <c r="AJ64" i="38" s="1"/>
  <c r="H64" i="38"/>
  <c r="AP63" i="38"/>
  <c r="AO63" i="38"/>
  <c r="AN63" i="38"/>
  <c r="AH63" i="38"/>
  <c r="AM63" i="38" s="1"/>
  <c r="AQ63" i="38" s="1"/>
  <c r="AG63" i="38"/>
  <c r="AL63" i="38" s="1"/>
  <c r="AF63" i="38"/>
  <c r="AK63" i="38" s="1"/>
  <c r="V63" i="38"/>
  <c r="AE63" i="38" s="1"/>
  <c r="AJ63" i="38" s="1"/>
  <c r="H63" i="38"/>
  <c r="AP62" i="38"/>
  <c r="AO62" i="38"/>
  <c r="AN62" i="38"/>
  <c r="AH62" i="38"/>
  <c r="AM62" i="38" s="1"/>
  <c r="AQ62" i="38" s="1"/>
  <c r="AG62" i="38"/>
  <c r="AL62" i="38" s="1"/>
  <c r="AF62" i="38"/>
  <c r="AK62" i="38" s="1"/>
  <c r="V62" i="38"/>
  <c r="AE62" i="38" s="1"/>
  <c r="AJ62" i="38" s="1"/>
  <c r="H62" i="38"/>
  <c r="AP61" i="38"/>
  <c r="AO61" i="38"/>
  <c r="AN61" i="38"/>
  <c r="AH61" i="38"/>
  <c r="AM61" i="38" s="1"/>
  <c r="AQ61" i="38" s="1"/>
  <c r="AG61" i="38"/>
  <c r="AL61" i="38" s="1"/>
  <c r="AF61" i="38"/>
  <c r="AK61" i="38" s="1"/>
  <c r="V61" i="38"/>
  <c r="AE61" i="38" s="1"/>
  <c r="AJ61" i="38" s="1"/>
  <c r="H61" i="38"/>
  <c r="AP60" i="38"/>
  <c r="AO60" i="38"/>
  <c r="AN60" i="38"/>
  <c r="AH60" i="38"/>
  <c r="AM60" i="38" s="1"/>
  <c r="AQ60" i="38" s="1"/>
  <c r="AG60" i="38"/>
  <c r="AL60" i="38" s="1"/>
  <c r="AF60" i="38"/>
  <c r="AK60" i="38" s="1"/>
  <c r="V60" i="38"/>
  <c r="AE60" i="38" s="1"/>
  <c r="AJ60" i="38" s="1"/>
  <c r="H60" i="38"/>
  <c r="AP59" i="38"/>
  <c r="AO59" i="38"/>
  <c r="AN59" i="38"/>
  <c r="AH59" i="38"/>
  <c r="AM59" i="38" s="1"/>
  <c r="AQ59" i="38" s="1"/>
  <c r="AG59" i="38"/>
  <c r="AL59" i="38" s="1"/>
  <c r="AF59" i="38"/>
  <c r="AK59" i="38" s="1"/>
  <c r="V59" i="38"/>
  <c r="AE59" i="38" s="1"/>
  <c r="AJ59" i="38" s="1"/>
  <c r="H59" i="38"/>
  <c r="AP58" i="38"/>
  <c r="AO58" i="38"/>
  <c r="AN58" i="38"/>
  <c r="AH58" i="38"/>
  <c r="AM58" i="38" s="1"/>
  <c r="AQ58" i="38" s="1"/>
  <c r="AG58" i="38"/>
  <c r="AL58" i="38" s="1"/>
  <c r="AF58" i="38"/>
  <c r="AK58" i="38" s="1"/>
  <c r="V58" i="38"/>
  <c r="AE58" i="38" s="1"/>
  <c r="AJ58" i="38" s="1"/>
  <c r="H58" i="38"/>
  <c r="AP57" i="38"/>
  <c r="AO57" i="38"/>
  <c r="AN57" i="38"/>
  <c r="AH57" i="38"/>
  <c r="AM57" i="38" s="1"/>
  <c r="AQ57" i="38" s="1"/>
  <c r="AG57" i="38"/>
  <c r="AL57" i="38" s="1"/>
  <c r="AF57" i="38"/>
  <c r="AK57" i="38" s="1"/>
  <c r="V57" i="38"/>
  <c r="AE57" i="38" s="1"/>
  <c r="AJ57" i="38" s="1"/>
  <c r="H57" i="38"/>
  <c r="AP56" i="38"/>
  <c r="AO56" i="38"/>
  <c r="AN56" i="38"/>
  <c r="AH56" i="38"/>
  <c r="AM56" i="38" s="1"/>
  <c r="AQ56" i="38" s="1"/>
  <c r="AG56" i="38"/>
  <c r="AL56" i="38" s="1"/>
  <c r="AF56" i="38"/>
  <c r="AK56" i="38" s="1"/>
  <c r="V56" i="38"/>
  <c r="AE56" i="38" s="1"/>
  <c r="AJ56" i="38" s="1"/>
  <c r="H56" i="38"/>
  <c r="AP55" i="38"/>
  <c r="AO55" i="38"/>
  <c r="AN55" i="38"/>
  <c r="AH55" i="38"/>
  <c r="AM55" i="38" s="1"/>
  <c r="AQ55" i="38" s="1"/>
  <c r="AG55" i="38"/>
  <c r="AL55" i="38" s="1"/>
  <c r="AF55" i="38"/>
  <c r="AK55" i="38" s="1"/>
  <c r="V55" i="38"/>
  <c r="AE55" i="38" s="1"/>
  <c r="AJ55" i="38" s="1"/>
  <c r="H55" i="38"/>
  <c r="AP54" i="38"/>
  <c r="AO54" i="38"/>
  <c r="AN54" i="38"/>
  <c r="AH54" i="38"/>
  <c r="AM54" i="38" s="1"/>
  <c r="AQ54" i="38" s="1"/>
  <c r="AG54" i="38"/>
  <c r="AL54" i="38" s="1"/>
  <c r="AF54" i="38"/>
  <c r="AK54" i="38" s="1"/>
  <c r="V54" i="38"/>
  <c r="AE54" i="38" s="1"/>
  <c r="AJ54" i="38" s="1"/>
  <c r="H54" i="38"/>
  <c r="AP53" i="38"/>
  <c r="AO53" i="38"/>
  <c r="AN53" i="38"/>
  <c r="AH53" i="38"/>
  <c r="AM53" i="38" s="1"/>
  <c r="AQ53" i="38" s="1"/>
  <c r="AG53" i="38"/>
  <c r="AL53" i="38" s="1"/>
  <c r="AF53" i="38"/>
  <c r="AK53" i="38" s="1"/>
  <c r="V53" i="38"/>
  <c r="AE53" i="38" s="1"/>
  <c r="AJ53" i="38" s="1"/>
  <c r="H53" i="38"/>
  <c r="AP52" i="38"/>
  <c r="AO52" i="38"/>
  <c r="AN52" i="38"/>
  <c r="AH52" i="38"/>
  <c r="AM52" i="38" s="1"/>
  <c r="AQ52" i="38" s="1"/>
  <c r="AG52" i="38"/>
  <c r="AL52" i="38" s="1"/>
  <c r="AF52" i="38"/>
  <c r="AK52" i="38" s="1"/>
  <c r="V52" i="38"/>
  <c r="AE52" i="38" s="1"/>
  <c r="AJ52" i="38" s="1"/>
  <c r="H52" i="38"/>
  <c r="AP51" i="38"/>
  <c r="AO51" i="38"/>
  <c r="AN51" i="38"/>
  <c r="AH51" i="38"/>
  <c r="AM51" i="38" s="1"/>
  <c r="AQ51" i="38" s="1"/>
  <c r="AG51" i="38"/>
  <c r="AL51" i="38" s="1"/>
  <c r="AF51" i="38"/>
  <c r="AK51" i="38" s="1"/>
  <c r="V51" i="38"/>
  <c r="AE51" i="38" s="1"/>
  <c r="AJ51" i="38" s="1"/>
  <c r="H51" i="38"/>
  <c r="AP50" i="38"/>
  <c r="AO50" i="38"/>
  <c r="AN50" i="38"/>
  <c r="AH50" i="38"/>
  <c r="AM50" i="38" s="1"/>
  <c r="AQ50" i="38" s="1"/>
  <c r="AG50" i="38"/>
  <c r="AL50" i="38" s="1"/>
  <c r="AF50" i="38"/>
  <c r="AK50" i="38" s="1"/>
  <c r="V50" i="38"/>
  <c r="AE50" i="38" s="1"/>
  <c r="AJ50" i="38" s="1"/>
  <c r="H50" i="38"/>
  <c r="AP49" i="38"/>
  <c r="AO49" i="38"/>
  <c r="AN49" i="38"/>
  <c r="AH49" i="38"/>
  <c r="AM49" i="38" s="1"/>
  <c r="AQ49" i="38" s="1"/>
  <c r="AG49" i="38"/>
  <c r="AL49" i="38" s="1"/>
  <c r="AF49" i="38"/>
  <c r="AK49" i="38" s="1"/>
  <c r="V49" i="38"/>
  <c r="AE49" i="38" s="1"/>
  <c r="AJ49" i="38" s="1"/>
  <c r="H49" i="38"/>
  <c r="AP48" i="38"/>
  <c r="AO48" i="38"/>
  <c r="AN48" i="38"/>
  <c r="AH48" i="38"/>
  <c r="AM48" i="38" s="1"/>
  <c r="AQ48" i="38" s="1"/>
  <c r="AG48" i="38"/>
  <c r="AL48" i="38" s="1"/>
  <c r="AF48" i="38"/>
  <c r="AK48" i="38" s="1"/>
  <c r="V48" i="38"/>
  <c r="AE48" i="38" s="1"/>
  <c r="AJ48" i="38" s="1"/>
  <c r="H48" i="38"/>
  <c r="AP47" i="38"/>
  <c r="AO47" i="38"/>
  <c r="AN47" i="38"/>
  <c r="AH47" i="38"/>
  <c r="AM47" i="38" s="1"/>
  <c r="AQ47" i="38" s="1"/>
  <c r="AG47" i="38"/>
  <c r="AL47" i="38" s="1"/>
  <c r="AF47" i="38"/>
  <c r="AK47" i="38" s="1"/>
  <c r="V47" i="38"/>
  <c r="AE47" i="38" s="1"/>
  <c r="AJ47" i="38" s="1"/>
  <c r="H47" i="38"/>
  <c r="AP46" i="38"/>
  <c r="AO46" i="38"/>
  <c r="AN46" i="38"/>
  <c r="AH46" i="38"/>
  <c r="AM46" i="38" s="1"/>
  <c r="AQ46" i="38" s="1"/>
  <c r="AG46" i="38"/>
  <c r="AL46" i="38" s="1"/>
  <c r="AF46" i="38"/>
  <c r="AK46" i="38" s="1"/>
  <c r="V46" i="38"/>
  <c r="AE46" i="38" s="1"/>
  <c r="AJ46" i="38" s="1"/>
  <c r="H46" i="38"/>
  <c r="AP45" i="38"/>
  <c r="AO45" i="38"/>
  <c r="AN45" i="38"/>
  <c r="AH45" i="38"/>
  <c r="AM45" i="38" s="1"/>
  <c r="AQ45" i="38" s="1"/>
  <c r="AG45" i="38"/>
  <c r="AL45" i="38" s="1"/>
  <c r="AF45" i="38"/>
  <c r="AK45" i="38" s="1"/>
  <c r="V45" i="38"/>
  <c r="AE45" i="38" s="1"/>
  <c r="AJ45" i="38" s="1"/>
  <c r="H45" i="38"/>
  <c r="AP44" i="38"/>
  <c r="AO44" i="38"/>
  <c r="AN44" i="38"/>
  <c r="AH44" i="38"/>
  <c r="AM44" i="38" s="1"/>
  <c r="AQ44" i="38" s="1"/>
  <c r="AG44" i="38"/>
  <c r="AL44" i="38" s="1"/>
  <c r="AF44" i="38"/>
  <c r="AK44" i="38" s="1"/>
  <c r="V44" i="38"/>
  <c r="AE44" i="38" s="1"/>
  <c r="AJ44" i="38" s="1"/>
  <c r="H44" i="38"/>
  <c r="AP43" i="38"/>
  <c r="AO43" i="38"/>
  <c r="AN43" i="38"/>
  <c r="AH43" i="38"/>
  <c r="AM43" i="38" s="1"/>
  <c r="AQ43" i="38" s="1"/>
  <c r="AG43" i="38"/>
  <c r="AL43" i="38" s="1"/>
  <c r="AF43" i="38"/>
  <c r="AK43" i="38" s="1"/>
  <c r="V43" i="38"/>
  <c r="AE43" i="38" s="1"/>
  <c r="AJ43" i="38" s="1"/>
  <c r="H43" i="38"/>
  <c r="AP42" i="38"/>
  <c r="AO42" i="38"/>
  <c r="AN42" i="38"/>
  <c r="AH42" i="38"/>
  <c r="AM42" i="38" s="1"/>
  <c r="AQ42" i="38" s="1"/>
  <c r="AG42" i="38"/>
  <c r="AL42" i="38" s="1"/>
  <c r="AF42" i="38"/>
  <c r="AK42" i="38" s="1"/>
  <c r="V42" i="38"/>
  <c r="AE42" i="38" s="1"/>
  <c r="AJ42" i="38" s="1"/>
  <c r="H42" i="38"/>
  <c r="AP41" i="38"/>
  <c r="AO41" i="38"/>
  <c r="AN41" i="38"/>
  <c r="AH41" i="38"/>
  <c r="AM41" i="38" s="1"/>
  <c r="AQ41" i="38" s="1"/>
  <c r="AG41" i="38"/>
  <c r="AL41" i="38" s="1"/>
  <c r="AF41" i="38"/>
  <c r="AK41" i="38" s="1"/>
  <c r="V41" i="38"/>
  <c r="AE41" i="38" s="1"/>
  <c r="AJ41" i="38" s="1"/>
  <c r="H41" i="38"/>
  <c r="AP40" i="38"/>
  <c r="AO40" i="38"/>
  <c r="AN40" i="38"/>
  <c r="AH40" i="38"/>
  <c r="AM40" i="38" s="1"/>
  <c r="AQ40" i="38" s="1"/>
  <c r="AG40" i="38"/>
  <c r="AL40" i="38" s="1"/>
  <c r="AF40" i="38"/>
  <c r="AK40" i="38" s="1"/>
  <c r="V40" i="38"/>
  <c r="AE40" i="38" s="1"/>
  <c r="AJ40" i="38" s="1"/>
  <c r="H40" i="38"/>
  <c r="AP39" i="38"/>
  <c r="AO39" i="38"/>
  <c r="AN39" i="38"/>
  <c r="AH39" i="38"/>
  <c r="AM39" i="38" s="1"/>
  <c r="AQ39" i="38" s="1"/>
  <c r="AG39" i="38"/>
  <c r="AL39" i="38" s="1"/>
  <c r="AF39" i="38"/>
  <c r="AK39" i="38" s="1"/>
  <c r="V39" i="38"/>
  <c r="AE39" i="38" s="1"/>
  <c r="AJ39" i="38" s="1"/>
  <c r="H39" i="38"/>
  <c r="AP38" i="38"/>
  <c r="AO38" i="38"/>
  <c r="AN38" i="38"/>
  <c r="AH38" i="38"/>
  <c r="AM38" i="38" s="1"/>
  <c r="AQ38" i="38" s="1"/>
  <c r="AG38" i="38"/>
  <c r="AL38" i="38" s="1"/>
  <c r="AF38" i="38"/>
  <c r="AK38" i="38" s="1"/>
  <c r="V38" i="38"/>
  <c r="AE38" i="38" s="1"/>
  <c r="AJ38" i="38" s="1"/>
  <c r="H38" i="38"/>
  <c r="AP37" i="38"/>
  <c r="AO37" i="38"/>
  <c r="AN37" i="38"/>
  <c r="AH37" i="38"/>
  <c r="AM37" i="38" s="1"/>
  <c r="AQ37" i="38" s="1"/>
  <c r="AG37" i="38"/>
  <c r="AL37" i="38" s="1"/>
  <c r="AF37" i="38"/>
  <c r="AK37" i="38" s="1"/>
  <c r="V37" i="38"/>
  <c r="AE37" i="38" s="1"/>
  <c r="AJ37" i="38" s="1"/>
  <c r="H37" i="38"/>
  <c r="AP36" i="38"/>
  <c r="AO36" i="38"/>
  <c r="AN36" i="38"/>
  <c r="AH36" i="38"/>
  <c r="AM36" i="38" s="1"/>
  <c r="AQ36" i="38" s="1"/>
  <c r="AG36" i="38"/>
  <c r="AL36" i="38" s="1"/>
  <c r="AF36" i="38"/>
  <c r="AK36" i="38" s="1"/>
  <c r="V36" i="38"/>
  <c r="AE36" i="38" s="1"/>
  <c r="AJ36" i="38" s="1"/>
  <c r="H36" i="38"/>
  <c r="AP35" i="38"/>
  <c r="AO35" i="38"/>
  <c r="AN35" i="38"/>
  <c r="AH35" i="38"/>
  <c r="AM35" i="38" s="1"/>
  <c r="AQ35" i="38" s="1"/>
  <c r="AG35" i="38"/>
  <c r="AL35" i="38" s="1"/>
  <c r="AF35" i="38"/>
  <c r="AK35" i="38" s="1"/>
  <c r="V35" i="38"/>
  <c r="AE35" i="38" s="1"/>
  <c r="AJ35" i="38" s="1"/>
  <c r="H35" i="38"/>
  <c r="AP34" i="38"/>
  <c r="AO34" i="38"/>
  <c r="AN34" i="38"/>
  <c r="AH34" i="38"/>
  <c r="AM34" i="38" s="1"/>
  <c r="AQ34" i="38" s="1"/>
  <c r="AG34" i="38"/>
  <c r="AL34" i="38" s="1"/>
  <c r="AF34" i="38"/>
  <c r="AK34" i="38" s="1"/>
  <c r="V34" i="38"/>
  <c r="AE34" i="38" s="1"/>
  <c r="AJ34" i="38" s="1"/>
  <c r="H34" i="38"/>
  <c r="AP33" i="38"/>
  <c r="AO33" i="38"/>
  <c r="AN33" i="38"/>
  <c r="AH33" i="38"/>
  <c r="AM33" i="38" s="1"/>
  <c r="AQ33" i="38" s="1"/>
  <c r="AG33" i="38"/>
  <c r="AL33" i="38" s="1"/>
  <c r="AF33" i="38"/>
  <c r="AK33" i="38" s="1"/>
  <c r="V33" i="38"/>
  <c r="AE33" i="38" s="1"/>
  <c r="AJ33" i="38" s="1"/>
  <c r="H33" i="38"/>
  <c r="AP32" i="38"/>
  <c r="AO32" i="38"/>
  <c r="AN32" i="38"/>
  <c r="AH32" i="38"/>
  <c r="AM32" i="38" s="1"/>
  <c r="AQ32" i="38" s="1"/>
  <c r="AG32" i="38"/>
  <c r="AL32" i="38" s="1"/>
  <c r="AF32" i="38"/>
  <c r="AK32" i="38" s="1"/>
  <c r="V32" i="38"/>
  <c r="AE32" i="38" s="1"/>
  <c r="AJ32" i="38" s="1"/>
  <c r="H32" i="38"/>
  <c r="AP31" i="38"/>
  <c r="AO31" i="38"/>
  <c r="AN31" i="38"/>
  <c r="AH31" i="38"/>
  <c r="AM31" i="38" s="1"/>
  <c r="AQ31" i="38" s="1"/>
  <c r="AG31" i="38"/>
  <c r="AL31" i="38" s="1"/>
  <c r="AF31" i="38"/>
  <c r="AK31" i="38" s="1"/>
  <c r="V31" i="38"/>
  <c r="AE31" i="38" s="1"/>
  <c r="AJ31" i="38" s="1"/>
  <c r="H31" i="38"/>
  <c r="AP30" i="38"/>
  <c r="AO30" i="38"/>
  <c r="AN30" i="38"/>
  <c r="AH30" i="38"/>
  <c r="AM30" i="38" s="1"/>
  <c r="AQ30" i="38" s="1"/>
  <c r="AG30" i="38"/>
  <c r="AL30" i="38" s="1"/>
  <c r="AF30" i="38"/>
  <c r="AK30" i="38" s="1"/>
  <c r="V30" i="38"/>
  <c r="AE30" i="38" s="1"/>
  <c r="AJ30" i="38" s="1"/>
  <c r="H30" i="38"/>
  <c r="AP29" i="38"/>
  <c r="AO29" i="38"/>
  <c r="AN29" i="38"/>
  <c r="AH29" i="38"/>
  <c r="AM29" i="38" s="1"/>
  <c r="AQ29" i="38" s="1"/>
  <c r="AG29" i="38"/>
  <c r="AL29" i="38" s="1"/>
  <c r="AF29" i="38"/>
  <c r="AK29" i="38" s="1"/>
  <c r="V29" i="38"/>
  <c r="AE29" i="38" s="1"/>
  <c r="AJ29" i="38" s="1"/>
  <c r="H29" i="38"/>
  <c r="AP28" i="38"/>
  <c r="AO28" i="38"/>
  <c r="AN28" i="38"/>
  <c r="AH28" i="38"/>
  <c r="AM28" i="38" s="1"/>
  <c r="AQ28" i="38" s="1"/>
  <c r="AG28" i="38"/>
  <c r="AL28" i="38" s="1"/>
  <c r="AF28" i="38"/>
  <c r="AK28" i="38" s="1"/>
  <c r="V28" i="38"/>
  <c r="AE28" i="38" s="1"/>
  <c r="AJ28" i="38" s="1"/>
  <c r="H28" i="38"/>
  <c r="AP27" i="38"/>
  <c r="AO27" i="38"/>
  <c r="AN27" i="38"/>
  <c r="AH27" i="38"/>
  <c r="AM27" i="38" s="1"/>
  <c r="AQ27" i="38" s="1"/>
  <c r="AG27" i="38"/>
  <c r="AL27" i="38" s="1"/>
  <c r="AF27" i="38"/>
  <c r="AK27" i="38" s="1"/>
  <c r="V27" i="38"/>
  <c r="AE27" i="38" s="1"/>
  <c r="AJ27" i="38" s="1"/>
  <c r="H27" i="38"/>
  <c r="AP26" i="38"/>
  <c r="AO26" i="38"/>
  <c r="AN26" i="38"/>
  <c r="AH26" i="38"/>
  <c r="AM26" i="38" s="1"/>
  <c r="AQ26" i="38" s="1"/>
  <c r="AG26" i="38"/>
  <c r="AL26" i="38" s="1"/>
  <c r="AF26" i="38"/>
  <c r="AK26" i="38" s="1"/>
  <c r="V26" i="38"/>
  <c r="AE26" i="38" s="1"/>
  <c r="AJ26" i="38" s="1"/>
  <c r="H26" i="38"/>
  <c r="AP25" i="38"/>
  <c r="AO25" i="38"/>
  <c r="AN25" i="38"/>
  <c r="AH25" i="38"/>
  <c r="AM25" i="38" s="1"/>
  <c r="AQ25" i="38" s="1"/>
  <c r="AG25" i="38"/>
  <c r="AL25" i="38" s="1"/>
  <c r="AF25" i="38"/>
  <c r="AK25" i="38" s="1"/>
  <c r="V25" i="38"/>
  <c r="AE25" i="38" s="1"/>
  <c r="AJ25" i="38" s="1"/>
  <c r="H25" i="38"/>
  <c r="AP24" i="38"/>
  <c r="AO24" i="38"/>
  <c r="AN24" i="38"/>
  <c r="AH24" i="38"/>
  <c r="AM24" i="38" s="1"/>
  <c r="AQ24" i="38" s="1"/>
  <c r="AG24" i="38"/>
  <c r="AL24" i="38" s="1"/>
  <c r="AF24" i="38"/>
  <c r="AK24" i="38" s="1"/>
  <c r="V24" i="38"/>
  <c r="AE24" i="38" s="1"/>
  <c r="AJ24" i="38" s="1"/>
  <c r="H24" i="38"/>
  <c r="AP23" i="38"/>
  <c r="AO23" i="38"/>
  <c r="AN23" i="38"/>
  <c r="AH23" i="38"/>
  <c r="AM23" i="38" s="1"/>
  <c r="AQ23" i="38" s="1"/>
  <c r="AG23" i="38"/>
  <c r="AL23" i="38" s="1"/>
  <c r="AF23" i="38"/>
  <c r="AK23" i="38" s="1"/>
  <c r="V23" i="38"/>
  <c r="AE23" i="38" s="1"/>
  <c r="AJ23" i="38" s="1"/>
  <c r="H23" i="38"/>
  <c r="AP22" i="38"/>
  <c r="AO22" i="38"/>
  <c r="AN22" i="38"/>
  <c r="AH22" i="38"/>
  <c r="AM22" i="38" s="1"/>
  <c r="AQ22" i="38" s="1"/>
  <c r="AG22" i="38"/>
  <c r="AL22" i="38" s="1"/>
  <c r="AF22" i="38"/>
  <c r="AK22" i="38" s="1"/>
  <c r="V22" i="38"/>
  <c r="AE22" i="38" s="1"/>
  <c r="AJ22" i="38" s="1"/>
  <c r="H22" i="38"/>
  <c r="AP21" i="38"/>
  <c r="AO21" i="38"/>
  <c r="AN21" i="38"/>
  <c r="AH21" i="38"/>
  <c r="AM21" i="38" s="1"/>
  <c r="AQ21" i="38" s="1"/>
  <c r="AG21" i="38"/>
  <c r="AL21" i="38" s="1"/>
  <c r="AF21" i="38"/>
  <c r="AK21" i="38" s="1"/>
  <c r="V21" i="38"/>
  <c r="AE21" i="38" s="1"/>
  <c r="AJ21" i="38" s="1"/>
  <c r="H21" i="38"/>
  <c r="AP20" i="38"/>
  <c r="AO20" i="38"/>
  <c r="AN20" i="38"/>
  <c r="AH20" i="38"/>
  <c r="AM20" i="38" s="1"/>
  <c r="AQ20" i="38" s="1"/>
  <c r="AG20" i="38"/>
  <c r="AL20" i="38" s="1"/>
  <c r="AF20" i="38"/>
  <c r="AK20" i="38" s="1"/>
  <c r="V20" i="38"/>
  <c r="AE20" i="38" s="1"/>
  <c r="AJ20" i="38" s="1"/>
  <c r="H20" i="38"/>
  <c r="AP19" i="38"/>
  <c r="AO19" i="38"/>
  <c r="AN19" i="38"/>
  <c r="AH19" i="38"/>
  <c r="AM19" i="38" s="1"/>
  <c r="AQ19" i="38" s="1"/>
  <c r="AG19" i="38"/>
  <c r="AL19" i="38" s="1"/>
  <c r="AF19" i="38"/>
  <c r="AK19" i="38" s="1"/>
  <c r="V19" i="38"/>
  <c r="AE19" i="38" s="1"/>
  <c r="AJ19" i="38" s="1"/>
  <c r="H19" i="38"/>
  <c r="AP18" i="38"/>
  <c r="AO18" i="38"/>
  <c r="AN18" i="38"/>
  <c r="AH18" i="38"/>
  <c r="AM18" i="38" s="1"/>
  <c r="AQ18" i="38" s="1"/>
  <c r="AG18" i="38"/>
  <c r="AL18" i="38" s="1"/>
  <c r="AF18" i="38"/>
  <c r="AK18" i="38" s="1"/>
  <c r="V18" i="38"/>
  <c r="AE18" i="38" s="1"/>
  <c r="AJ18" i="38" s="1"/>
  <c r="H18" i="38"/>
  <c r="AP17" i="38"/>
  <c r="AO17" i="38"/>
  <c r="AN17" i="38"/>
  <c r="AH17" i="38"/>
  <c r="AM17" i="38" s="1"/>
  <c r="AQ17" i="38" s="1"/>
  <c r="AG17" i="38"/>
  <c r="AL17" i="38" s="1"/>
  <c r="AF17" i="38"/>
  <c r="AK17" i="38" s="1"/>
  <c r="V17" i="38"/>
  <c r="AE17" i="38" s="1"/>
  <c r="AJ17" i="38" s="1"/>
  <c r="H17" i="38"/>
  <c r="AP16" i="38"/>
  <c r="AO16" i="38"/>
  <c r="AN16" i="38"/>
  <c r="AH16" i="38"/>
  <c r="AM16" i="38" s="1"/>
  <c r="AQ16" i="38" s="1"/>
  <c r="AG16" i="38"/>
  <c r="AL16" i="38" s="1"/>
  <c r="AF16" i="38"/>
  <c r="AK16" i="38" s="1"/>
  <c r="V16" i="38"/>
  <c r="AE16" i="38" s="1"/>
  <c r="AJ16" i="38" s="1"/>
  <c r="H16" i="38"/>
  <c r="AP15" i="38"/>
  <c r="AO15" i="38"/>
  <c r="AN15" i="38"/>
  <c r="AH15" i="38"/>
  <c r="AM15" i="38" s="1"/>
  <c r="AQ15" i="38" s="1"/>
  <c r="AG15" i="38"/>
  <c r="AL15" i="38" s="1"/>
  <c r="AF15" i="38"/>
  <c r="AK15" i="38" s="1"/>
  <c r="V15" i="38"/>
  <c r="AE15" i="38" s="1"/>
  <c r="AJ15" i="38" s="1"/>
  <c r="H15" i="38"/>
  <c r="AP14" i="38"/>
  <c r="AO14" i="38"/>
  <c r="AN14" i="38"/>
  <c r="AH14" i="38"/>
  <c r="AM14" i="38" s="1"/>
  <c r="AQ14" i="38" s="1"/>
  <c r="AG14" i="38"/>
  <c r="AL14" i="38" s="1"/>
  <c r="AF14" i="38"/>
  <c r="AK14" i="38" s="1"/>
  <c r="V14" i="38"/>
  <c r="AE14" i="38" s="1"/>
  <c r="AJ14" i="38" s="1"/>
  <c r="H14" i="38"/>
  <c r="AP13" i="38"/>
  <c r="AO13" i="38"/>
  <c r="AN13" i="38"/>
  <c r="AH13" i="38"/>
  <c r="AM13" i="38" s="1"/>
  <c r="AQ13" i="38" s="1"/>
  <c r="AG13" i="38"/>
  <c r="AL13" i="38" s="1"/>
  <c r="AF13" i="38"/>
  <c r="AK13" i="38" s="1"/>
  <c r="V13" i="38"/>
  <c r="AE13" i="38" s="1"/>
  <c r="AJ13" i="38" s="1"/>
  <c r="H13" i="38"/>
  <c r="AP12" i="38"/>
  <c r="AO12" i="38"/>
  <c r="AN12" i="38"/>
  <c r="AH12" i="38"/>
  <c r="AM12" i="38" s="1"/>
  <c r="AQ12" i="38" s="1"/>
  <c r="AG12" i="38"/>
  <c r="AL12" i="38" s="1"/>
  <c r="AF12" i="38"/>
  <c r="AK12" i="38" s="1"/>
  <c r="V12" i="38"/>
  <c r="AE12" i="38" s="1"/>
  <c r="AJ12" i="38" s="1"/>
  <c r="H12" i="38"/>
  <c r="AP11" i="38"/>
  <c r="AO11" i="38"/>
  <c r="AN11" i="38"/>
  <c r="AH11" i="38"/>
  <c r="AM11" i="38" s="1"/>
  <c r="AQ11" i="38" s="1"/>
  <c r="AG11" i="38"/>
  <c r="AL11" i="38" s="1"/>
  <c r="AF11" i="38"/>
  <c r="AK11" i="38" s="1"/>
  <c r="V11" i="38"/>
  <c r="AE11" i="38" s="1"/>
  <c r="AJ11" i="38" s="1"/>
  <c r="H11" i="38"/>
  <c r="AP10" i="38"/>
  <c r="AO10" i="38"/>
  <c r="AN10" i="38"/>
  <c r="AH10" i="38"/>
  <c r="AM10" i="38" s="1"/>
  <c r="AQ10" i="38" s="1"/>
  <c r="AG10" i="38"/>
  <c r="AL10" i="38" s="1"/>
  <c r="AF10" i="38"/>
  <c r="AK10" i="38" s="1"/>
  <c r="V10" i="38"/>
  <c r="AE10" i="38" s="1"/>
  <c r="AJ10" i="38" s="1"/>
  <c r="H10" i="38"/>
  <c r="AP9" i="38"/>
  <c r="AO9" i="38"/>
  <c r="AN9" i="38"/>
  <c r="AH9" i="38"/>
  <c r="AM9" i="38" s="1"/>
  <c r="AQ9" i="38" s="1"/>
  <c r="AG9" i="38"/>
  <c r="AL9" i="38" s="1"/>
  <c r="AF9" i="38"/>
  <c r="AK9" i="38" s="1"/>
  <c r="V9" i="38"/>
  <c r="AE9" i="38" s="1"/>
  <c r="AJ9" i="38" s="1"/>
  <c r="H9" i="38"/>
  <c r="L10" i="34" l="1"/>
  <c r="X10" i="34" s="1"/>
  <c r="AB10" i="34" l="1"/>
  <c r="AC21" i="34"/>
  <c r="V28" i="14"/>
  <c r="V23" i="14"/>
  <c r="S38" i="37"/>
  <c r="S35" i="37"/>
  <c r="S34" i="37"/>
  <c r="S33" i="37"/>
  <c r="AD16" i="4" l="1"/>
  <c r="R38" i="11" l="1"/>
  <c r="S38" i="11"/>
  <c r="T38" i="11"/>
  <c r="T37" i="11"/>
  <c r="S37" i="11"/>
  <c r="R37" i="11"/>
  <c r="T23" i="37"/>
  <c r="S28" i="13"/>
  <c r="Y30" i="8"/>
  <c r="Q30" i="7"/>
  <c r="S30" i="6"/>
  <c r="S27" i="5"/>
  <c r="J55" i="33"/>
  <c r="J57" i="33"/>
  <c r="J59" i="33"/>
  <c r="J61" i="33"/>
  <c r="J63" i="33"/>
  <c r="J65" i="33"/>
  <c r="J67" i="33"/>
  <c r="J49" i="33"/>
  <c r="AC24" i="4"/>
  <c r="Q34" i="1"/>
  <c r="AC16" i="4"/>
  <c r="P29" i="1"/>
  <c r="P28" i="1"/>
  <c r="P27" i="1"/>
  <c r="P30" i="1"/>
  <c r="K26" i="1" l="1"/>
  <c r="L12" i="37" l="1"/>
  <c r="K12" i="37"/>
  <c r="L11" i="37"/>
  <c r="K11" i="37"/>
  <c r="H22" i="33" l="1"/>
  <c r="F18" i="37"/>
  <c r="F19" i="37" s="1"/>
  <c r="B18" i="37"/>
  <c r="P8" i="37"/>
  <c r="B4" i="29"/>
  <c r="B3" i="29"/>
  <c r="X7" i="28"/>
  <c r="H7" i="28"/>
  <c r="F7" i="28"/>
  <c r="X6" i="28"/>
  <c r="H6" i="28"/>
  <c r="F6" i="28"/>
  <c r="K7" i="28" l="1"/>
  <c r="K6" i="28"/>
  <c r="D13" i="27"/>
  <c r="F10" i="27"/>
  <c r="D11" i="4" s="1"/>
  <c r="E10" i="27"/>
  <c r="C11" i="4" s="1"/>
  <c r="C10" i="27"/>
  <c r="B10" i="27"/>
  <c r="G10" i="27" l="1"/>
  <c r="F9" i="27"/>
  <c r="F13" i="27" s="1"/>
  <c r="E9" i="27"/>
  <c r="C9" i="27"/>
  <c r="B9" i="27"/>
  <c r="H11" i="33"/>
  <c r="D11" i="33"/>
  <c r="H10" i="33"/>
  <c r="H9" i="33"/>
  <c r="D9" i="33"/>
  <c r="D28" i="17"/>
  <c r="I6" i="17"/>
  <c r="N5" i="17"/>
  <c r="N4" i="17"/>
  <c r="B12" i="37" l="1"/>
  <c r="B19" i="37"/>
  <c r="E13" i="27"/>
  <c r="G9" i="27"/>
  <c r="B7" i="28"/>
  <c r="C13" i="27"/>
  <c r="R5" i="14"/>
  <c r="R4" i="14"/>
  <c r="O24" i="13"/>
  <c r="N24" i="13"/>
  <c r="B24" i="13"/>
  <c r="O23" i="13"/>
  <c r="N23" i="13"/>
  <c r="B23" i="13"/>
  <c r="K17" i="13"/>
  <c r="H8" i="13"/>
  <c r="Q6" i="13"/>
  <c r="Q5" i="13"/>
  <c r="H9" i="27" l="1"/>
  <c r="H10" i="27"/>
  <c r="L9" i="34"/>
  <c r="X9" i="34" s="1"/>
  <c r="G21" i="11"/>
  <c r="H12" i="11"/>
  <c r="Q6" i="11"/>
  <c r="Q5" i="11"/>
  <c r="O31" i="10"/>
  <c r="B31" i="10"/>
  <c r="X23" i="10"/>
  <c r="W23" i="10"/>
  <c r="V23" i="10"/>
  <c r="U23" i="10"/>
  <c r="L23" i="10"/>
  <c r="K23" i="10"/>
  <c r="J23" i="10"/>
  <c r="I23" i="10"/>
  <c r="H23" i="10"/>
  <c r="G23" i="10"/>
  <c r="F23" i="10"/>
  <c r="B21" i="10"/>
  <c r="Q5" i="10"/>
  <c r="Q4" i="10"/>
  <c r="B23" i="8"/>
  <c r="M9" i="8"/>
  <c r="V5" i="8"/>
  <c r="V4" i="8"/>
  <c r="B25" i="7"/>
  <c r="B24" i="7"/>
  <c r="B14" i="7"/>
  <c r="O5" i="7"/>
  <c r="O4" i="7"/>
  <c r="M25" i="6"/>
  <c r="K25" i="6"/>
  <c r="B25" i="6"/>
  <c r="M24" i="6"/>
  <c r="B24" i="6"/>
  <c r="M23" i="6"/>
  <c r="K23" i="6"/>
  <c r="J23" i="6"/>
  <c r="I17" i="6"/>
  <c r="B17" i="6"/>
  <c r="I16" i="6"/>
  <c r="B16" i="6"/>
  <c r="I10" i="6"/>
  <c r="H10" i="6"/>
  <c r="B10" i="6"/>
  <c r="I9" i="6"/>
  <c r="H9" i="6"/>
  <c r="B9" i="6"/>
  <c r="I8" i="6"/>
  <c r="H8" i="6"/>
  <c r="P6" i="6"/>
  <c r="P5" i="6"/>
  <c r="K21" i="5"/>
  <c r="I21" i="5"/>
  <c r="F21" i="5"/>
  <c r="N20" i="5"/>
  <c r="AB9" i="34" l="1"/>
  <c r="C115" i="29"/>
  <c r="E116" i="29" s="1"/>
  <c r="C116" i="29"/>
  <c r="K13" i="7"/>
  <c r="O24" i="6"/>
  <c r="O25" i="6"/>
  <c r="K14" i="7"/>
  <c r="O23" i="6"/>
  <c r="H13" i="27"/>
  <c r="G13" i="27" s="1"/>
  <c r="AA23" i="8"/>
  <c r="B20" i="5"/>
  <c r="N19" i="5"/>
  <c r="I7" i="5"/>
  <c r="I25" i="6" s="1"/>
  <c r="J25" i="6" s="1"/>
  <c r="N5" i="5"/>
  <c r="N4" i="5"/>
  <c r="V11" i="35"/>
  <c r="L2" i="28" l="1"/>
  <c r="H23" i="33"/>
  <c r="U11" i="35"/>
  <c r="T11" i="35" l="1"/>
  <c r="S11" i="35"/>
  <c r="H11" i="35"/>
  <c r="G11" i="35"/>
  <c r="V10" i="35"/>
  <c r="U10" i="35"/>
  <c r="T10" i="35"/>
  <c r="S10" i="35"/>
  <c r="H10" i="35"/>
  <c r="V9" i="35"/>
  <c r="U9" i="35"/>
  <c r="T9" i="35"/>
  <c r="S9" i="35"/>
  <c r="H9" i="35"/>
  <c r="V8" i="35"/>
  <c r="U8" i="35"/>
  <c r="T8" i="35"/>
  <c r="S8" i="35"/>
  <c r="H8" i="35"/>
  <c r="V7" i="35"/>
  <c r="U7" i="35"/>
  <c r="T7" i="35"/>
  <c r="S7" i="35"/>
  <c r="H7" i="35"/>
  <c r="O31" i="4"/>
  <c r="M31" i="4"/>
  <c r="Z11" i="4"/>
  <c r="X11" i="4"/>
  <c r="X10" i="4"/>
  <c r="D10" i="4"/>
  <c r="D9" i="35"/>
  <c r="D7" i="35"/>
  <c r="D8" i="35"/>
  <c r="E8" i="35"/>
  <c r="E10" i="35"/>
  <c r="E7" i="35"/>
  <c r="D10" i="35"/>
  <c r="C8" i="35"/>
  <c r="C9" i="35"/>
  <c r="C10" i="35"/>
  <c r="C7" i="35"/>
  <c r="E9" i="35"/>
  <c r="C10" i="4" l="1"/>
  <c r="X7" i="4"/>
  <c r="X6" i="4"/>
  <c r="Z4" i="4"/>
  <c r="D4" i="4"/>
  <c r="C4" i="4"/>
  <c r="B4" i="4"/>
  <c r="C22" i="1"/>
  <c r="C23" i="1" s="1"/>
  <c r="C24" i="1" s="1"/>
  <c r="K2" i="1"/>
  <c r="I24" i="6"/>
  <c r="J24" i="6" s="1"/>
  <c r="I1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HU0AMV1</author>
  </authors>
  <commentList>
    <comment ref="M11" authorId="0" shapeId="0" xr:uid="{00000000-0006-0000-0800-000001000000}">
      <text>
        <r>
          <rPr>
            <sz val="8"/>
            <color indexed="81"/>
            <rFont val="Tahoma"/>
            <family val="2"/>
          </rPr>
          <t xml:space="preserve">This field will automatically fill when gross sales are added to the Umbrella worksheet provided Agent's E&amp;O coverage is marked "X" on this page. (Rating is based on gross sales less L&amp;R sales.)
</t>
        </r>
      </text>
    </comment>
  </commentList>
</comments>
</file>

<file path=xl/sharedStrings.xml><?xml version="1.0" encoding="utf-8"?>
<sst xmlns="http://schemas.openxmlformats.org/spreadsheetml/2006/main" count="4064" uniqueCount="2391">
  <si>
    <t>Hide Rev tab so it won't print to Acrosoft</t>
  </si>
  <si>
    <t>Hide REF tab so it won't print to Acrosoft</t>
  </si>
  <si>
    <t>FraudSt</t>
  </si>
  <si>
    <t>Add Fraud Statement tab and fix all macros that print.</t>
  </si>
  <si>
    <t>Added questions for Data Breach.
Added questions to employement practices.</t>
  </si>
  <si>
    <t>This screen prints some of the most important information in a two-page format, for the dealers that might want it.</t>
  </si>
  <si>
    <t>DWELLINGS TWO FAMILY, LESSOR'S RISK ONLY                           63011 each</t>
  </si>
  <si>
    <t>Hino</t>
  </si>
  <si>
    <t>IA</t>
  </si>
  <si>
    <t>Street Lights - Wood or Part Wood</t>
  </si>
  <si>
    <t>Needed for Accts Rec &amp; Valuable Papers Policy</t>
  </si>
  <si>
    <t xml:space="preserve">INSURANCE AGTS AND BROKERS PROFESSIONAL LIABILITY                  73123 </t>
  </si>
  <si>
    <t>Hummer</t>
  </si>
  <si>
    <t>ID</t>
  </si>
  <si>
    <t>International</t>
  </si>
  <si>
    <t>IL</t>
  </si>
  <si>
    <t>MACHINERY OR EQUIP - INDUSTRIAL, INSTALLATION,SERVICING OR REPAIR  97222 payroll</t>
  </si>
  <si>
    <t>Isuzu</t>
  </si>
  <si>
    <t>IN</t>
  </si>
  <si>
    <t>METAL GOODS MFG - NOC                                              56911 gross sales</t>
  </si>
  <si>
    <t>Jeep</t>
  </si>
  <si>
    <t>KS</t>
  </si>
  <si>
    <t>New Loc</t>
  </si>
  <si>
    <t>New Bld</t>
  </si>
  <si>
    <t>To copy back</t>
  </si>
  <si>
    <t>Completed Operations
(Comeback) Ded.:</t>
  </si>
  <si>
    <t>Liability</t>
  </si>
  <si>
    <t>Personal Injury Protection
(or equivalent no-faut coverage)</t>
  </si>
  <si>
    <t>Deductible:</t>
  </si>
  <si>
    <t>Added Personal Injury Protection
(or equivalent no-faut coverage)*</t>
  </si>
  <si>
    <t>Property Protection Insurance
(Michigan Only)</t>
  </si>
  <si>
    <t>Medical Expense Benefits
(Virginia Only)</t>
  </si>
  <si>
    <t>Honda</t>
  </si>
  <si>
    <t>Acura</t>
  </si>
  <si>
    <t>Bentley</t>
  </si>
  <si>
    <t>Hyundai</t>
  </si>
  <si>
    <t>Jaguar</t>
  </si>
  <si>
    <t>Komatsu</t>
  </si>
  <si>
    <t>John Deere</t>
  </si>
  <si>
    <t>x</t>
  </si>
  <si>
    <t>Added seven new franchise types to the drop down lists.</t>
  </si>
  <si>
    <t>Income Loss Benefits
(Virginia Only)</t>
  </si>
  <si>
    <t>Medical Payments</t>
  </si>
  <si>
    <t>Per Insured</t>
  </si>
  <si>
    <t>Uninsured Motorists</t>
  </si>
  <si>
    <t>Changed the Fuel Island column to the Fire Legal Liability column.</t>
  </si>
  <si>
    <t xml:space="preserve">Class I and II employees: Top header refers to these by Roman numerals, second header line refered to them by Arabic numbers (1A, 2A, etc.) Changed second header to Roman numerals for consistancy and to match what appears on the policy. </t>
  </si>
  <si>
    <t>Class I and II employees and Dealer plates.  Moved the MA items to the right, so dealer plates is beside employees.</t>
  </si>
  <si>
    <t>All tables: Added an underline beneath the header rows.</t>
  </si>
  <si>
    <t>Blanketing for Garagekeepers, Customer Goods, and Dealers Physical Damage: added a Yes/No option for each of these coverages.</t>
  </si>
  <si>
    <t>Added color coding to alert RSM's if needed deductibles were not filled in.</t>
  </si>
  <si>
    <t>SCHEDULE OF UNDERLYING POLICIES</t>
  </si>
  <si>
    <t>Policy Type</t>
  </si>
  <si>
    <t>(Underlying companies must be B++ or better. Empl Liab. Min: 500/500/500)</t>
  </si>
  <si>
    <t>Added buttons to remove (or re-add) the X’s for coverages that belong on the GL for TXcoverages. They would need to be removed if the account is TX only.</t>
  </si>
  <si>
    <t>Aggregate limit: Added logic to default the Gen. Liab aggregate so it matches whatever is done on the Garage.</t>
  </si>
  <si>
    <t>Aggregate limit: Added logic to default the Umbrella aggregate so it matches whatever is done on the Garage.</t>
  </si>
  <si>
    <t>O</t>
  </si>
  <si>
    <t>VIN Numbers. Add logic to check VIN number for accuracy</t>
  </si>
  <si>
    <t>Class I - Employees</t>
  </si>
  <si>
    <t>Class II - Non Employees</t>
  </si>
  <si>
    <t>Massachusetts Only</t>
  </si>
  <si>
    <t>Regular Operators</t>
  </si>
  <si>
    <t>All Others</t>
  </si>
  <si>
    <t>Class
II-A</t>
  </si>
  <si>
    <t>Class
II-B</t>
  </si>
  <si>
    <t>Class I-A</t>
  </si>
  <si>
    <t>Class I-B</t>
  </si>
  <si>
    <t>Clerical</t>
  </si>
  <si>
    <t>All Other</t>
  </si>
  <si>
    <t>Full Time</t>
  </si>
  <si>
    <t>Part Time</t>
  </si>
  <si>
    <t>Under Age 25</t>
  </si>
  <si>
    <t>Est. Annual Remuneration</t>
  </si>
  <si>
    <t>Garagekeepers</t>
  </si>
  <si>
    <t>Customer Goods</t>
  </si>
  <si>
    <t>Deductible for all location-rated coverages:</t>
  </si>
  <si>
    <t>Inside Theft of Money and Securities</t>
  </si>
  <si>
    <t>Outside the Premises Insuring Agreemnt</t>
  </si>
  <si>
    <t>The Data Validation list field is limited to 255 characters. Longer lists are on this page, and are referred to by range name from the data validation list field.</t>
  </si>
  <si>
    <t>= no optional fill-ins</t>
  </si>
  <si>
    <t>= optional fill-ins allowed</t>
  </si>
  <si>
    <t>Page A</t>
  </si>
  <si>
    <t>Page A &amp; C</t>
  </si>
  <si>
    <t>Page F</t>
  </si>
  <si>
    <t>Page M</t>
  </si>
  <si>
    <t>Franchise</t>
  </si>
  <si>
    <t>CoastalStates</t>
  </si>
  <si>
    <t>Audi</t>
  </si>
  <si>
    <t>x=Yes</t>
  </si>
  <si>
    <t>ddSpecialClasses - too big for dialog box list</t>
  </si>
  <si>
    <t>ddGLClasses</t>
  </si>
  <si>
    <t>REMOVED</t>
  </si>
  <si>
    <t>BMW</t>
  </si>
  <si>
    <t>Awnings &amp; Canopies - Entirely Non-combustible</t>
  </si>
  <si>
    <t>AIRPORTS - PRIVATE                                                 40015 each</t>
  </si>
  <si>
    <t>Buick</t>
  </si>
  <si>
    <t>AL</t>
  </si>
  <si>
    <t>X</t>
  </si>
  <si>
    <t>Awnings &amp; Canopies - Other</t>
  </si>
  <si>
    <t>AUTOMOBILE DISMANTING                                              91190 payroll</t>
  </si>
  <si>
    <t>Cadillac</t>
  </si>
  <si>
    <t>AR</t>
  </si>
  <si>
    <t>CAR WASHES - OTHER THAN SELF SERVICE                               10367 gross sales</t>
  </si>
  <si>
    <t>Chevrolet</t>
  </si>
  <si>
    <t>AZ</t>
  </si>
  <si>
    <t>CHURCHES OR OTHER HOUSES OF WORSHIP                                41650 area</t>
  </si>
  <si>
    <t>Chrysler</t>
  </si>
  <si>
    <t>CA</t>
  </si>
  <si>
    <t>Fences &amp; Arbors - Metal or Masonry</t>
  </si>
  <si>
    <t>Add Furnished Auto list to this page</t>
  </si>
  <si>
    <t>Remove RSM/DIS drop down list. Change title to Producer.</t>
  </si>
  <si>
    <t>CONDOMINIUMS - RESIDENTIAL, ASSOCIATION RISK ONLY                  62003 units</t>
  </si>
  <si>
    <t>Daewoo</t>
  </si>
  <si>
    <t>CO</t>
  </si>
  <si>
    <t>Fences &amp; Arbors - Wood</t>
  </si>
  <si>
    <t>CONTR EQ DEALERS - LADDERS, INCL HOIST,SCAFPOLD, OR TOWERS         11204 gross sales</t>
  </si>
  <si>
    <t>Dodge</t>
  </si>
  <si>
    <t>CT</t>
  </si>
  <si>
    <t>Radio &amp; TV Antenna - Broadcasting</t>
  </si>
  <si>
    <t>CONTR EQ, EXCL AUTO, RENTED TO OTHERS WITH OPERATORS, NOC          11207 gross sales</t>
  </si>
  <si>
    <t>Ford</t>
  </si>
  <si>
    <t>DC</t>
  </si>
  <si>
    <t>Radio &amp; TV Antenna - Receiving</t>
  </si>
  <si>
    <t>CONTRACTORS - NOC                                                  94444 payroll</t>
  </si>
  <si>
    <t>Freightliner</t>
  </si>
  <si>
    <t>DE</t>
  </si>
  <si>
    <t>Radio &amp; TV Antenna - Smokestack/Chimney Masonry</t>
  </si>
  <si>
    <t>DWELLINGS - FOUR FAMILY, LESSOR'S RISK ONLY                        63013 each</t>
  </si>
  <si>
    <t>Fruehauf</t>
  </si>
  <si>
    <t>FL</t>
  </si>
  <si>
    <t>Radio &amp; TV Antenna - Smokestack/Chimney Metal</t>
  </si>
  <si>
    <t>DWELLINGS - THREE FAMILY, LESSOR'S RISK ONLY                       63012 each</t>
  </si>
  <si>
    <t>GM</t>
  </si>
  <si>
    <t>GA</t>
  </si>
  <si>
    <t>Radio &amp; TV Antenna - Windmills</t>
  </si>
  <si>
    <t>DWELLINGS ONE FAMILY, LESSOR'S RISK ONLY                           63010 each</t>
  </si>
  <si>
    <t>Great Dane</t>
  </si>
  <si>
    <t>HI</t>
  </si>
  <si>
    <t>Street Lights - Metal</t>
  </si>
  <si>
    <t>Property</t>
  </si>
  <si>
    <t>Recap</t>
  </si>
  <si>
    <t>Help</t>
  </si>
  <si>
    <t>Added new screen with a few help tips.</t>
  </si>
  <si>
    <t>Bus. Income</t>
  </si>
  <si>
    <t>For Employee Theft Coverage, question 12, changed the word "funds" to read "funds/assets or property"</t>
  </si>
  <si>
    <t xml:space="preserve">Aggregate limit applies?   </t>
  </si>
  <si>
    <t>Self Insured Retention applies?</t>
  </si>
  <si>
    <t>Non-Combustible</t>
  </si>
  <si>
    <t xml:space="preserve">Employee Benefits  </t>
  </si>
  <si>
    <t>Carrier &amp; Policy Number</t>
  </si>
  <si>
    <t>From (Eff Date)</t>
  </si>
  <si>
    <t>To (Exp Date)</t>
  </si>
  <si>
    <t>Liability Limits</t>
  </si>
  <si>
    <t>Premium</t>
  </si>
  <si>
    <t>Name of Individual</t>
  </si>
  <si>
    <t>BPP (Bus. Pers. Prop)</t>
  </si>
  <si>
    <t>Ded. Type</t>
  </si>
  <si>
    <t>Mech Breakdown</t>
  </si>
  <si>
    <t/>
  </si>
  <si>
    <t>Reformatted top section so coverages are in vertical columns, rather than stretched across the page. This should make it easier for the raters.</t>
  </si>
  <si>
    <t>Added buttons to print into Acrosoft or PDF.</t>
  </si>
  <si>
    <t>HELP</t>
  </si>
  <si>
    <t>Moved help tab to back of file so it won't be the first thing that shows when the file is automatically printed to Acrosoft.</t>
  </si>
  <si>
    <t>There is no limit section provided for Property Earthquake. Our practice is to rate at the minimum state requirements unless requested otherwise, so the following note was added: All Earthquake will be rated at state minimum unless special instructions are provided.</t>
  </si>
  <si>
    <t>Type and Construction</t>
  </si>
  <si>
    <t>Coins. Amount</t>
  </si>
  <si>
    <t>Deductible Amount</t>
  </si>
  <si>
    <t>Utility Services - This coverage can not be written unless Business Income is also written.</t>
  </si>
  <si>
    <t>Basis</t>
  </si>
  <si>
    <t>Earth-quake</t>
  </si>
  <si>
    <t>Water Supply</t>
  </si>
  <si>
    <t>Commu-nication supply</t>
  </si>
  <si>
    <t>Commu-nication lines</t>
  </si>
  <si>
    <t>Power Supply</t>
  </si>
  <si>
    <t>Overhead Power Lines</t>
  </si>
  <si>
    <t>Business Electronic Equipment</t>
  </si>
  <si>
    <t>Blanket:</t>
  </si>
  <si>
    <t>Deductibles</t>
  </si>
  <si>
    <t>Earth quake</t>
  </si>
  <si>
    <t>Limits</t>
  </si>
  <si>
    <t>Surge Prot.</t>
  </si>
  <si>
    <t>Basic Policy</t>
  </si>
  <si>
    <t>Hardware Value</t>
  </si>
  <si>
    <t>Extra Expense &amp; Media 40%
(Included)</t>
  </si>
  <si>
    <t>Add'l Extra Expense</t>
  </si>
  <si>
    <t>Limit of Ins.</t>
  </si>
  <si>
    <t>Optional Quotes or Instructions:</t>
  </si>
  <si>
    <t>Changed the coverage reference from Fire Legal Liability in excess of $50,000 to Damage to Rented Premises in excess of $100,000</t>
  </si>
  <si>
    <t>Added Utility Services options. (Includes new DDL to allow selection of Public or Other Power)</t>
  </si>
  <si>
    <t>K (Gar)</t>
  </si>
  <si>
    <t>Allowed fill-in of 3rd Party Disc. limit. Added warning that change needs UWR's prior approval.</t>
  </si>
  <si>
    <t>M-GL</t>
  </si>
  <si>
    <t>Change to associated DDL to remove old Stop Gap code.</t>
  </si>
  <si>
    <t>N-L&amp;R</t>
  </si>
  <si>
    <t>Unprotect the Physical Damage deductible cells.</t>
  </si>
  <si>
    <t>Revs</t>
  </si>
  <si>
    <t>Add a tab to show revisions.</t>
  </si>
  <si>
    <t>Add info on Additional Owners when Principal is not 100%</t>
  </si>
  <si>
    <t>Q-UMB</t>
  </si>
  <si>
    <t>Add note to underlying schedule: (Underlying companies must be B+ or better. Empl Liab. Min: 500/500/500)</t>
  </si>
  <si>
    <t>Print</t>
  </si>
  <si>
    <t>Fixed the drop down list in the second L&amp;R franchise field. (Previously referenced a range that had been since deleted.)</t>
  </si>
  <si>
    <t>Add Account Status to printing options. Requires that the Account Status form be in the same directory as the application.</t>
  </si>
  <si>
    <t>Fixed form number to show month and year. Removed ".A" from the end of it.</t>
  </si>
  <si>
    <t>I-Gar</t>
  </si>
  <si>
    <t>Added instructions for how to edit an existing comment (press F2), and set verticle alignment for comment to "top."</t>
  </si>
  <si>
    <t>J (Gar)</t>
  </si>
  <si>
    <t>Fixed sheet to display zero when entered.</t>
  </si>
  <si>
    <t>ALL</t>
  </si>
  <si>
    <t>Added Mike Matteo to the RSMs and removed Mike Steiner and Tom Whalen</t>
  </si>
  <si>
    <t>Changed the protect feature to allow users to increase the size of the rows without unprotecting the worksheet. This will help if names, etc aren't wrapping in shorter fields.</t>
  </si>
  <si>
    <t>Added maximum limit note ($500,000) for Employee theft, Forgery or Alteration, and Computer Fraud.
Fixed ratables formula to round up or down, which is in line with the actual rating rule for "all others", which says "round to the nearest whole person."</t>
  </si>
  <si>
    <t>RECREATIONAL VEHICLE DEALERS                                       16694 gross sales</t>
  </si>
  <si>
    <t>Kenworth</t>
  </si>
  <si>
    <t>KY</t>
  </si>
  <si>
    <t>RENTAL STORES-MACHINERY OR EQUIPT-RENTED TO OTHER LONG TERM        16723 gross sales</t>
  </si>
  <si>
    <t>Kia</t>
  </si>
  <si>
    <t>LA</t>
  </si>
  <si>
    <t>This screen contains some "help" notes.</t>
  </si>
  <si>
    <t>Move FraudStatement to back of document.</t>
  </si>
  <si>
    <t>STORES - NOC - FOOD OR DRINK OTHER THAN NOT FOR PROFIT             18435 gross sales</t>
  </si>
  <si>
    <t>Lexus</t>
  </si>
  <si>
    <t>MA</t>
  </si>
  <si>
    <t>TIRE MFG -AUTO, BUS OR TRUCK                                       59750 gross sales</t>
  </si>
  <si>
    <t>Lincoln Mercury</t>
  </si>
  <si>
    <t>MD</t>
  </si>
  <si>
    <t xml:space="preserve">UMBRELLA- OTHER THAN TEXAS                                         99935 </t>
  </si>
  <si>
    <t>Mack</t>
  </si>
  <si>
    <t>ME</t>
  </si>
  <si>
    <t>WAREHOUSE - OCC BY SINGLE INTEREST, LESSOR'S RISK ONLY             68703 area</t>
  </si>
  <si>
    <t>Mazda</t>
  </si>
  <si>
    <t>MI</t>
  </si>
  <si>
    <t>WAREHOUSES - MINIWAREHOUSES                                        18991 gross sales</t>
  </si>
  <si>
    <t>Mercedes</t>
  </si>
  <si>
    <t>MN</t>
  </si>
  <si>
    <t>Easier viewing. You can show a page in larger or smaller print by selecting View/Zoom from the menu, and picking a different percentage. The default is 100%, but if you select 75%, or a custom percentage such as 85%, you may be able to see the entire page on your screen. Often, this is handier than having to scroll from left to right.</t>
  </si>
  <si>
    <t>Damage to
Rented Prem**</t>
  </si>
  <si>
    <t>Changed the name of Fire Legal Liability to Damage to Rented Premises Liablity and changed the limit for that coverage from $50,000 to $100,000.</t>
  </si>
  <si>
    <t>You can also open a drop down list by pressing ALT+Down Arrow when you are in the cell. You can then use the arrow keys to highlight an entry and press "Enter" to select it.</t>
  </si>
  <si>
    <t>Finally, you can type an entry from the list, and you will not get an error notice as long as it matches an entry from the list. This can save time for things like two digit state codes, or "yes" or "no" selections.</t>
  </si>
  <si>
    <t>c</t>
  </si>
  <si>
    <t>Change Visual Basic code in the re-number and delete location module to remove a refreence to P-WC tab.</t>
  </si>
  <si>
    <t>Remove "Flat" coinsurance option for buildings.</t>
  </si>
  <si>
    <t>Change title of RSM field to RSM/DIS</t>
  </si>
  <si>
    <t>Unless indicated otherwise in the special instructions, the following applies to all locations:</t>
  </si>
  <si>
    <t>Cause of Loss</t>
  </si>
  <si>
    <t>Building</t>
  </si>
  <si>
    <t>Business Income</t>
  </si>
  <si>
    <t>Extra Expense</t>
  </si>
  <si>
    <t>Deductible</t>
  </si>
  <si>
    <t>Payroll</t>
  </si>
  <si>
    <t>Coinsurance</t>
  </si>
  <si>
    <t>Indemnity Type</t>
  </si>
  <si>
    <t>Valuation</t>
  </si>
  <si>
    <t>Earthquake*</t>
  </si>
  <si>
    <t>Ordinance or Law</t>
  </si>
  <si>
    <t>Reporting</t>
  </si>
  <si>
    <t xml:space="preserve">Building </t>
  </si>
  <si>
    <t>Limit</t>
  </si>
  <si>
    <t>Blanket Instructions</t>
  </si>
  <si>
    <t>A</t>
  </si>
  <si>
    <t>B</t>
  </si>
  <si>
    <t>C</t>
  </si>
  <si>
    <t>Coverages</t>
  </si>
  <si>
    <t>N/A</t>
  </si>
  <si>
    <t>To copy</t>
  </si>
  <si>
    <t>Broad Form Products</t>
  </si>
  <si>
    <t>Broadened Coverage</t>
  </si>
  <si>
    <t>Extended Broadened Garage Covgs</t>
  </si>
  <si>
    <t>A few tips and shortcuts</t>
  </si>
  <si>
    <t>Use the tab key to move between fill-in fields quickly.</t>
  </si>
  <si>
    <t>Drop down lists:</t>
  </si>
  <si>
    <t>a</t>
  </si>
  <si>
    <t>b</t>
  </si>
  <si>
    <t>Remove reference to Underwriting Questions</t>
  </si>
  <si>
    <t>Remove reference to Underwriting Questions
Remove underwriting questions about Controls line 15 through 18.</t>
  </si>
  <si>
    <t>P-WC</t>
  </si>
  <si>
    <t>Remove entire tab</t>
  </si>
  <si>
    <t>Remove checkboxes for eliminated pages. Fix underlying code for Print Button and Check/Uncheck All checkbox.</t>
  </si>
  <si>
    <t>REF</t>
  </si>
  <si>
    <t>Remove eliminated page references from code for ProtectAllLocs, UnprotectAllLocs and OpenLocRowsCols subroutines</t>
  </si>
  <si>
    <t>Remove entire tab; Delete associated coding.</t>
  </si>
  <si>
    <r>
      <t xml:space="preserve">Underinsured Motorists
</t>
    </r>
    <r>
      <rPr>
        <sz val="8"/>
        <rFont val="Arial"/>
        <family val="2"/>
      </rPr>
      <t>(when not included in UM)</t>
    </r>
  </si>
  <si>
    <t>Optional Quotes or comments:</t>
  </si>
  <si>
    <t>Switched the location of "General Aggregate" with "Each Occurrence", so that Each Occurrence can be filled in if the General Aggregate does not apply. Added a "yes/no" checkbox for General Aggregate that either repeats the Each Occurrence limit (for "Yes") or shows "N/A" (for "No") based on the selection. Default General Aggregate to "Yes."</t>
  </si>
  <si>
    <t>Add Dedicate Lease to the Receipts Types and Vehicle Types. Added a display of total receipts to the right of the Receipts Types to use in calculating the percentage formulas.</t>
  </si>
  <si>
    <t>Unprotect the Power Supply drop down for Utility Services.</t>
  </si>
  <si>
    <t>Add "Years in Business to the legal status line so it can be removed from the underwriting questions.</t>
  </si>
  <si>
    <t>B-Quest</t>
  </si>
  <si>
    <t>Remove the "Years in Business" question, since it is now on page A.</t>
  </si>
  <si>
    <t>Add dropdown list for Customer Goods Collision Ded. Original was deleted from the master somehow.</t>
  </si>
  <si>
    <t>Return  Sales Information to Umbrella</t>
  </si>
  <si>
    <t>Remove West Virginia from the list of Monopolistic states for Stop Gap coverage</t>
  </si>
  <si>
    <t>Fix field for Gross Sales on Agents E&amp;O Section to match correct numbers from Umbrella</t>
  </si>
  <si>
    <t>yes</t>
  </si>
  <si>
    <t>Clarify purpose of All Perils checkbox  by changing the description to read: "All Perils Deductible - Applies to OTC for:", with the same dropdown list following the word "or"</t>
  </si>
  <si>
    <t>Add edits to Extra Expense limits cell to show that it should read "N/A" if Business Income includes Extra Expense.</t>
  </si>
  <si>
    <t>General questions: moved "Who is current package carrier?" from Garage to General Questions section.</t>
  </si>
  <si>
    <t>General questions: removed "Are officers and owners the only people who are provided company vehicles?" this is asked in other places on the app.</t>
  </si>
  <si>
    <t>OPTIONS APPLYING TO MULTIPLE COVERAGES:</t>
  </si>
  <si>
    <t>Terrorism:</t>
  </si>
  <si>
    <t>Quote</t>
  </si>
  <si>
    <t>Occurrence Deductible*:</t>
  </si>
  <si>
    <t>Frame</t>
  </si>
  <si>
    <t>Joisted Masonry</t>
  </si>
  <si>
    <t>Non-combustible</t>
  </si>
  <si>
    <t>ISF Construction Code</t>
  </si>
  <si>
    <t>Masonry Non-Combustible</t>
  </si>
  <si>
    <t>Modified Fire Resistive</t>
  </si>
  <si>
    <t>Fire Resistive</t>
  </si>
  <si>
    <t>Superior Non-Combustible</t>
  </si>
  <si>
    <t>Heary Tmbr Joisted Masonry</t>
  </si>
  <si>
    <t>Supr Masonry Non-Combustile</t>
  </si>
  <si>
    <t>Added provision for Terrorism and the Occurrence deductible.</t>
  </si>
  <si>
    <t>*EARTHQUAKE: Show Yes or No. If Yes, show deductible percentage. All Earthquake will be rated at state minimum unless special instructions are provided.</t>
  </si>
  <si>
    <t>Each location</t>
  </si>
  <si>
    <t>Special (Other)</t>
  </si>
  <si>
    <t>This worksheet contains macros, and your security level must be set to Medium or Lower for them to work:</t>
  </si>
  <si>
    <t>Before your first use of the Excel application:</t>
  </si>
  <si>
    <t>What the colors mean:</t>
  </si>
  <si>
    <t>Most Important:</t>
  </si>
  <si>
    <t>Deductible (if any):</t>
  </si>
  <si>
    <t>Liability deductible basis:</t>
  </si>
  <si>
    <t>Added Personal Injury Protection
(or equivalent no-faut coverage)</t>
  </si>
  <si>
    <t>Type of Cargo</t>
  </si>
  <si>
    <t>&gt;150 miles</t>
  </si>
  <si>
    <t>Coinsurance:</t>
  </si>
  <si>
    <t>Radius (miles):</t>
  </si>
  <si>
    <t>Added radius selection to Motor Truck Cargo
Added coinsurance selecion to Accounts Receivable.</t>
  </si>
  <si>
    <t>Special classes follow the earthquake and blanket opions of the corresonding building, so these options have been removed from the schedule.</t>
  </si>
  <si>
    <t>Utility services: 1. Added Location and building columns.
2. Added a column and dropdown boxes so rating basis (Time Element, Building and/or Contents could be selected.
3. Added a limit column.
4. Added a column for earthquake.
5. Change spelling of Communicaiton to Communication the first time it appears in this schedule.</t>
  </si>
  <si>
    <t>According to the filing, the limit is “Equipment Value,” which would seem to be the current value, even though we are offering replacement cost. I made the column read “Hardware Value” to be as close as possible to the filing.</t>
  </si>
  <si>
    <t>G-IM</t>
  </si>
  <si>
    <r>
      <t xml:space="preserve">Prior deductibles for Employee Tools, Motor Truck Cargo, Valuable Papers, and Signs matched those for building and contents (100, 250, 500, 1000, 2500, 5000, 10000, 25000, 50000, 75000). These have all been changed to match what is available on CI as follows: 
</t>
    </r>
    <r>
      <rPr>
        <u/>
        <sz val="8"/>
        <rFont val="Arial"/>
        <family val="2"/>
      </rPr>
      <t>Employee Tools and Motor Truck Cargo</t>
    </r>
    <r>
      <rPr>
        <sz val="8"/>
        <rFont val="Arial"/>
        <family val="2"/>
      </rPr>
      <t xml:space="preserve">: $250, $500, $1000. We are also allowing free form entry to accomodate Thaxton's $5000 deductible preference; 
</t>
    </r>
    <r>
      <rPr>
        <u/>
        <sz val="8"/>
        <rFont val="Arial"/>
        <family val="2"/>
      </rPr>
      <t>Valuable Papers</t>
    </r>
    <r>
      <rPr>
        <sz val="8"/>
        <rFont val="Arial"/>
        <family val="2"/>
      </rPr>
      <t xml:space="preserve">: $100, $250, $500, $1,000, $2,500, $5,000, $10,000; and 
</t>
    </r>
    <r>
      <rPr>
        <u/>
        <sz val="8"/>
        <rFont val="Arial"/>
        <family val="2"/>
      </rPr>
      <t>Signs:</t>
    </r>
    <r>
      <rPr>
        <sz val="8"/>
        <rFont val="Arial"/>
        <family val="2"/>
      </rPr>
      <t xml:space="preserve"> Change to offer 5% as an option. Remove all other dollar options but allow input of a dollar amount.
</t>
    </r>
    <r>
      <rPr>
        <u/>
        <sz val="8"/>
        <rFont val="Arial"/>
        <family val="2"/>
      </rPr>
      <t>Inland Marine Other Than Signs:</t>
    </r>
    <r>
      <rPr>
        <sz val="8"/>
        <rFont val="Arial"/>
        <family val="2"/>
      </rPr>
      <t xml:space="preserve"> Full, 50, 100, 150, 250, 500, 750, 1000, 1500, 2000, 2500, 5000.</t>
    </r>
  </si>
  <si>
    <t xml:space="preserve">Employee tools: Remove the default (“Blanket”) and color the cell red unless the RSM makes a selection. </t>
  </si>
  <si>
    <t>Accounts Receivable: Street address: made the address field turn red if a % is entered but no address is present.</t>
  </si>
  <si>
    <t>H-Crime</t>
  </si>
  <si>
    <t>Employee theft can only be written blanket, so have removed the "yes/no" option entirely.</t>
  </si>
  <si>
    <t>Special Causes of Loss</t>
  </si>
  <si>
    <t>UM/UIM:</t>
  </si>
  <si>
    <t>WAREHOUSES - PRIVATE (F0R-PROFIT)                                  68706 area</t>
  </si>
  <si>
    <t>Mitsubishi</t>
  </si>
  <si>
    <t>MO</t>
  </si>
  <si>
    <t>Nissan</t>
  </si>
  <si>
    <t>MS</t>
  </si>
  <si>
    <t>Non-Franchised</t>
  </si>
  <si>
    <t>Limit
(Include Fuel Islands)</t>
  </si>
  <si>
    <t>Make the "X" for Fire Legal Liability automatic based on whether or not limits are included on the property page.</t>
  </si>
  <si>
    <t>MT</t>
  </si>
  <si>
    <t>Oldsmobile</t>
  </si>
  <si>
    <t>NC</t>
  </si>
  <si>
    <t>Peterbilt</t>
  </si>
  <si>
    <t>ND</t>
  </si>
  <si>
    <t>NE</t>
  </si>
  <si>
    <t>Porsche</t>
  </si>
  <si>
    <t>NH</t>
  </si>
  <si>
    <t>Rolls Royce</t>
  </si>
  <si>
    <t>NJ</t>
  </si>
  <si>
    <t>Saab</t>
  </si>
  <si>
    <t>NM</t>
  </si>
  <si>
    <t>Saturn</t>
  </si>
  <si>
    <t>NV</t>
  </si>
  <si>
    <t>Sterling</t>
  </si>
  <si>
    <t>NY</t>
  </si>
  <si>
    <t>Toyota</t>
  </si>
  <si>
    <t>OH</t>
  </si>
  <si>
    <t>Volkswagen</t>
  </si>
  <si>
    <t>OK</t>
  </si>
  <si>
    <t>Volvo</t>
  </si>
  <si>
    <t>OR</t>
  </si>
  <si>
    <t>Western Star</t>
  </si>
  <si>
    <t>PA</t>
  </si>
  <si>
    <t>White</t>
  </si>
  <si>
    <t>RI</t>
  </si>
  <si>
    <t>SC</t>
  </si>
  <si>
    <t>SD</t>
  </si>
  <si>
    <t>TN</t>
  </si>
  <si>
    <t>TX</t>
  </si>
  <si>
    <t>UT</t>
  </si>
  <si>
    <t>VA</t>
  </si>
  <si>
    <t>VT</t>
  </si>
  <si>
    <t>WA</t>
  </si>
  <si>
    <t>WI</t>
  </si>
  <si>
    <t>WV</t>
  </si>
  <si>
    <t>WY</t>
  </si>
  <si>
    <t>ddStates</t>
  </si>
  <si>
    <t xml:space="preserve">Dealership Personnel and Add'l Owners (show ownership %)
</t>
  </si>
  <si>
    <t>Yes</t>
  </si>
  <si>
    <t>No</t>
  </si>
  <si>
    <t>The range that inserted the new line for GL was too short, so the fields did not update properly when renumbering locations. Fixed the problem by starting the range at column B in lieu of column F.</t>
  </si>
  <si>
    <t>LIST OF GENERAL LIABILITY EXPOSURES BY LOCATION</t>
  </si>
  <si>
    <t>Class Code</t>
  </si>
  <si>
    <t>Loc #</t>
  </si>
  <si>
    <t>Description</t>
  </si>
  <si>
    <t>Additional comments or instructions:</t>
  </si>
  <si>
    <t>Value</t>
  </si>
  <si>
    <t>F</t>
  </si>
  <si>
    <t>J</t>
  </si>
  <si>
    <t>Classification of Employees</t>
  </si>
  <si>
    <t># Owners/ Officers</t>
  </si>
  <si>
    <t># Other
Employees</t>
  </si>
  <si>
    <t>Total Employees:</t>
  </si>
  <si>
    <t>Total Ratables:</t>
  </si>
  <si>
    <t>Reconfigured the DOC and Designated Driver Limit areas into two separate schedules.</t>
  </si>
  <si>
    <t>Limit:</t>
  </si>
  <si>
    <t>Ded
Amt</t>
  </si>
  <si>
    <t>Add conditional formatting to turn the Building Blanket options red if Replacement cost is chosen.
Add cells to sum the limits on this page.
Add header to print title.</t>
  </si>
  <si>
    <t>O (L&amp;R)</t>
  </si>
  <si>
    <t>Add header to print title.</t>
  </si>
  <si>
    <t>Calculator (For convenience only. Not required.)</t>
  </si>
  <si>
    <t>Reformat title to keep it from printing to two pages.</t>
  </si>
  <si>
    <t>Add a field for dealer's website address.</t>
  </si>
  <si>
    <t>Add header to print title.
Add a field for 3rd party discrimination limit for Texas policies.
Add a note to explain purpose of calculator.</t>
  </si>
  <si>
    <t>z</t>
  </si>
  <si>
    <t>z-z</t>
  </si>
  <si>
    <t>Money Order and Counterfeit Paper Currency</t>
  </si>
  <si>
    <t>EMPLOYEE BENEFIT PLANS:</t>
  </si>
  <si>
    <t>1. Name of employee benefit plan:</t>
  </si>
  <si>
    <t>2. Is there a third party administrator?</t>
  </si>
  <si>
    <t>If Yes, name of administrator:</t>
  </si>
  <si>
    <t>Added a footnote to EmployeeTtools: * Employee Tools limit should be calculated at $25,000 per employee. Other limits require Underwriter approval.</t>
  </si>
  <si>
    <t>Personal ID Theft Legal Liab Limit:</t>
  </si>
  <si>
    <t>General and Auto questions: "Are there any State locations that border the Atlantic or Pacific?" removed (one question in each section).  Info is asked on location schedule.</t>
  </si>
  <si>
    <t>Auto questions: "Does Owner of Garage Premises apply?" removed because this can be added to Additional Interests section of app.</t>
  </si>
  <si>
    <t>Umbrella questions: Removed all questions on underlying coverage. These refer only to non-Harco provided underlying, and should be treated as a special request each time.</t>
  </si>
  <si>
    <t>Umbrella questions: Removed question about leased or rental units exceeding a 300 mile radius. Was for an older reinsurance plan.</t>
  </si>
  <si>
    <t>L (Gar)</t>
  </si>
  <si>
    <t>Umbrella questions: Removed question about applicant assuming any contractual liability. Standard contracts entered into because of normal dealership operations are too numerous to list idividually. RSM should still report unusual contracts.</t>
  </si>
  <si>
    <t>Merged auto and garage dealer questions into a single section, as most of them apply to both types of dealers.</t>
  </si>
  <si>
    <t>Completely re-write the deletion instructions and create a way for RSM's to renumber locations. This involved many changes to the code associated with page C_Locs&amp;AIs, and also to the formats of schedules on pages E-Prop, F, G-IM, H-Crime, J, M-GL, and P-WC.</t>
  </si>
  <si>
    <t>1/1/2007 (tentative release)</t>
  </si>
  <si>
    <t>Increased Limits:</t>
  </si>
  <si>
    <t>(List all covered persons individually by name.)</t>
  </si>
  <si>
    <t>DESIGNATED DRIVERS</t>
  </si>
  <si>
    <t>Remove almost all of the drop down lists in favor of putting list items directly in the Data Valication dialog box. The only drop down lists that were retained were lists where the entries totaled more than 256 characters.</t>
  </si>
  <si>
    <t>For Other Named Insureds, add the wording: Indicate for which location, or show "all locations".</t>
  </si>
  <si>
    <t>Employment Practices Liability, question 14, change spelling from “discrimintaion” to “discrimination"</t>
  </si>
  <si>
    <t>B-UndQuest</t>
  </si>
  <si>
    <t>Schedule of Additional Interests, change spelling of “mortagee” to “mortgagee”.</t>
  </si>
  <si>
    <t>C-Locs&amp;Ais</t>
  </si>
  <si>
    <t>Changed the default amount for Fire Damage (any one fire) from $50,000 to $100,000</t>
  </si>
  <si>
    <t>Major revision of optional coverages to include Data Theft and Security, and the three new defense-only coverages for Discrimination, 3rd Party Discrimination and Legal Damage/Title.
Included in the revision is a reformatting of the limit and deductible section.
Moved Agents E&amp;O above Drive Other Car, to keep from the page breaking in the middle of Drive Other Car.
Added a comment field on the first half of this page, below Agents E&amp;O.</t>
  </si>
  <si>
    <t>Tab</t>
  </si>
  <si>
    <t>Incl DDL Chg</t>
  </si>
  <si>
    <t>A-Gen</t>
  </si>
  <si>
    <t>Added Y/N question for broker.</t>
  </si>
  <si>
    <t>E-Prop</t>
  </si>
  <si>
    <t>SALES RECEIPTS: INDICATE ANTICIPATED EXPOSURE FOR THE FOLLOWING ITEMS</t>
  </si>
  <si>
    <t>Vehicle Sales:</t>
  </si>
  <si>
    <t xml:space="preserve">New: </t>
  </si>
  <si>
    <t xml:space="preserve">Used: </t>
  </si>
  <si>
    <t>Vehicle Service Receipts:</t>
  </si>
  <si>
    <t>Veh parts Sales:</t>
  </si>
  <si>
    <t>Other (Describe):</t>
  </si>
  <si>
    <t>Other Receipts:</t>
  </si>
  <si>
    <t>Total Sales:</t>
  </si>
  <si>
    <t>Changed typeface for answers to make them stand out more when printed. Added page endings so the answers wouldn't be split from the questions when printing.</t>
  </si>
  <si>
    <t>Provided dropdown lists to allow RSM's to set Bus Dealers and L&amp;R Exposures to N/A, and change "questions remaining" to zero.</t>
  </si>
  <si>
    <t>FCL</t>
  </si>
  <si>
    <t>Added Field Underwriting Checklist on the tab immediately after Underwriting Questions.</t>
  </si>
  <si>
    <t>Added a check box so Field Underwriting Checklist can be selected and printed.</t>
  </si>
  <si>
    <t>Agent's E&amp;O Coverage: Removed one of the two "other" sales volume fields and replaced it with a calculated field that takes the total sales from the Umbrella less L&amp;R sales.</t>
  </si>
  <si>
    <t>Added a comment beside the "Total Sales" field to indicate that when used for Agent's E&amp;O, the L&amp;R sales amounts are not included.</t>
  </si>
  <si>
    <t>All</t>
  </si>
  <si>
    <t>Write printing instructions so that yellow and orange will be removed and gray headings will be retained when pages are printed, to improve readability for raters. Re-insert yellow and orange colors when printing is complete.</t>
  </si>
  <si>
    <t>Unlock Aggregate Yes/No field
Extend Q_Print range name to include sales revenues section of page.</t>
  </si>
  <si>
    <t>Remove defaults so that RSM's will have to pick an option each time. Having defaults is causing problems with rating when the RSM's miss removing or changing them.</t>
  </si>
  <si>
    <t>Multiple pages</t>
  </si>
  <si>
    <t>Set all Business Income options to NA or "no."</t>
  </si>
  <si>
    <t>Remove Indemnity option of Mo. 1/12, as this is no longer accepted by the UWRs.</t>
  </si>
  <si>
    <t>F (Prop)</t>
  </si>
  <si>
    <t>*</t>
  </si>
  <si>
    <t>Changed column heading from "Inside Robbery or Safe Burglary of Money and Securities" to "Inside Robbery or Safe Burglary of Other Property"</t>
  </si>
  <si>
    <t>Inside Robbery or Safe Burglary of Other Property</t>
  </si>
  <si>
    <t>LOCATION SCHEDULE</t>
  </si>
  <si>
    <t>Street Address</t>
  </si>
  <si>
    <t>Yr. Built</t>
  </si>
  <si>
    <t>DEL</t>
  </si>
  <si>
    <t>Loc/
Bld</t>
  </si>
  <si>
    <t>Curr LOC</t>
  </si>
  <si>
    <t xml:space="preserve"> </t>
  </si>
  <si>
    <t>Prop. Eff Date</t>
  </si>
  <si>
    <t>Need by Date</t>
  </si>
  <si>
    <t>Named Insured</t>
  </si>
  <si>
    <t>Added an edit to the building and contents coinsurance fields so that if Valuation  = "Agreed Value", consurance must be 100%.
Added fields to show EQ deductible percentages. Added a blurb to the EQ footnote to explain.
Added Guaranteed Replacement as a Valuation option.
Moved Agreed Value into the Valuation options.
Deductible type: flip-flop the order of selections on the list, and default the entry to "each location"
Fix Ordinance or Law so Cov A is "0" if not selected, and so coverage B and C are NA if A is not selected.</t>
  </si>
  <si>
    <t>Sq. Feet</t>
  </si>
  <si>
    <t>= acres</t>
  </si>
  <si>
    <t>Each Occurrence</t>
  </si>
  <si>
    <t>Products and Completed Operations</t>
  </si>
  <si>
    <t>Personal &amp; Advertising Injury</t>
  </si>
  <si>
    <t>Medical Expense (any one person)</t>
  </si>
  <si>
    <t>SPECIAL TEXAS GENERAL LIABILITY COVERAGES</t>
  </si>
  <si>
    <t>Use the List of GL Exposures by Location (below) or provide detailed instructions in the comments section if these coverages do not apply to all Texas locations.</t>
  </si>
  <si>
    <t>Class code</t>
  </si>
  <si>
    <t>Rating Basis Description</t>
  </si>
  <si>
    <t>Premium Base</t>
  </si>
  <si>
    <t>Defense for Prod. Related Damages</t>
  </si>
  <si>
    <t>Garage Empl</t>
  </si>
  <si>
    <t>See Garage employees by location</t>
  </si>
  <si>
    <t>Limit
(Cannot be more than Business Income limit)</t>
  </si>
  <si>
    <t>Hide this row</t>
  </si>
  <si>
    <t>There are credits available to the BPP if there is a burglar alarm on the premises. I created a flag on the property limits page to refer the rater to the crime page if the burglar alarm column is checked.</t>
  </si>
  <si>
    <t>Employee Theft</t>
  </si>
  <si>
    <t>Forgery or Alteration</t>
  </si>
  <si>
    <t>Removed limits from Crime coverages. Maximum limits now apply. (Guidelines to be released by Pete and Al Birch.)  Added link to Employee Theft questions on Underwriting page.</t>
  </si>
  <si>
    <t>Added Personal injury Protection: In some states, this is increased for designated individuals. Added an asterisk to refer to the same comment as for increased UM/UIM, which reads: “For those designated individuals requiring increased limits, please refer to the "Garage Additional Coverage" page, "Drive Other Car" coverage to indicate limits and exposures.”</t>
  </si>
  <si>
    <t>Added the following explanatory wording to the Customer Coverage Basis: Customer coverage basis will be Limited except in states where Unlimited is mandated.</t>
  </si>
  <si>
    <t>"</t>
  </si>
  <si>
    <t>Secondary</t>
  </si>
  <si>
    <t>Other</t>
  </si>
  <si>
    <t>L&amp;R Affiliates</t>
  </si>
  <si>
    <t>Legal Status</t>
  </si>
  <si>
    <t xml:space="preserve">    Description of Operations</t>
  </si>
  <si>
    <t>Name</t>
  </si>
  <si>
    <t>Title</t>
  </si>
  <si>
    <t>Name:</t>
  </si>
  <si>
    <t>Desc of Interests:</t>
  </si>
  <si>
    <t>Throughout this application, if a limit is blank for a location,
that location does not have the corresponding coverage.</t>
  </si>
  <si>
    <t>Additional comments:</t>
  </si>
  <si>
    <t>Date</t>
  </si>
  <si>
    <t>Correct spelling of "ammonia" in General Underwriting #5.
Add instructions to Employment Practices to indicate Yes or No with an "X".
Added new section for Employee Theft questions.</t>
  </si>
  <si>
    <t>Added a comment in coinsurance saying: If Valuation is Agreed Value orReconstruction Cost, Coinsurance must be 100%.
Fixed Valuation dropdown from Guarant'd Reconstruciton to Reconstruction Cost.
Added conditional formatting to Coinsurance field to turn red if value should be 100% and it is not.
Remove Agreed Value from Valuation Drop Down List and give it a separate field.</t>
  </si>
  <si>
    <t xml:space="preserve">Corrected spelling of Data Breech to Data Breach. </t>
  </si>
  <si>
    <t>K</t>
  </si>
  <si>
    <t>L</t>
  </si>
  <si>
    <t>For Liability Coverages:</t>
  </si>
  <si>
    <t>Each "Accident" -
"Garage Operations"</t>
  </si>
  <si>
    <t>Aggregate
"Garage Operations"</t>
  </si>
  <si>
    <t>Liability Deductible:</t>
  </si>
  <si>
    <t>Symbols</t>
  </si>
  <si>
    <t>Auto Only</t>
  </si>
  <si>
    <t>Other than Auto</t>
  </si>
  <si>
    <t>Other Than Auto</t>
  </si>
  <si>
    <t>Empl Tools Valuation:</t>
  </si>
  <si>
    <t>Employee Tools Ded.:</t>
  </si>
  <si>
    <t>Valuable Papers Ded.:</t>
  </si>
  <si>
    <t>Motor Tr Cargo Ded.:</t>
  </si>
  <si>
    <t>Motor Truck Cargo</t>
  </si>
  <si>
    <t>Accounts Receivable</t>
  </si>
  <si>
    <t>Valuable Papers</t>
  </si>
  <si>
    <t>RECEPTACLE DESCRIPTION</t>
  </si>
  <si>
    <t># Empl</t>
  </si>
  <si>
    <t>LOC</t>
  </si>
  <si>
    <t>%</t>
  </si>
  <si>
    <t>Class</t>
  </si>
  <si>
    <t>Manufacturer, Label, Issuer</t>
  </si>
  <si>
    <t>Deductible, Signs:</t>
  </si>
  <si>
    <t>Added two questions about loss of franchies.</t>
  </si>
  <si>
    <t>Added limits for Dealer's Physical Damage "Additional Locations" "In Transit"</t>
  </si>
  <si>
    <t>Added a note that indicates blanket crime rating factors can all be placed in location 1-1.</t>
  </si>
  <si>
    <t>ddDefenseLimitsDiscAnd3rdParty</t>
  </si>
  <si>
    <t>$10,000/$50,000</t>
  </si>
  <si>
    <t>$20,000/$100,000</t>
  </si>
  <si>
    <t>$50,000/$250,000</t>
  </si>
  <si>
    <t>$100,000/$500,000</t>
  </si>
  <si>
    <t>Changes to Drive Other Car now allow for Physical Damage deductibles and for Med Pay.</t>
  </si>
  <si>
    <t>Fellow Employee Endorsement</t>
  </si>
  <si>
    <t>Customer Percentage of Repair Endorsement</t>
  </si>
  <si>
    <t>Labor</t>
  </si>
  <si>
    <t>Parts/Materials</t>
  </si>
  <si>
    <t>Increased DOC Limits:</t>
  </si>
  <si>
    <t>ISE Construction Code</t>
  </si>
  <si>
    <t>Unknown</t>
  </si>
  <si>
    <t>Wood Frame - Small</t>
  </si>
  <si>
    <t>Wood Frame - Large</t>
  </si>
  <si>
    <t>Metal Building - Small</t>
  </si>
  <si>
    <t>Metal Building - Large</t>
  </si>
  <si>
    <t>Steel Frame - Superior</t>
  </si>
  <si>
    <t>Steel Frame - Ordinary</t>
  </si>
  <si>
    <t>Steel Frame - Inferior</t>
  </si>
  <si>
    <t>Reinforced Concrete - Superior</t>
  </si>
  <si>
    <t>Reinforced Concrete - Ordinary</t>
  </si>
  <si>
    <t>Reinforced Concrete - Precast</t>
  </si>
  <si>
    <t>Reinforced Concrete - Other</t>
  </si>
  <si>
    <t>Mixed Construction - Superior</t>
  </si>
  <si>
    <t>Mixed Construction - Ordinary EQ Resistive</t>
  </si>
  <si>
    <t>Unreinforced Load Bearing Masonry</t>
  </si>
  <si>
    <t>Unreinforced Load Bearing Hollow Masonry/Adobe</t>
  </si>
  <si>
    <t>Earthquake Resistive Building</t>
  </si>
  <si>
    <t>É</t>
  </si>
  <si>
    <t>AIR Code</t>
  </si>
  <si>
    <t>Ê</t>
  </si>
  <si>
    <t>LOC-BLDG</t>
  </si>
  <si>
    <t>Loc</t>
  </si>
  <si>
    <t>Bld</t>
  </si>
  <si>
    <t>County</t>
  </si>
  <si>
    <t>Owner
ship</t>
  </si>
  <si>
    <t>Yr built</t>
  </si>
  <si>
    <t>Construction Type</t>
  </si>
  <si>
    <t>Occupancy</t>
  </si>
  <si>
    <t>You can open a drop down list by clicking on the down arrow with the mouse. You can then use the mouse pointer to highlight your desired entry and click to select it.</t>
  </si>
  <si>
    <t>Basis:</t>
  </si>
  <si>
    <t>Symbol*</t>
  </si>
  <si>
    <t>Collision</t>
  </si>
  <si>
    <t>Deductibles
Per Auto / Per Loss</t>
  </si>
  <si>
    <t>Ded/Auto</t>
  </si>
  <si>
    <t>Limit of Liability</t>
  </si>
  <si>
    <t>Mailing Address</t>
  </si>
  <si>
    <t>City</t>
  </si>
  <si>
    <t>State</t>
  </si>
  <si>
    <t>Zip</t>
  </si>
  <si>
    <t>Phone</t>
  </si>
  <si>
    <t>Send email to                (Name):</t>
  </si>
  <si>
    <t>(Address):</t>
  </si>
  <si>
    <t>Operation Details</t>
  </si>
  <si>
    <t>Franchise(s)</t>
  </si>
  <si>
    <t>Main</t>
  </si>
  <si>
    <t>Contingent Deductible</t>
  </si>
  <si>
    <t>Other than Collision:</t>
  </si>
  <si>
    <t>Receipts type</t>
  </si>
  <si>
    <t>Total Receipts</t>
  </si>
  <si>
    <t>Receipts</t>
  </si>
  <si>
    <t>Lease</t>
  </si>
  <si>
    <t>Rental</t>
  </si>
  <si>
    <t>EQStats</t>
  </si>
  <si>
    <t>Create new page to summarize the EQ stats.</t>
  </si>
  <si>
    <t>Add named ranges G_EQToolsCriteria and G_EQToolsSumRange for use in formulas on EQStats page.</t>
  </si>
  <si>
    <t>Add ISF construction codes to REF page. This is used by formulas on the new EQStats page.
Add ISE construction codes to REF page. This is potentially for future reference.</t>
  </si>
  <si>
    <t>Add named ranges F_EQPropertyCriteria and F_EQPropertySumRange to the Misc property section for use in formulas on EQStates page.
Add named ranges F_EQBEECriteria and F_EQBEESumRange to the BEE section for use in formulas on EQStates page.</t>
  </si>
  <si>
    <t>Change title</t>
  </si>
  <si>
    <t>Remove signature section.</t>
  </si>
  <si>
    <t>FraudStatement</t>
  </si>
  <si>
    <t>Remove tab containing statements of fraud.</t>
  </si>
  <si>
    <t>Remove checkbox for FraudStatement tab and remove all references in visual basic code.</t>
  </si>
  <si>
    <t>Time Element</t>
  </si>
  <si>
    <t>Included</t>
  </si>
  <si>
    <t>Correct the code in the CreateEarthquakeData() subroutine (r-2 should have been r-1) so the proper number of rows are moved.</t>
  </si>
  <si>
    <r>
      <rPr>
        <b/>
        <u/>
        <sz val="8"/>
        <color indexed="10"/>
        <rFont val="Arial"/>
        <family val="2"/>
      </rPr>
      <t>CHANGES TO BUSINESS INCOME GENERAL SECTION:</t>
    </r>
    <r>
      <rPr>
        <u/>
        <sz val="8"/>
        <rFont val="Arial"/>
        <family val="2"/>
      </rPr>
      <t xml:space="preserve">
Defaults:</t>
    </r>
    <r>
      <rPr>
        <sz val="8"/>
        <rFont val="Arial"/>
        <family val="2"/>
      </rPr>
      <t xml:space="preserve"> EXTRA EXPENSE: Included; PAYROLL: Included; INDEMNITY TYPE: Mo. Limit-1/6; ORDINANCE OR LAW: No
</t>
    </r>
    <r>
      <rPr>
        <u/>
        <sz val="8"/>
        <rFont val="Arial"/>
        <family val="2"/>
      </rPr>
      <t>Dropdown</t>
    </r>
    <r>
      <rPr>
        <sz val="8"/>
        <rFont val="Arial"/>
        <family val="2"/>
      </rPr>
      <t xml:space="preserve"> for PAYROLL change "N/A" option to read "Included."
</t>
    </r>
    <r>
      <rPr>
        <u/>
        <sz val="8"/>
        <rFont val="Arial"/>
        <family val="2"/>
      </rPr>
      <t>Dropdown</t>
    </r>
    <r>
      <rPr>
        <sz val="8"/>
        <rFont val="Arial"/>
        <family val="2"/>
      </rPr>
      <t xml:space="preserve"> for INDEMNITY TYPE change to remove all options except "N/A" and "Mo. Limit-1/6"
</t>
    </r>
    <r>
      <rPr>
        <u/>
        <sz val="8"/>
        <rFont val="Arial"/>
        <family val="2"/>
      </rPr>
      <t>Add comment</t>
    </r>
    <r>
      <rPr>
        <sz val="8"/>
        <rFont val="Arial"/>
        <family val="2"/>
      </rPr>
      <t xml:space="preserve"> to EARTHQUAKE: If Building EQ is "No", theN Bus Income EQ must also be "No."
</t>
    </r>
    <r>
      <rPr>
        <u/>
        <sz val="8"/>
        <rFont val="Arial"/>
        <family val="2"/>
      </rPr>
      <t>Add comment</t>
    </r>
    <r>
      <rPr>
        <sz val="8"/>
        <rFont val="Arial"/>
        <family val="2"/>
      </rPr>
      <t xml:space="preserve"> to ORDINANCE OR LAW: This Ordinance or Law field applies ONLY to Business Income. Building Ordinance or Law is shown in schedule below.</t>
    </r>
  </si>
  <si>
    <r>
      <rPr>
        <b/>
        <u/>
        <sz val="8"/>
        <color indexed="10"/>
        <rFont val="Arial"/>
        <family val="2"/>
      </rPr>
      <t>CHANGES TO EXTRA EXPENSE GENERAL SECTION:</t>
    </r>
    <r>
      <rPr>
        <sz val="8"/>
        <rFont val="Arial"/>
        <family val="2"/>
      </rPr>
      <t xml:space="preserve">
</t>
    </r>
    <r>
      <rPr>
        <u/>
        <sz val="8"/>
        <rFont val="Arial"/>
        <family val="2"/>
      </rPr>
      <t>Defaults:</t>
    </r>
    <r>
      <rPr>
        <sz val="8"/>
        <rFont val="Arial"/>
        <family val="2"/>
      </rPr>
      <t xml:space="preserve"> ORDINANCE OR LAW: No
</t>
    </r>
    <r>
      <rPr>
        <u/>
        <sz val="8"/>
        <rFont val="Arial"/>
        <family val="2"/>
      </rPr>
      <t>Add comment</t>
    </r>
    <r>
      <rPr>
        <sz val="8"/>
        <rFont val="Arial"/>
        <family val="2"/>
      </rPr>
      <t xml:space="preserve"> to EARTHQUAKE: If Building EQ is "No", then Extra Expense EQ must also be "No."
</t>
    </r>
    <r>
      <rPr>
        <u/>
        <sz val="8"/>
        <rFont val="Arial"/>
        <family val="2"/>
      </rPr>
      <t>Add comment</t>
    </r>
    <r>
      <rPr>
        <sz val="8"/>
        <rFont val="Arial"/>
        <family val="2"/>
      </rPr>
      <t xml:space="preserve"> to ORDINANCE OR LAW: This Ordinance or Law field applies ONLY to Extra Expense. Building Ordinance or Law is shown in schedule below.</t>
    </r>
  </si>
  <si>
    <t>Special Instructions For This Location</t>
  </si>
  <si>
    <t>Comment (Use to indicate if different deductible or coinsurance is required.)</t>
  </si>
  <si>
    <r>
      <rPr>
        <b/>
        <u/>
        <sz val="8"/>
        <color indexed="10"/>
        <rFont val="Arial"/>
        <family val="2"/>
      </rPr>
      <t>SPECIAL CLASSES:</t>
    </r>
    <r>
      <rPr>
        <sz val="8"/>
        <rFont val="Arial"/>
        <family val="2"/>
      </rPr>
      <t xml:space="preserve">
</t>
    </r>
    <r>
      <rPr>
        <u/>
        <sz val="8"/>
        <rFont val="Arial"/>
        <family val="2"/>
      </rPr>
      <t>Remove</t>
    </r>
    <r>
      <rPr>
        <sz val="8"/>
        <rFont val="Arial"/>
        <family val="2"/>
      </rPr>
      <t xml:space="preserve"> reference to blanket provision in caption.
</t>
    </r>
    <r>
      <rPr>
        <u/>
        <sz val="8"/>
        <rFont val="Arial"/>
        <family val="2"/>
      </rPr>
      <t>Change</t>
    </r>
    <r>
      <rPr>
        <sz val="8"/>
        <rFont val="Arial"/>
        <family val="2"/>
      </rPr>
      <t xml:space="preserve"> COINSURANCE and DEDUCTIBLE AMOUNT to default to the building coinsurance and deductible and lock the cells.
</t>
    </r>
    <r>
      <rPr>
        <u/>
        <sz val="8"/>
        <rFont val="Arial"/>
        <family val="2"/>
      </rPr>
      <t>Change</t>
    </r>
    <r>
      <rPr>
        <sz val="8"/>
        <rFont val="Arial"/>
        <family val="2"/>
      </rPr>
      <t xml:space="preserve"> COMMENT section header to include the notation:  "(Use to indicate if different deductible or coinsurance is required.)"
</t>
    </r>
    <r>
      <rPr>
        <b/>
        <u/>
        <sz val="8"/>
        <color indexed="10"/>
        <rFont val="Arial"/>
        <family val="2"/>
      </rPr>
      <t>UTILITY SERVICES:</t>
    </r>
    <r>
      <rPr>
        <sz val="8"/>
        <rFont val="Arial"/>
        <family val="2"/>
      </rPr>
      <t xml:space="preserve">
</t>
    </r>
    <r>
      <rPr>
        <u/>
        <sz val="8"/>
        <rFont val="Arial"/>
        <family val="2"/>
      </rPr>
      <t>Change</t>
    </r>
    <r>
      <rPr>
        <sz val="8"/>
        <rFont val="Arial"/>
        <family val="2"/>
      </rPr>
      <t xml:space="preserve"> BASIS to remove all options except Time Element. Lock BASIS cell.
</t>
    </r>
    <r>
      <rPr>
        <u/>
        <sz val="8"/>
        <rFont val="Arial"/>
        <family val="2"/>
      </rPr>
      <t>Change</t>
    </r>
    <r>
      <rPr>
        <sz val="8"/>
        <rFont val="Arial"/>
        <family val="2"/>
      </rPr>
      <t xml:space="preserve"> EQ to default to building EQ
</t>
    </r>
    <r>
      <rPr>
        <u/>
        <sz val="8"/>
        <rFont val="Arial"/>
        <family val="2"/>
      </rPr>
      <t>Change</t>
    </r>
    <r>
      <rPr>
        <sz val="8"/>
        <rFont val="Arial"/>
        <family val="2"/>
      </rPr>
      <t xml:space="preserve"> LOC to show only building "1" on drop down list.
</t>
    </r>
    <r>
      <rPr>
        <u/>
        <sz val="8"/>
        <rFont val="Arial"/>
        <family val="2"/>
      </rPr>
      <t>Add edit</t>
    </r>
    <r>
      <rPr>
        <sz val="8"/>
        <rFont val="Arial"/>
        <family val="2"/>
      </rPr>
      <t xml:space="preserve"> to LIMIT to force &lt;= 600,000. Add comment as follows: "Maximum limit is the lessor of the Business Income limit for the same location or $600,000."
</t>
    </r>
    <r>
      <rPr>
        <b/>
        <u/>
        <sz val="8"/>
        <color indexed="10"/>
        <rFont val="Arial"/>
        <family val="2"/>
      </rPr>
      <t>BEE:</t>
    </r>
    <r>
      <rPr>
        <sz val="8"/>
        <rFont val="Arial"/>
        <family val="2"/>
      </rPr>
      <t xml:space="preserve">
</t>
    </r>
    <r>
      <rPr>
        <u/>
        <sz val="8"/>
        <rFont val="Arial"/>
        <family val="2"/>
      </rPr>
      <t>Change</t>
    </r>
    <r>
      <rPr>
        <sz val="8"/>
        <rFont val="Arial"/>
        <family val="2"/>
      </rPr>
      <t xml:space="preserve"> BASIC POLICY DED to default to contents deductible and lock the cell.
</t>
    </r>
    <r>
      <rPr>
        <u/>
        <sz val="8"/>
        <rFont val="Arial"/>
        <family val="2"/>
      </rPr>
      <t>Change</t>
    </r>
    <r>
      <rPr>
        <sz val="8"/>
        <rFont val="Arial"/>
        <family val="2"/>
      </rPr>
      <t xml:space="preserve"> SPECIAL CAUSES OF LOSS DED from a calculation to a selection of the only available deductibles based on the BASIC POL DED and lock the cells.
</t>
    </r>
    <r>
      <rPr>
        <u/>
        <sz val="8"/>
        <rFont val="Arial"/>
        <family val="2"/>
      </rPr>
      <t>Change</t>
    </r>
    <r>
      <rPr>
        <sz val="8"/>
        <rFont val="Arial"/>
        <family val="2"/>
      </rPr>
      <t xml:space="preserve"> EARTHQUAKE to default to contents EQ.
</t>
    </r>
    <r>
      <rPr>
        <u/>
        <sz val="8"/>
        <rFont val="Arial"/>
        <family val="2"/>
      </rPr>
      <t>Change</t>
    </r>
    <r>
      <rPr>
        <sz val="8"/>
        <rFont val="Arial"/>
        <family val="2"/>
      </rPr>
      <t xml:space="preserve"> LOC to show only building "1" on drop down list.
</t>
    </r>
    <r>
      <rPr>
        <u/>
        <sz val="8"/>
        <rFont val="Arial"/>
        <family val="2"/>
      </rPr>
      <t>Change</t>
    </r>
    <r>
      <rPr>
        <sz val="8"/>
        <rFont val="Arial"/>
        <family val="2"/>
      </rPr>
      <t xml:space="preserve"> SURGE PROT to default to "yes."</t>
    </r>
  </si>
  <si>
    <t xml:space="preserve">  Replacement</t>
  </si>
  <si>
    <t>Both Auto + Prem &amp; Ops</t>
  </si>
  <si>
    <t>Legal</t>
  </si>
  <si>
    <t>Comprehensive</t>
  </si>
  <si>
    <t>Quote if state is Michigan</t>
  </si>
  <si>
    <r>
      <rPr>
        <u/>
        <sz val="8"/>
        <rFont val="Arial"/>
        <family val="2"/>
      </rPr>
      <t>Add dropdown</t>
    </r>
    <r>
      <rPr>
        <sz val="8"/>
        <rFont val="Arial"/>
        <family val="2"/>
      </rPr>
      <t xml:space="preserve"> list for EMPLOYEE THEFT DEDUCTIBLE
</t>
    </r>
    <r>
      <rPr>
        <u/>
        <sz val="8"/>
        <rFont val="Arial"/>
        <family val="2"/>
      </rPr>
      <t>Change all other deductible</t>
    </r>
    <r>
      <rPr>
        <sz val="8"/>
        <rFont val="Arial"/>
        <family val="2"/>
      </rPr>
      <t xml:space="preserve">s on the page to match EMPLOYEE THEFT DEDUCTIBLE and lock the cells. (FORGERY OR ALTERATION, COMPUTER FRAUD, MONEY ORDER AND COUNTERFEIT PAPER CURRENCY, FUNDS TRANSFER FRAUD and DEDUCTIBLE FOR ALL LOCATION-RATED COVERAGES).
</t>
    </r>
    <r>
      <rPr>
        <u/>
        <sz val="8"/>
        <rFont val="Arial"/>
        <family val="2"/>
      </rPr>
      <t>Add data validation</t>
    </r>
    <r>
      <rPr>
        <sz val="8"/>
        <rFont val="Arial"/>
        <family val="2"/>
      </rPr>
      <t xml:space="preserve"> to LIMITS for COMPUTER FRAUD, MONEY ORDER AND COUNTERFEIT PAPER CURRENCY and FUNDS TRANSFER FRAUD to prevent an entry greater than $100,000
</t>
    </r>
    <r>
      <rPr>
        <u/>
        <sz val="8"/>
        <rFont val="Arial"/>
        <family val="2"/>
      </rPr>
      <t>Add</t>
    </r>
    <r>
      <rPr>
        <sz val="8"/>
        <rFont val="Arial"/>
        <family val="2"/>
      </rPr>
      <t xml:space="preserve"> EXCESS EMPLOYEE THEFT to the title of SCHEDULED EMPLOYEES OR POSITIONS to clarify.</t>
    </r>
  </si>
  <si>
    <t>Limits are separately stated in the endorsements and are for Each Person.</t>
  </si>
  <si>
    <r>
      <t xml:space="preserve">Underinsured Motorists </t>
    </r>
    <r>
      <rPr>
        <sz val="8"/>
        <rFont val="Arial"/>
        <family val="2"/>
      </rPr>
      <t xml:space="preserve">(when not included in UM) </t>
    </r>
    <r>
      <rPr>
        <sz val="10"/>
        <rFont val="Arial"/>
        <family val="2"/>
      </rPr>
      <t>- Each Accident</t>
    </r>
  </si>
  <si>
    <t>Basic per state if applicable</t>
  </si>
  <si>
    <t>Quote if state is Virginia</t>
  </si>
  <si>
    <r>
      <t>Uninsured Motorists -</t>
    </r>
    <r>
      <rPr>
        <sz val="8"/>
        <rFont val="Arial"/>
        <family val="2"/>
      </rPr>
      <t xml:space="preserve"> Each Accident*
Requires minimum 1 dealer plate per state</t>
    </r>
  </si>
  <si>
    <r>
      <rPr>
        <u/>
        <sz val="8"/>
        <rFont val="Arial"/>
        <family val="2"/>
      </rPr>
      <t>Add dropdown</t>
    </r>
    <r>
      <rPr>
        <sz val="8"/>
        <rFont val="Arial"/>
        <family val="2"/>
      </rPr>
      <t xml:space="preserve"> for deductible in LIABILITY DEDUCTIBLE and default to $2,500.
</t>
    </r>
    <r>
      <rPr>
        <u/>
        <sz val="8"/>
        <rFont val="Arial"/>
        <family val="2"/>
      </rPr>
      <t>Add dropdown</t>
    </r>
    <r>
      <rPr>
        <sz val="8"/>
        <rFont val="Arial"/>
        <family val="2"/>
      </rPr>
      <t xml:space="preserve"> for COMPLETED OPERATIONS DEDUCTIBLE with same options and default as LIABILITY DEDUCTIBLE.
</t>
    </r>
    <r>
      <rPr>
        <u/>
        <sz val="8"/>
        <rFont val="Arial"/>
        <family val="2"/>
      </rPr>
      <t>Set default</t>
    </r>
    <r>
      <rPr>
        <sz val="8"/>
        <rFont val="Arial"/>
        <family val="2"/>
      </rPr>
      <t xml:space="preserve"> of !,000,000 as only option for LIABILITY AUTO ONLY and LIABILITY OTHER THAN AUTO and lock the cells
</t>
    </r>
    <r>
      <rPr>
        <u/>
        <sz val="8"/>
        <rFont val="Arial"/>
        <family val="2"/>
      </rPr>
      <t>Remove</t>
    </r>
    <r>
      <rPr>
        <sz val="8"/>
        <rFont val="Arial"/>
        <family val="2"/>
      </rPr>
      <t xml:space="preserve"> $1,500,000 from LIABILITY AGGREGATE dropdown list and set default as $3,000,000 with option for "No Aggregate".
</t>
    </r>
    <r>
      <rPr>
        <u/>
        <sz val="8"/>
        <rFont val="Arial"/>
        <family val="2"/>
      </rPr>
      <t>Change default</t>
    </r>
    <r>
      <rPr>
        <sz val="8"/>
        <rFont val="Arial"/>
        <family val="2"/>
      </rPr>
      <t xml:space="preserve"> for CUSTOMER COVERAGE BASIS to "Limited" but allow change to "Unlimited."
</t>
    </r>
    <r>
      <rPr>
        <u/>
        <sz val="8"/>
        <rFont val="Arial"/>
        <family val="2"/>
      </rPr>
      <t>Add dropdow</t>
    </r>
    <r>
      <rPr>
        <sz val="8"/>
        <rFont val="Arial"/>
        <family val="2"/>
      </rPr>
      <t xml:space="preserve">n to PIP with options to quoe or not for the various states.
</t>
    </r>
    <r>
      <rPr>
        <u/>
        <sz val="8"/>
        <rFont val="Arial"/>
        <family val="2"/>
      </rPr>
      <t>Add note</t>
    </r>
    <r>
      <rPr>
        <sz val="8"/>
        <rFont val="Arial"/>
        <family val="2"/>
      </rPr>
      <t xml:space="preserve"> to PIP and ADDITIONAL PIP indicating to which states the coverage applies.
</t>
    </r>
    <r>
      <rPr>
        <u/>
        <sz val="8"/>
        <rFont val="Arial"/>
        <family val="2"/>
      </rPr>
      <t>Change</t>
    </r>
    <r>
      <rPr>
        <sz val="8"/>
        <rFont val="Arial"/>
        <family val="2"/>
      </rPr>
      <t xml:space="preserve"> PIP DEDUCTIBLE to show "Basic per state if applicable"
</t>
    </r>
    <r>
      <rPr>
        <u/>
        <sz val="8"/>
        <rFont val="Arial"/>
        <family val="2"/>
      </rPr>
      <t>Remove</t>
    </r>
    <r>
      <rPr>
        <sz val="8"/>
        <rFont val="Arial"/>
        <family val="2"/>
      </rPr>
      <t xml:space="preserve"> deductible and limit cell for Michigan and replace with the wording: "Quote if state is Michigan."
</t>
    </r>
    <r>
      <rPr>
        <u/>
        <sz val="8"/>
        <rFont val="Arial"/>
        <family val="2"/>
      </rPr>
      <t>Remove checkboxes</t>
    </r>
    <r>
      <rPr>
        <sz val="8"/>
        <rFont val="Arial"/>
        <family val="2"/>
      </rPr>
      <t xml:space="preserve"> for VA MEDICAL EXPENSE BENEFITS and VA INCOME LOSS BENEFITS. Replace center section wording for each with the notation: "Quote if state isVirginia."
</t>
    </r>
    <r>
      <rPr>
        <u/>
        <sz val="8"/>
        <rFont val="Arial"/>
        <family val="2"/>
      </rPr>
      <t>Add dropdown</t>
    </r>
    <r>
      <rPr>
        <sz val="8"/>
        <rFont val="Arial"/>
        <family val="2"/>
      </rPr>
      <t xml:space="preserve"> of MEDICAL PAYMENTS LIMITS
</t>
    </r>
    <r>
      <rPr>
        <u/>
        <sz val="8"/>
        <rFont val="Arial"/>
        <family val="2"/>
      </rPr>
      <t>Add dropdown</t>
    </r>
    <r>
      <rPr>
        <sz val="8"/>
        <rFont val="Arial"/>
        <family val="2"/>
      </rPr>
      <t xml:space="preserve"> with options for UNINSURED MOTORIST and UNINSURED MOTORIST limits.
</t>
    </r>
    <r>
      <rPr>
        <u/>
        <sz val="8"/>
        <rFont val="Arial"/>
        <family val="2"/>
      </rPr>
      <t>Change</t>
    </r>
    <r>
      <rPr>
        <sz val="8"/>
        <rFont val="Arial"/>
        <family val="2"/>
      </rPr>
      <t xml:space="preserve"> UM caption to include "Requires minimum 1 dealer plate per state"</t>
    </r>
  </si>
  <si>
    <r>
      <rPr>
        <b/>
        <u/>
        <sz val="8"/>
        <color indexed="10"/>
        <rFont val="Arial"/>
        <family val="2"/>
      </rPr>
      <t xml:space="preserve">EMPLOYEES:
</t>
    </r>
    <r>
      <rPr>
        <sz val="8"/>
        <rFont val="Arial"/>
        <family val="2"/>
      </rPr>
      <t>Add definition of Class 1A and Class 1B</t>
    </r>
    <r>
      <rPr>
        <b/>
        <u/>
        <sz val="8"/>
        <color indexed="10"/>
        <rFont val="Arial"/>
        <family val="2"/>
      </rPr>
      <t xml:space="preserve">
GARAGEKEEPERS:</t>
    </r>
    <r>
      <rPr>
        <u/>
        <sz val="8"/>
        <rFont val="Arial"/>
        <family val="2"/>
      </rPr>
      <t xml:space="preserve">
Default</t>
    </r>
    <r>
      <rPr>
        <sz val="8"/>
        <rFont val="Arial"/>
        <family val="2"/>
      </rPr>
      <t xml:space="preserve"> BASIS to "Legal" but allow for selection of "Direct."
</t>
    </r>
    <r>
      <rPr>
        <u/>
        <sz val="8"/>
        <rFont val="Arial"/>
        <family val="2"/>
      </rPr>
      <t>Add conditional formatting</t>
    </r>
    <r>
      <rPr>
        <sz val="8"/>
        <rFont val="Arial"/>
        <family val="2"/>
      </rPr>
      <t xml:space="preserve"> to BASIS PRIMARY/DIRECT cell to turn it red if a value is entered and the BASIS is "Legal" or if the cell is blank when the BASIS is "Direct".
</t>
    </r>
    <r>
      <rPr>
        <u/>
        <sz val="8"/>
        <rFont val="Arial"/>
        <family val="2"/>
      </rPr>
      <t>Remove</t>
    </r>
    <r>
      <rPr>
        <sz val="8"/>
        <rFont val="Arial"/>
        <family val="2"/>
      </rPr>
      <t xml:space="preserve"> BLANKET option from GARAGEKEEPERS.
</t>
    </r>
    <r>
      <rPr>
        <b/>
        <u/>
        <sz val="8"/>
        <color indexed="10"/>
        <rFont val="Arial"/>
        <family val="2"/>
      </rPr>
      <t>CUSTOMER GOODS:</t>
    </r>
    <r>
      <rPr>
        <b/>
        <sz val="8"/>
        <color indexed="10"/>
        <rFont val="Arial"/>
        <family val="2"/>
      </rPr>
      <t xml:space="preserve">
</t>
    </r>
    <r>
      <rPr>
        <u/>
        <sz val="8"/>
        <rFont val="Arial"/>
        <family val="2"/>
      </rPr>
      <t>Remove dropdown</t>
    </r>
    <r>
      <rPr>
        <sz val="8"/>
        <rFont val="Arial"/>
        <family val="2"/>
      </rPr>
      <t xml:space="preserve"> from BASIS field and allow only "Legal".
</t>
    </r>
    <r>
      <rPr>
        <u/>
        <sz val="8"/>
        <rFont val="Arial"/>
        <family val="2"/>
      </rPr>
      <t>Remove</t>
    </r>
    <r>
      <rPr>
        <sz val="8"/>
        <rFont val="Arial"/>
        <family val="2"/>
      </rPr>
      <t xml:space="preserve"> PRIMARY/DIRECT field entirely.
</t>
    </r>
    <r>
      <rPr>
        <u/>
        <sz val="8"/>
        <rFont val="Arial"/>
        <family val="2"/>
      </rPr>
      <t>Remove</t>
    </r>
    <r>
      <rPr>
        <sz val="8"/>
        <rFont val="Arial"/>
        <family val="2"/>
      </rPr>
      <t xml:space="preserve"> BLANKET option entirely.
DEALERS PHYSICAL DAMAGE:
</t>
    </r>
    <r>
      <rPr>
        <u/>
        <sz val="8"/>
        <rFont val="Arial"/>
        <family val="2"/>
      </rPr>
      <t>Remove</t>
    </r>
    <r>
      <rPr>
        <sz val="8"/>
        <rFont val="Arial"/>
        <family val="2"/>
      </rPr>
      <t xml:space="preserve"> entire SECTION, all associated RANGE NAMES and all CODE related to the section.</t>
    </r>
  </si>
  <si>
    <r>
      <rPr>
        <u/>
        <sz val="8"/>
        <rFont val="Arial"/>
        <family val="2"/>
      </rPr>
      <t>Add</t>
    </r>
    <r>
      <rPr>
        <sz val="8"/>
        <rFont val="Arial"/>
        <family val="2"/>
      </rPr>
      <t xml:space="preserve"> ADDITIONAL INTEREST ADDRESS field
</t>
    </r>
    <r>
      <rPr>
        <u/>
        <sz val="8"/>
        <rFont val="Arial"/>
        <family val="2"/>
      </rPr>
      <t>Reduce size and change title</t>
    </r>
    <r>
      <rPr>
        <sz val="8"/>
        <rFont val="Arial"/>
        <family val="2"/>
      </rPr>
      <t xml:space="preserve"> of TYPE OF ADD'L INTEREST column
</t>
    </r>
    <r>
      <rPr>
        <u/>
        <sz val="8"/>
        <rFont val="Arial"/>
        <family val="2"/>
      </rPr>
      <t>Add</t>
    </r>
    <r>
      <rPr>
        <sz val="8"/>
        <rFont val="Arial"/>
        <family val="2"/>
      </rPr>
      <t xml:space="preserve"> an "Add row" button for ADDITIONAL INTERESTS inlcuding associated macro.
</t>
    </r>
    <r>
      <rPr>
        <u/>
        <sz val="8"/>
        <rFont val="Arial"/>
        <family val="2"/>
      </rPr>
      <t>Add dropdown option</t>
    </r>
    <r>
      <rPr>
        <sz val="8"/>
        <rFont val="Arial"/>
        <family val="2"/>
      </rPr>
      <t xml:space="preserve"> in ADDITIONAL INTERESTS for "Owner of Premises"
</t>
    </r>
    <r>
      <rPr>
        <u/>
        <sz val="8"/>
        <rFont val="Arial"/>
        <family val="2"/>
      </rPr>
      <t>Remove</t>
    </r>
    <r>
      <rPr>
        <sz val="8"/>
        <rFont val="Arial"/>
        <family val="2"/>
      </rPr>
      <t xml:space="preserve"> bad conditional formatting in LOC, BDLG, and SALT WATER fields.</t>
    </r>
  </si>
  <si>
    <r>
      <rPr>
        <u/>
        <sz val="8"/>
        <rFont val="Arial"/>
        <family val="2"/>
      </rPr>
      <t>Remove</t>
    </r>
    <r>
      <rPr>
        <sz val="8"/>
        <rFont val="Arial"/>
        <family val="2"/>
      </rPr>
      <t xml:space="preserve"> all Physical Damage references from SUPPLEMENTAL AUTO SCHEDULE
</t>
    </r>
    <r>
      <rPr>
        <u/>
        <sz val="8"/>
        <rFont val="Arial"/>
        <family val="2"/>
      </rPr>
      <t>Add titles</t>
    </r>
    <r>
      <rPr>
        <sz val="8"/>
        <rFont val="Arial"/>
        <family val="2"/>
      </rPr>
      <t xml:space="preserve"> to Supplemental Auto Schedule and Furnished Auto Schedule</t>
    </r>
  </si>
  <si>
    <t>GarageKeepers</t>
  </si>
  <si>
    <t>All Perils OTC Deductible:</t>
  </si>
  <si>
    <t>Damage to Rented Premises in excess of $100,000. Per limits in property sched.</t>
  </si>
  <si>
    <t xml:space="preserve">DRIVE OTHER CAR COVERAGE: </t>
  </si>
  <si>
    <t>Provides limits increased over what is shown on the Garage dec page for the designated individuals when driving autos owned by the insured.</t>
  </si>
  <si>
    <t>DESIGNATED DRIVER COVERAGE:</t>
  </si>
  <si>
    <t>CA only Aggregate Limit:</t>
  </si>
  <si>
    <t>Flat charge</t>
  </si>
  <si>
    <t>Each additional insured</t>
  </si>
  <si>
    <r>
      <rPr>
        <u/>
        <sz val="8"/>
        <rFont val="Arial"/>
        <family val="2"/>
      </rPr>
      <t>Remove the following coverages:</t>
    </r>
    <r>
      <rPr>
        <sz val="8"/>
        <rFont val="Arial"/>
        <family val="2"/>
      </rPr>
      <t xml:space="preserve"> 
   - DISCRIMINATION - DEFENSE COSTS ONLY (was CA only)
   - DISCRIMINATION 3rd PARTY - DEFENSE COSTS ONLY (was CA only)
   - DEALERS' DRIVE AWAY COLLISION
   - DIMINISHED VALUE 
   - DEALER PERCENTAGE OF REPAIR ENDO and
   - LEGAL DAMAGES/TITLE ENDO DEFENSE CODES ONLY (was CA only)
</t>
    </r>
    <r>
      <rPr>
        <u/>
        <sz val="8"/>
        <rFont val="Arial"/>
        <family val="2"/>
      </rPr>
      <t>Add</t>
    </r>
    <r>
      <rPr>
        <sz val="8"/>
        <rFont val="Arial"/>
        <family val="2"/>
      </rPr>
      <t xml:space="preserve"> new coverage: CA LEGAL DAMAGES/TITLE ENDO limits and deductibles</t>
    </r>
    <r>
      <rPr>
        <u/>
        <sz val="8"/>
        <rFont val="Arial"/>
        <family val="2"/>
      </rPr>
      <t xml:space="preserve">
Default the following deductibles to the Garage Liability deductible and lock the cells:
</t>
    </r>
    <r>
      <rPr>
        <sz val="8"/>
        <rFont val="Arial"/>
        <family val="2"/>
      </rPr>
      <t xml:space="preserve">   - BROAD FORM PRODUCTS
   - DEFENSE FOR PROD RELATED DAMAGES, and 
   - LEGAL DAMAGES TITLE ENDORSEMENT</t>
    </r>
    <r>
      <rPr>
        <u/>
        <sz val="8"/>
        <rFont val="Arial"/>
        <family val="2"/>
      </rPr>
      <t xml:space="preserve">
Change</t>
    </r>
    <r>
      <rPr>
        <sz val="8"/>
        <rFont val="Arial"/>
        <family val="2"/>
      </rPr>
      <t xml:space="preserve"> ALL PERILS OTC DED to mandatory (pre-X'd) and </t>
    </r>
    <r>
      <rPr>
        <u/>
        <sz val="8"/>
        <rFont val="Arial"/>
        <family val="2"/>
      </rPr>
      <t>remove all options</t>
    </r>
    <r>
      <rPr>
        <sz val="8"/>
        <rFont val="Arial"/>
        <family val="2"/>
      </rPr>
      <t xml:space="preserve"> except Garagekeepers. Lock the cells.
</t>
    </r>
    <r>
      <rPr>
        <u/>
        <sz val="8"/>
        <rFont val="Arial"/>
        <family val="2"/>
      </rPr>
      <t>Change</t>
    </r>
    <r>
      <rPr>
        <sz val="8"/>
        <rFont val="Arial"/>
        <family val="2"/>
      </rPr>
      <t xml:space="preserve"> DATA THEFT AND SECURITY DED to $1,000 always and lock cell. Also add asterisk to identify this as a TX GL coverage.
</t>
    </r>
    <r>
      <rPr>
        <u/>
        <sz val="8"/>
        <rFont val="Arial"/>
        <family val="2"/>
      </rPr>
      <t>Add</t>
    </r>
    <r>
      <rPr>
        <sz val="8"/>
        <rFont val="Arial"/>
        <family val="2"/>
      </rPr>
      <t xml:space="preserve"> 100,000 to DISCRIMINATION 3rd PARTY limit options.
</t>
    </r>
    <r>
      <rPr>
        <u/>
        <sz val="8"/>
        <rFont val="Arial"/>
        <family val="2"/>
      </rPr>
      <t>Fix note</t>
    </r>
    <r>
      <rPr>
        <sz val="8"/>
        <rFont val="Arial"/>
        <family val="2"/>
      </rPr>
      <t xml:space="preserve"> in DAMAGE TO RENTED PREMISES X-box to refer to correct coverage on the Property tab.
</t>
    </r>
    <r>
      <rPr>
        <u/>
        <sz val="8"/>
        <rFont val="Arial"/>
        <family val="2"/>
      </rPr>
      <t>Fix Texas macros</t>
    </r>
    <r>
      <rPr>
        <sz val="8"/>
        <rFont val="Arial"/>
        <family val="2"/>
      </rPr>
      <t xml:space="preserve"> to only add or remove X's from locked cells.
</t>
    </r>
    <r>
      <rPr>
        <u/>
        <sz val="8"/>
        <rFont val="Arial"/>
        <family val="2"/>
      </rPr>
      <t>Reformat</t>
    </r>
    <r>
      <rPr>
        <sz val="8"/>
        <rFont val="Arial"/>
        <family val="2"/>
      </rPr>
      <t xml:space="preserve"> top of sheet to place coverages in alphabetic order.</t>
    </r>
  </si>
  <si>
    <t>Add'l Insured Managers or Lessors of Premises</t>
  </si>
  <si>
    <r>
      <rPr>
        <u/>
        <sz val="8"/>
        <rFont val="Arial"/>
        <family val="2"/>
      </rPr>
      <t xml:space="preserve">Default </t>
    </r>
    <r>
      <rPr>
        <sz val="8"/>
        <rFont val="Arial"/>
        <family val="2"/>
      </rPr>
      <t xml:space="preserve">EACH OCCURRENCE to match GARAGE LIABILITY LEVEL
</t>
    </r>
    <r>
      <rPr>
        <u/>
        <sz val="8"/>
        <rFont val="Arial"/>
        <family val="2"/>
      </rPr>
      <t>Add dropdown</t>
    </r>
    <r>
      <rPr>
        <sz val="8"/>
        <rFont val="Arial"/>
        <family val="2"/>
      </rPr>
      <t xml:space="preserve"> for EACH OCCURRENCE with two available limits: $500,000 and $1,000,000
</t>
    </r>
    <r>
      <rPr>
        <u/>
        <sz val="8"/>
        <rFont val="Arial"/>
        <family val="2"/>
      </rPr>
      <t>Change title</t>
    </r>
    <r>
      <rPr>
        <sz val="8"/>
        <rFont val="Arial"/>
        <family val="2"/>
      </rPr>
      <t xml:space="preserve"> of FIRE DAMAGE to DAMAGE TO RENTAL PREMISES
</t>
    </r>
    <r>
      <rPr>
        <u/>
        <sz val="8"/>
        <rFont val="Arial"/>
        <family val="2"/>
      </rPr>
      <t>Add the following coverages</t>
    </r>
    <r>
      <rPr>
        <sz val="8"/>
        <rFont val="Arial"/>
        <family val="2"/>
      </rPr>
      <t xml:space="preserve"> to Texas GL options:
   - DATA THEFT AND SECURITY
   - ADD'L INSURED MANAGERS OR LESSORS OF PREMISES
</t>
    </r>
    <r>
      <rPr>
        <u/>
        <sz val="8"/>
        <rFont val="Arial"/>
        <family val="2"/>
      </rPr>
      <t>Default the following deductibles</t>
    </r>
    <r>
      <rPr>
        <sz val="8"/>
        <rFont val="Arial"/>
        <family val="2"/>
      </rPr>
      <t xml:space="preserve"> to the Garage deductible and lock the cells:
   - DEFENSE FOR PROD RELATED DAMAGES and
   - LEGAL DAMAGES/TITLE ENDO
</t>
    </r>
    <r>
      <rPr>
        <u/>
        <sz val="8"/>
        <rFont val="Arial"/>
        <family val="2"/>
      </rPr>
      <t>Default the deductible</t>
    </r>
    <r>
      <rPr>
        <sz val="8"/>
        <rFont val="Arial"/>
        <family val="2"/>
      </rPr>
      <t xml:space="preserve"> for DATA THEFT AND SECURITY to $1,000and lock cell.</t>
    </r>
  </si>
  <si>
    <r>
      <rPr>
        <u/>
        <sz val="8"/>
        <rFont val="Arial"/>
        <family val="2"/>
      </rPr>
      <t>Default</t>
    </r>
    <r>
      <rPr>
        <sz val="8"/>
        <rFont val="Arial"/>
        <family val="2"/>
      </rPr>
      <t xml:space="preserve"> AGGREGATE Yes/No to match Garage.
</t>
    </r>
    <r>
      <rPr>
        <u/>
        <sz val="8"/>
        <rFont val="Arial"/>
        <family val="2"/>
      </rPr>
      <t>Default</t>
    </r>
    <r>
      <rPr>
        <sz val="8"/>
        <rFont val="Arial"/>
        <family val="2"/>
      </rPr>
      <t xml:space="preserve"> SELF INSURED RETENTION to match AGGREGATE
</t>
    </r>
    <r>
      <rPr>
        <u/>
        <sz val="8"/>
        <rFont val="Arial"/>
        <family val="2"/>
      </rPr>
      <t>Change</t>
    </r>
    <r>
      <rPr>
        <sz val="8"/>
        <rFont val="Arial"/>
        <family val="2"/>
      </rPr>
      <t xml:space="preserve"> FOLLOWING FORM options for DISCRIMINATION and LEGAL DAMAGES to always read "No" and lock the cells.</t>
    </r>
  </si>
  <si>
    <t>Add quote number field</t>
  </si>
  <si>
    <r>
      <t xml:space="preserve">Make zip code fields text, so they will retain the leading zeros.
</t>
    </r>
    <r>
      <rPr>
        <u/>
        <sz val="8"/>
        <rFont val="Arial"/>
        <family val="2"/>
      </rPr>
      <t>Remove</t>
    </r>
    <r>
      <rPr>
        <sz val="8"/>
        <rFont val="Arial"/>
        <family val="2"/>
      </rPr>
      <t xml:space="preserve"> "Years in Business"
</t>
    </r>
    <r>
      <rPr>
        <u/>
        <sz val="8"/>
        <rFont val="Arial"/>
        <family val="2"/>
      </rPr>
      <t>Clarify title</t>
    </r>
    <r>
      <rPr>
        <sz val="8"/>
        <rFont val="Arial"/>
        <family val="2"/>
      </rPr>
      <t xml:space="preserve"> for "Dealer Type" and add dropdown list.</t>
    </r>
  </si>
  <si>
    <t>Remove "Print app" button due to errors in the logic of shading and unshading fields. (Probably in the merged cells.) Other buttons still work.</t>
  </si>
  <si>
    <t>BPP</t>
  </si>
  <si>
    <r>
      <rPr>
        <b/>
        <u/>
        <sz val="8"/>
        <color indexed="10"/>
        <rFont val="Arial"/>
        <family val="2"/>
      </rPr>
      <t xml:space="preserve">CHANGES TO CONTENTS GENERAL SECTION:
</t>
    </r>
    <r>
      <rPr>
        <u/>
        <sz val="8"/>
        <rFont val="Arial"/>
        <family val="2"/>
      </rPr>
      <t>Change Page title to</t>
    </r>
    <r>
      <rPr>
        <b/>
        <sz val="8"/>
        <rFont val="Arial"/>
        <family val="2"/>
      </rPr>
      <t xml:space="preserve"> BUILDING, BUS PERS PROPERTY AND BUSINESS INTERRUPTION</t>
    </r>
    <r>
      <rPr>
        <b/>
        <u/>
        <sz val="8"/>
        <rFont val="Arial"/>
        <family val="2"/>
      </rPr>
      <t xml:space="preserve">.
</t>
    </r>
    <r>
      <rPr>
        <u/>
        <sz val="8"/>
        <rFont val="Arial"/>
        <family val="2"/>
      </rPr>
      <t>Change column title to</t>
    </r>
    <r>
      <rPr>
        <sz val="8"/>
        <rFont val="Arial"/>
        <family val="2"/>
      </rPr>
      <t>: BPP</t>
    </r>
    <r>
      <rPr>
        <u/>
        <sz val="8"/>
        <rFont val="Arial"/>
        <family val="2"/>
      </rPr>
      <t xml:space="preserve">
Defaults:</t>
    </r>
    <r>
      <rPr>
        <sz val="8"/>
        <rFont val="Arial"/>
        <family val="2"/>
      </rPr>
      <t xml:space="preserve"> DED: to building deductible; DED TYPE: Each Location; COINS: 100%; VALUATION: Replacement; REPORTING: Monthly; MECH BREAKDOWN: blank;  AGREED VALUE: No
Remove DEd optoins below $1000
</t>
    </r>
    <r>
      <rPr>
        <u/>
        <sz val="8"/>
        <rFont val="Arial"/>
        <family val="2"/>
      </rPr>
      <t>Add comment</t>
    </r>
    <r>
      <rPr>
        <sz val="8"/>
        <rFont val="Arial"/>
        <family val="2"/>
      </rPr>
      <t xml:space="preserve"> to AGREED VALUE: Agreed Value is not an option when FAB or other monthly reporting applies.</t>
    </r>
  </si>
  <si>
    <r>
      <rPr>
        <u/>
        <sz val="8"/>
        <rFont val="Arial"/>
        <family val="2"/>
      </rPr>
      <t>Change</t>
    </r>
    <r>
      <rPr>
        <sz val="8"/>
        <rFont val="Arial"/>
        <family val="2"/>
      </rPr>
      <t xml:space="preserve"> CAUSE OF LOSS default to "Special (Other)" and remove other options.</t>
    </r>
    <r>
      <rPr>
        <b/>
        <u/>
        <sz val="8"/>
        <color indexed="10"/>
        <rFont val="Arial"/>
        <family val="2"/>
      </rPr>
      <t xml:space="preserve">
CHANGES TO BUILDING GENERAL SECTION:</t>
    </r>
    <r>
      <rPr>
        <u/>
        <sz val="8"/>
        <rFont val="Arial"/>
        <family val="2"/>
      </rPr>
      <t xml:space="preserve">
Defaults:</t>
    </r>
    <r>
      <rPr>
        <sz val="8"/>
        <rFont val="Arial"/>
        <family val="2"/>
      </rPr>
      <t xml:space="preserve"> DED: Blank; DED TYPE: Each Location; COINS: 100%; VALUATION: Reconstruction; AGREED VALUE: No
</t>
    </r>
    <r>
      <rPr>
        <u/>
        <sz val="8"/>
        <rFont val="Arial"/>
        <family val="2"/>
      </rPr>
      <t>Remove</t>
    </r>
    <r>
      <rPr>
        <sz val="8"/>
        <rFont val="Arial"/>
        <family val="2"/>
      </rPr>
      <t xml:space="preserve"> DED options below $1000
</t>
    </r>
    <r>
      <rPr>
        <u/>
        <sz val="8"/>
        <rFont val="Arial"/>
        <family val="2"/>
      </rPr>
      <t>Add comment</t>
    </r>
    <r>
      <rPr>
        <sz val="8"/>
        <rFont val="Arial"/>
        <family val="2"/>
      </rPr>
      <t xml:space="preserve"> to VALUATION: Reconstrucion Cost Not available in CA or FL.
</t>
    </r>
    <r>
      <rPr>
        <u/>
        <sz val="8"/>
        <rFont val="Arial"/>
        <family val="2"/>
      </rPr>
      <t>Add comment</t>
    </r>
    <r>
      <rPr>
        <sz val="8"/>
        <rFont val="Arial"/>
        <family val="2"/>
      </rPr>
      <t xml:space="preserve"> TO AGREED VALUE: If Valuation is Reconstruction Cost, Agreed Value is Not an option.</t>
    </r>
    <r>
      <rPr>
        <b/>
        <u/>
        <sz val="8"/>
        <color indexed="10"/>
        <rFont val="Arial"/>
        <family val="2"/>
      </rPr>
      <t/>
    </r>
  </si>
  <si>
    <r>
      <rPr>
        <b/>
        <u/>
        <sz val="8"/>
        <color indexed="10"/>
        <rFont val="Arial"/>
        <family val="2"/>
      </rPr>
      <t>EMPLOYEE TOOLS:</t>
    </r>
    <r>
      <rPr>
        <u/>
        <sz val="8"/>
        <rFont val="Arial"/>
        <family val="2"/>
      </rPr>
      <t xml:space="preserve">
Change</t>
    </r>
    <r>
      <rPr>
        <sz val="8"/>
        <rFont val="Arial"/>
        <family val="2"/>
      </rPr>
      <t xml:space="preserve"> EMPLOYEE TOOLS VALUATION to a single option, "Replacement", and lock the cell
</t>
    </r>
    <r>
      <rPr>
        <u/>
        <sz val="8"/>
        <rFont val="Arial"/>
        <family val="2"/>
      </rPr>
      <t>Change</t>
    </r>
    <r>
      <rPr>
        <sz val="8"/>
        <rFont val="Arial"/>
        <family val="2"/>
      </rPr>
      <t xml:space="preserve"> EMPLOYEE TOOLS DED TO $1,000 as the only option and lock the cell.
</t>
    </r>
    <r>
      <rPr>
        <u/>
        <sz val="8"/>
        <rFont val="Arial"/>
        <family val="2"/>
      </rPr>
      <t>Remove</t>
    </r>
    <r>
      <rPr>
        <sz val="8"/>
        <rFont val="Arial"/>
        <family val="2"/>
      </rPr>
      <t xml:space="preserve"> EMPLOYEE TOOLS BLANKET WITH LOCATION column.
</t>
    </r>
    <r>
      <rPr>
        <u/>
        <sz val="8"/>
        <rFont val="Arial"/>
        <family val="2"/>
      </rPr>
      <t>Add comment</t>
    </r>
    <r>
      <rPr>
        <sz val="8"/>
        <rFont val="Arial"/>
        <family val="2"/>
      </rPr>
      <t xml:space="preserve"> EMPLOYEE TOOLS BLANKET dropdown: "A per location limit is required even if blanketed."
</t>
    </r>
    <r>
      <rPr>
        <u/>
        <sz val="8"/>
        <rFont val="Arial"/>
        <family val="2"/>
      </rPr>
      <t>Flip</t>
    </r>
    <r>
      <rPr>
        <sz val="8"/>
        <rFont val="Arial"/>
        <family val="2"/>
      </rPr>
      <t xml:space="preserve"> EMPLOYEE TOOLS - # OF EMPL and EMPLOYEE TOOLS - LIMIT columns.
</t>
    </r>
    <r>
      <rPr>
        <u/>
        <sz val="8"/>
        <rFont val="Arial"/>
        <family val="2"/>
      </rPr>
      <t>Add a formula</t>
    </r>
    <r>
      <rPr>
        <sz val="8"/>
        <rFont val="Arial"/>
        <family val="2"/>
      </rPr>
      <t xml:space="preserve"> to EMPLOYEE TOOLS LIMIT column to calculate the limit based on # of employees, but allow cell tobe edited.
</t>
    </r>
    <r>
      <rPr>
        <u/>
        <sz val="8"/>
        <rFont val="Arial"/>
        <family val="2"/>
      </rPr>
      <t>Change per employee limit</t>
    </r>
    <r>
      <rPr>
        <sz val="8"/>
        <rFont val="Arial"/>
        <family val="2"/>
      </rPr>
      <t xml:space="preserve"> to $40,000 in footnote and cell formulas.
</t>
    </r>
    <r>
      <rPr>
        <b/>
        <u/>
        <sz val="8"/>
        <color indexed="10"/>
        <rFont val="Arial"/>
        <family val="2"/>
      </rPr>
      <t>OTHER THAN EMPLOYEE TOOLS:</t>
    </r>
    <r>
      <rPr>
        <sz val="8"/>
        <rFont val="Arial"/>
        <family val="2"/>
      </rPr>
      <t xml:space="preserve">
</t>
    </r>
    <r>
      <rPr>
        <u/>
        <sz val="8"/>
        <rFont val="Arial"/>
        <family val="2"/>
      </rPr>
      <t>Change</t>
    </r>
    <r>
      <rPr>
        <sz val="8"/>
        <rFont val="Arial"/>
        <family val="2"/>
      </rPr>
      <t xml:space="preserve"> MOTOR TRUCK CARGO DED to $1.000 and lock the cell
</t>
    </r>
    <r>
      <rPr>
        <u/>
        <sz val="8"/>
        <rFont val="Arial"/>
        <family val="2"/>
      </rPr>
      <t>Change</t>
    </r>
    <r>
      <rPr>
        <sz val="8"/>
        <rFont val="Arial"/>
        <family val="2"/>
      </rPr>
      <t xml:space="preserve"> RECEPTACLE DESCRIPTION CLASS to remove default and replace "not described" with "none of the above" in the drop down list.</t>
    </r>
  </si>
  <si>
    <r>
      <t xml:space="preserve">CHANGES TO LIMITS DETAIL SECTION:
</t>
    </r>
    <r>
      <rPr>
        <u/>
        <sz val="8"/>
        <rFont val="Arial"/>
        <family val="2"/>
      </rPr>
      <t>Change comment</t>
    </r>
    <r>
      <rPr>
        <sz val="8"/>
        <rFont val="Arial"/>
        <family val="2"/>
      </rPr>
      <t xml:space="preserve"> in DAMAGE TO RENTED PREM: Only show limits over $100,000. Limits below $100,000 already included. Add all limits required for the location together and show in building "1"
</t>
    </r>
    <r>
      <rPr>
        <u/>
        <sz val="8"/>
        <rFont val="Arial"/>
        <family val="2"/>
      </rPr>
      <t>Change</t>
    </r>
    <r>
      <rPr>
        <sz val="8"/>
        <rFont val="Arial"/>
        <family val="2"/>
      </rPr>
      <t xml:space="preserve"> ORD OR LAW COVERAGE A to protected cells.
</t>
    </r>
    <r>
      <rPr>
        <u/>
        <sz val="8"/>
        <rFont val="Arial"/>
        <family val="2"/>
      </rPr>
      <t>Add comment</t>
    </r>
    <r>
      <rPr>
        <sz val="8"/>
        <rFont val="Arial"/>
        <family val="2"/>
      </rPr>
      <t xml:space="preserve"> to BUSINESS INCOME: Only complete for building "1" on any location. Other buildings should be included in building "1" limit.
</t>
    </r>
    <r>
      <rPr>
        <u/>
        <sz val="8"/>
        <rFont val="Arial"/>
        <family val="2"/>
      </rPr>
      <t>Change comment</t>
    </r>
    <r>
      <rPr>
        <sz val="8"/>
        <rFont val="Arial"/>
        <family val="2"/>
      </rPr>
      <t xml:space="preserve"> in BLANKET BUILDING &amp; CONTENTS COVERAGES to: Buildings with Reconstruction Cost may NOT be blanketed.
</t>
    </r>
    <r>
      <rPr>
        <u/>
        <sz val="8"/>
        <rFont val="Arial"/>
        <family val="2"/>
      </rPr>
      <t>Dropdown</t>
    </r>
    <r>
      <rPr>
        <sz val="8"/>
        <rFont val="Arial"/>
        <family val="2"/>
      </rPr>
      <t xml:space="preserve"> for BLANKET BUILDING &amp; CONTENTS COVERAGES remove the "B&amp;C Combined" option.
</t>
    </r>
    <r>
      <rPr>
        <u/>
        <sz val="8"/>
        <rFont val="Arial"/>
        <family val="2"/>
      </rPr>
      <t>Remove</t>
    </r>
    <r>
      <rPr>
        <sz val="8"/>
        <rFont val="Arial"/>
        <family val="2"/>
      </rPr>
      <t xml:space="preserve"> Blanketing option for Business income.</t>
    </r>
  </si>
  <si>
    <t>PIP/Other:</t>
  </si>
  <si>
    <r>
      <rPr>
        <b/>
        <u/>
        <sz val="8"/>
        <color indexed="10"/>
        <rFont val="Arial"/>
        <family val="2"/>
      </rPr>
      <t>DRIVE OTHER CAR AND DESIGNATED DRIVER:</t>
    </r>
    <r>
      <rPr>
        <sz val="8"/>
        <rFont val="Arial"/>
        <family val="2"/>
      </rPr>
      <t xml:space="preserve">
</t>
    </r>
    <r>
      <rPr>
        <u/>
        <sz val="8"/>
        <rFont val="Arial"/>
        <family val="2"/>
      </rPr>
      <t>Add notation</t>
    </r>
    <r>
      <rPr>
        <sz val="8"/>
        <rFont val="Arial"/>
        <family val="2"/>
      </rPr>
      <t xml:space="preserve"> under DRIVE OTHER CAR coverage selection to define what coverage is being provided.
</t>
    </r>
    <r>
      <rPr>
        <u/>
        <sz val="8"/>
        <rFont val="Arial"/>
        <family val="2"/>
      </rPr>
      <t>Remove</t>
    </r>
    <r>
      <rPr>
        <sz val="8"/>
        <rFont val="Arial"/>
        <family val="2"/>
      </rPr>
      <t xml:space="preserve"> the physical Damage options
</t>
    </r>
    <r>
      <rPr>
        <u/>
        <sz val="8"/>
        <rFont val="Arial"/>
        <family val="2"/>
      </rPr>
      <t>Default</t>
    </r>
    <r>
      <rPr>
        <sz val="8"/>
        <rFont val="Arial"/>
        <family val="2"/>
      </rPr>
      <t xml:space="preserve"> MED PAY LIMIT to match Garage MED PAY but allow changes.
</t>
    </r>
    <r>
      <rPr>
        <u/>
        <sz val="8"/>
        <rFont val="Arial"/>
        <family val="2"/>
      </rPr>
      <t>Remove</t>
    </r>
    <r>
      <rPr>
        <sz val="8"/>
        <rFont val="Arial"/>
        <family val="2"/>
      </rPr>
      <t xml:space="preserve"> PIP INCREASED LIMITS option.
</t>
    </r>
    <r>
      <rPr>
        <u/>
        <sz val="8"/>
        <rFont val="Arial"/>
        <family val="2"/>
      </rPr>
      <t>Add note:</t>
    </r>
    <r>
      <rPr>
        <sz val="8"/>
        <rFont val="Arial"/>
        <family val="2"/>
      </rPr>
      <t xml:space="preserve"> "Limits will match Garage unless increased."
</t>
    </r>
    <r>
      <rPr>
        <u/>
        <sz val="8"/>
        <rFont val="Arial"/>
        <family val="2"/>
      </rPr>
      <t>Change note</t>
    </r>
    <r>
      <rPr>
        <sz val="8"/>
        <rFont val="Arial"/>
        <family val="2"/>
      </rPr>
      <t xml:space="preserve"> on INCREASED DOC LIMITS to indicate that maximum UM/UIM limit is $500,000. Also </t>
    </r>
    <r>
      <rPr>
        <u/>
        <sz val="8"/>
        <rFont val="Arial"/>
        <family val="2"/>
      </rPr>
      <t>add data validation</t>
    </r>
    <r>
      <rPr>
        <sz val="8"/>
        <rFont val="Arial"/>
        <family val="2"/>
      </rPr>
      <t xml:space="preserve"> to cell.
</t>
    </r>
    <r>
      <rPr>
        <b/>
        <sz val="8"/>
        <color indexed="10"/>
        <rFont val="Arial"/>
        <family val="2"/>
      </rPr>
      <t>DESIGNATED DRIVER COVERAGE:</t>
    </r>
    <r>
      <rPr>
        <sz val="8"/>
        <rFont val="Arial"/>
        <family val="2"/>
      </rPr>
      <t xml:space="preserve">
</t>
    </r>
    <r>
      <rPr>
        <u/>
        <sz val="8"/>
        <rFont val="Arial"/>
        <family val="2"/>
      </rPr>
      <t>Add data validation</t>
    </r>
    <r>
      <rPr>
        <sz val="8"/>
        <rFont val="Arial"/>
        <family val="2"/>
      </rPr>
      <t xml:space="preserve"> to UM/UIM cell to limit macimum to $500,000.
</t>
    </r>
    <r>
      <rPr>
        <u/>
        <sz val="8"/>
        <rFont val="Arial"/>
        <family val="2"/>
      </rPr>
      <t>Change</t>
    </r>
    <r>
      <rPr>
        <sz val="8"/>
        <rFont val="Arial"/>
        <family val="2"/>
      </rPr>
      <t xml:space="preserve"> field notation for "Other" to read "PIP/Other" </t>
    </r>
    <r>
      <rPr>
        <u/>
        <sz val="8"/>
        <rFont val="Arial"/>
        <family val="2"/>
      </rPr>
      <t/>
    </r>
  </si>
  <si>
    <t>Fire Dept Serv Chg Addl Limit</t>
  </si>
  <si>
    <t>BUSINESS INCOME INDEMNITY TYPE: change from a single option of  Mo. Limit-1/6 to the following options: N/A, Max Period, Mo. Limit-1/3, Mo. Limit-1/4, Mo. Limit-1/6
FIRE DEPARTMENT SERVICE CHARGE ADDITIONAL LIMIT added to location schedule</t>
  </si>
  <si>
    <t>change garage limits back to $500,000 and $1,000,000 and aggregate back to $1,500,000 and $3,000,000</t>
  </si>
  <si>
    <t>C Locs Address</t>
  </si>
  <si>
    <t>BLD</t>
  </si>
  <si>
    <t>NEW</t>
  </si>
  <si>
    <t>Current</t>
  </si>
  <si>
    <t>C-Locs</t>
  </si>
  <si>
    <t>new</t>
  </si>
  <si>
    <t>d</t>
  </si>
  <si>
    <t>e</t>
  </si>
  <si>
    <t>f</t>
  </si>
  <si>
    <t>a = Number of current locations, including top and bottom cells</t>
  </si>
  <si>
    <t>b = number of deleted locations</t>
  </si>
  <si>
    <t>c = count of new locations</t>
  </si>
  <si>
    <t>d = count of new buildings</t>
  </si>
  <si>
    <t>f = sum of the unique values in the list. Will be &gt; a if there are duplicates</t>
  </si>
  <si>
    <t>Dups</t>
  </si>
  <si>
    <t>orig</t>
  </si>
  <si>
    <t>Orig</t>
  </si>
  <si>
    <t>orig loc</t>
  </si>
  <si>
    <t>orig bldg</t>
  </si>
  <si>
    <t>Completely redo the renumbering mechanism. Remove the renumbering from tab C-Loc&amp;Ais and place it on the ReNum tab.</t>
  </si>
  <si>
    <t>ReNum</t>
  </si>
  <si>
    <t>Removed EXCESS EMPLOYEE THEFT FOR SCHEDULED EMPLOYEES option, including "add row" button and corresponding macro.</t>
  </si>
  <si>
    <t>Quote when state is: DE, FL, KS, KY, MD, MA, MI, MN, NJ, NY, ND, OR, PA, TX or UT</t>
  </si>
  <si>
    <t>Add a field to capture # of owned autos when umbrella limits are over $10,000,000</t>
  </si>
  <si>
    <r>
      <t xml:space="preserve">Change location drop downs to rever to ddLocMain (only location 1, from the Crime page) and add the following comment: </t>
    </r>
    <r>
      <rPr>
        <i/>
        <sz val="8"/>
        <rFont val="Arial"/>
        <family val="2"/>
      </rPr>
      <t>Only complete for building "1" at any given location. Other buildings at the same address should be included in building "1" limit.</t>
    </r>
  </si>
  <si>
    <r>
      <t xml:space="preserve">Change UTILITY SERVICES location prompt to include instructions to add the coverage only to building 1 and add the following comment: </t>
    </r>
    <r>
      <rPr>
        <i/>
        <sz val="8"/>
        <rFont val="Arial"/>
        <family val="2"/>
      </rPr>
      <t>Only complete for building "1" at any given location. Other buildings at the same address should be included in building "1" limit</t>
    </r>
    <r>
      <rPr>
        <sz val="8"/>
        <rFont val="Arial"/>
        <family val="2"/>
      </rPr>
      <t xml:space="preserve">;
Change BUSINESS ELECTRONIC EQUIPMENT prompt to include instructions to add the coverage nly to building 1 and add the following comment: </t>
    </r>
    <r>
      <rPr>
        <i/>
        <sz val="8"/>
        <rFont val="Arial"/>
        <family val="2"/>
      </rPr>
      <t>Only complete for building "1" at any given location. Other buildings at the same address should be included in building "1" limit</t>
    </r>
    <r>
      <rPr>
        <sz val="8"/>
        <rFont val="Arial"/>
        <family val="2"/>
      </rPr>
      <t>.</t>
    </r>
  </si>
  <si>
    <r>
      <t xml:space="preserve">Remove all options for blanketing buildings from the BLANKET INSTRUCTIONS cells;
Add the following comment to the BUSINESS INCOME LIMITS cell: </t>
    </r>
    <r>
      <rPr>
        <i/>
        <sz val="8"/>
        <rFont val="Arial"/>
        <family val="2"/>
      </rPr>
      <t xml:space="preserve">Only complete for building "1" at any given location. Other buildings at the same address should be included in building "1" limit; </t>
    </r>
    <r>
      <rPr>
        <sz val="8"/>
        <rFont val="Arial"/>
        <family val="2"/>
      </rPr>
      <t>also add conditional formatting to turn cell gray if the location does not end in "-1".</t>
    </r>
  </si>
  <si>
    <t>Fix Garagekeepers &amp; Customer Goods collision deductibles to match comprehensive selection;
Move Customer Percentage of Repair coverage to this page from K (Gar)</t>
  </si>
  <si>
    <t>Move Customer Percentage of Repair from K (Gar) to J (Gar).</t>
  </si>
  <si>
    <t>BI/PD combined</t>
  </si>
  <si>
    <t>Make BI/DP the default type of deductible;
PIP - remove reference to AR and CO. This means states can be hard coded with no dropdown list.;
Added PIP - remove reference to AR and CO.</t>
  </si>
  <si>
    <t>Change Quote # field to text instead of date.
Remove Intermediary Information.</t>
  </si>
  <si>
    <t>First Named Insured</t>
  </si>
  <si>
    <t>SCHEDULE OF ADDITIONAL INSUREDS</t>
  </si>
  <si>
    <t>** For Damage to Rented Premises Liabilty, show total desired limit, including the $100,000 automatically included.</t>
  </si>
  <si>
    <t>Type</t>
  </si>
  <si>
    <t>Interest</t>
  </si>
  <si>
    <t>Insured Location(s) or Vehicle Descriptions</t>
  </si>
  <si>
    <t>Use this section for Additional Insureds that will require policy endorsements.</t>
  </si>
  <si>
    <t>Additional Insured Name
(Indicate if same owner(s) as Dealership)</t>
  </si>
  <si>
    <t>Computers, phone systems and other electronic equipment.</t>
  </si>
  <si>
    <t>Covered Equipment</t>
  </si>
  <si>
    <r>
      <rPr>
        <b/>
        <sz val="8"/>
        <color indexed="10"/>
        <rFont val="Arial"/>
        <family val="2"/>
      </rPr>
      <t>UTILITY SERVICES section.</t>
    </r>
    <r>
      <rPr>
        <sz val="8"/>
        <rFont val="Arial"/>
        <family val="2"/>
      </rPr>
      <t xml:space="preserve">
COMMUNICATION LINES cell: added a blurb that reads: </t>
    </r>
    <r>
      <rPr>
        <i/>
        <sz val="8"/>
        <rFont val="Arial"/>
        <family val="2"/>
      </rPr>
      <t>If Communication Supply is "No", the Communication Lines must also be "No."</t>
    </r>
    <r>
      <rPr>
        <sz val="8"/>
        <rFont val="Arial"/>
        <family val="2"/>
      </rPr>
      <t xml:space="preserve"> Added conditional formatting to test this condition and turn Communication Lines cell red if not met.
OVERHEAD POWER LINES cell: added a blurb that reads: </t>
    </r>
    <r>
      <rPr>
        <i/>
        <sz val="8"/>
        <rFont val="Arial"/>
        <family val="2"/>
      </rPr>
      <t>If Power Supply is "No", the Overhead Power Lines must also be "No."</t>
    </r>
    <r>
      <rPr>
        <sz val="8"/>
        <rFont val="Arial"/>
        <family val="2"/>
      </rPr>
      <t xml:space="preserve"> Added conditional formatting to test this condition and turn Overhead Power Lines cell red if not met.
</t>
    </r>
    <r>
      <rPr>
        <b/>
        <sz val="8"/>
        <color indexed="10"/>
        <rFont val="Arial"/>
        <family val="2"/>
      </rPr>
      <t>BUSINESS ELECTRONIC EQUIPMENT section.</t>
    </r>
    <r>
      <rPr>
        <sz val="8"/>
        <rFont val="Arial"/>
        <family val="2"/>
      </rPr>
      <t xml:space="preserve">
Change title from HARDWARE EQUIPMENT NAME, YEAR AND MODEL to COVERED EQUIPMENT.
Change COVERED EQUIPMENT default from blank to </t>
    </r>
    <r>
      <rPr>
        <i/>
        <sz val="8"/>
        <rFont val="Arial"/>
        <family val="2"/>
      </rPr>
      <t>Computers, Phone Systems and other electronic equipment.</t>
    </r>
  </si>
  <si>
    <t>Example: Parts off premises</t>
  </si>
  <si>
    <t>on file</t>
  </si>
  <si>
    <t>Default VALUABLE PAPERS DED field to $1,000.
Change EMPLOYEE TOOLS limit/employee from $40,000 to $30,000 both in the footnote and in the cell limit formulas.
Change example in MOTOR TRUCK CARGO header from "Parts" to "Parts off premises."
Default ACCOUNTS RECEIVABLE COINSURANCE to 80%.
Change ACCOUNTS RECEIVABLE header from "Stored: Street, City" to "Stored (on or off site)"
Add a drop down list for ACCOUNTS RECEIVABLE STORAGE LOCATIONS to provide "Off site" or "On site."
Default VALUABLE PAPERS limit to $25,000.
Default RECEPTICAL DESCRIPTION - MANUFACTURER, LABEL, ISSUER to "on file"</t>
  </si>
  <si>
    <t>Yes/No</t>
  </si>
  <si>
    <t>Coverage Desired</t>
  </si>
  <si>
    <t>% covered</t>
  </si>
  <si>
    <t>CUSTOMER PERCENTAGE OF REPAIR. Reformat to be less confusing and more similar to toher entries on the page.</t>
  </si>
  <si>
    <t>GROSS SALES:</t>
  </si>
  <si>
    <t>DOC DRIVERS (INCLUDE SPOUSE RESIDENT IN SAME HOUSEHOLD ON THE SAME LINE)</t>
  </si>
  <si>
    <t>Name of Driver (and Spouse) to be covered</t>
  </si>
  <si>
    <r>
      <rPr>
        <b/>
        <sz val="8"/>
        <color indexed="10"/>
        <rFont val="Arial"/>
        <family val="2"/>
      </rPr>
      <t>AGENTS E&amp;O.</t>
    </r>
    <r>
      <rPr>
        <sz val="8"/>
        <rFont val="Arial"/>
        <family val="2"/>
      </rPr>
      <t xml:space="preserve"> Remove everything except DEDUCTIBLE and GROSS PREMIUM.
</t>
    </r>
    <r>
      <rPr>
        <b/>
        <sz val="8"/>
        <color indexed="10"/>
        <rFont val="Arial"/>
        <family val="2"/>
      </rPr>
      <t>DRIVE OTHER CAR COVERAGE section</t>
    </r>
    <r>
      <rPr>
        <sz val="8"/>
        <rFont val="Arial"/>
        <family val="2"/>
      </rPr>
      <t>.
Change table title from DOC AND/OR DRIVERS DESIGNATED FOR HIGHER UM/UIM LIMITS to DOC DRIVERS (INCLUDE SPOUSE RESIDENT IN SAME HOUSEHOLD ON THE SAME LINE).
Remove the COVERAGES columns. The rating system does not allow coverage selection by individual.
Add the words "and Spouse" in the NAME OF DRIVER TO BE COVERED column heading.</t>
    </r>
  </si>
  <si>
    <t>(Total Sales, excluding L&amp;R receipts, are used to rate Agent's E&amp;O.)</t>
  </si>
  <si>
    <t>Body Shop</t>
  </si>
  <si>
    <t>w/Loc</t>
  </si>
  <si>
    <r>
      <rPr>
        <u/>
        <sz val="8"/>
        <rFont val="Arial"/>
        <family val="2"/>
      </rPr>
      <t>BUSINESS INCOME INDEMNITY TYPE:</t>
    </r>
    <r>
      <rPr>
        <sz val="8"/>
        <rFont val="Arial"/>
        <family val="2"/>
      </rPr>
      <t xml:space="preserve"> 
- add Coinsurance options back into drop down list.
- create a range name for Indemnity Type cell, E_IndemnityType</t>
    </r>
    <r>
      <rPr>
        <u/>
        <sz val="8"/>
        <rFont val="Arial"/>
        <family val="2"/>
      </rPr>
      <t xml:space="preserve">
DAMAGE TO RENTED PREMISES:</t>
    </r>
    <r>
      <rPr>
        <sz val="8"/>
        <rFont val="Arial"/>
        <family val="2"/>
      </rPr>
      <t xml:space="preserve">
- change footnote to read: "Show total desired limit, including the $100,000 automatically included";
- change the cell blurb to read: </t>
    </r>
    <r>
      <rPr>
        <i/>
        <sz val="8"/>
        <rFont val="Arial"/>
        <family val="2"/>
      </rPr>
      <t>Combine all limits for the same location in the Building 1 field. Show total desired limit, including the $100,000 of automatic coverage.</t>
    </r>
    <r>
      <rPr>
        <sz val="8"/>
        <rFont val="Arial"/>
        <family val="2"/>
      </rPr>
      <t xml:space="preserve">
</t>
    </r>
    <r>
      <rPr>
        <u/>
        <sz val="8"/>
        <rFont val="Arial"/>
        <family val="2"/>
      </rPr>
      <t>BUSINESS INCOME LIMITS:</t>
    </r>
    <r>
      <rPr>
        <sz val="8"/>
        <rFont val="Arial"/>
        <family val="2"/>
      </rPr>
      <t xml:space="preserve"> change the cell blurb to read: </t>
    </r>
    <r>
      <rPr>
        <i/>
        <sz val="8"/>
        <rFont val="Arial"/>
        <family val="2"/>
      </rPr>
      <t xml:space="preserve">Combine all limits for the same location in the Building 1 field. </t>
    </r>
    <r>
      <rPr>
        <sz val="8"/>
        <rFont val="Arial"/>
        <family val="2"/>
      </rPr>
      <t xml:space="preserve">
</t>
    </r>
    <r>
      <rPr>
        <u/>
        <sz val="8"/>
        <rFont val="Arial"/>
        <family val="2"/>
      </rPr>
      <t>FIRE DEPARTMENT SERVICE CHARGE</t>
    </r>
    <r>
      <rPr>
        <sz val="8"/>
        <rFont val="Arial"/>
        <family val="2"/>
      </rPr>
      <t xml:space="preserve"> - unprotect cell and default the limit to $10,000.
</t>
    </r>
    <r>
      <rPr>
        <u/>
        <sz val="8"/>
        <rFont val="Arial"/>
        <family val="2"/>
      </rPr>
      <t>BLANKET INSTRUCTIONS</t>
    </r>
    <r>
      <rPr>
        <sz val="8"/>
        <rFont val="Arial"/>
        <family val="2"/>
      </rPr>
      <t xml:space="preserve"> 
- change Building &amp; Contents heading to BPP, since Building blanketing is not allowed.
- For contents, remove drop down list offering N/A or Contents and replace with N/A and free form, so that building locations to be combined can be indicated.
- Add Bus Income option back, with a "Y/N" and "w/Loc" column.
- Create conditional formatting to turn Bus Income Y/N cell to red if Indemnity Type is not Coinsurance.
- Create a range name for Business Income Y/N column, so it can be manipulated in code: E_BusIncBlanket
</t>
    </r>
  </si>
  <si>
    <t>all sheets</t>
  </si>
  <si>
    <t>Add code to suspend the Worksheet Activate action if a Worksheet Deactivate procedure is sending the user back to the previous worksheet.</t>
  </si>
  <si>
    <t>Quote CSL (or split if required) for minimum limit allowed by state</t>
  </si>
  <si>
    <t>I-GAR</t>
  </si>
  <si>
    <t>COMPUTER FRAUD and FUNDS TRANSFER FRAUD as individual coverages have been removed and replaced by COMPUTER AND FUNDS TRANSFER FRAUD, which combines the two.</t>
  </si>
  <si>
    <t>Computer and Funds Transfer Fraud</t>
  </si>
  <si>
    <r>
      <t xml:space="preserve">Add BAC and CASE # totop of page.
NAMED INSURED: Change heading above insured's name from "Named Insured" to "First Named Insured.
OTHER NAMED INSURED section: Change verbage from </t>
    </r>
    <r>
      <rPr>
        <i/>
        <sz val="8"/>
        <rFont val="Arial"/>
        <family val="2"/>
      </rPr>
      <t>"Other Named Insureds - Indicate for which location, or show 'all locations'"</t>
    </r>
    <r>
      <rPr>
        <sz val="8"/>
        <rFont val="Arial"/>
        <family val="2"/>
      </rPr>
      <t xml:space="preserve"> to </t>
    </r>
    <r>
      <rPr>
        <i/>
        <sz val="8"/>
        <rFont val="Arial"/>
        <family val="2"/>
      </rPr>
      <t>"Other Named Insureds (businesses owned by First Named Insured) - indicate location or show 'all locations'"</t>
    </r>
    <r>
      <rPr>
        <sz val="8"/>
        <rFont val="Arial"/>
        <family val="2"/>
      </rPr>
      <t xml:space="preserve">
SUBSIDIARIES OR OPERATIONS NOT COVERED section removed at suggestion of DIS's and with Tandy's approval.</t>
    </r>
  </si>
  <si>
    <t>MED PAY limit, set default to $5,000; Add "N/A" option. Add conditional formatting to turn red if blank.
UM: Set default as "Quote CSL (or split if required) for minimum limit allowed by state." Add conditional formatting to turn red if blank.
UIM: Set default same as UM. Add conditional formatting to turn red if blank.</t>
  </si>
  <si>
    <r>
      <rPr>
        <b/>
        <sz val="8"/>
        <color indexed="10"/>
        <rFont val="Arial"/>
        <family val="2"/>
      </rPr>
      <t>SCHEDULE OF ADDITIONAL INTERESTS section</t>
    </r>
    <r>
      <rPr>
        <b/>
        <sz val="8"/>
        <rFont val="Arial"/>
        <family val="2"/>
      </rPr>
      <t xml:space="preserve">
C</t>
    </r>
    <r>
      <rPr>
        <sz val="8"/>
        <rFont val="Arial"/>
        <family val="2"/>
      </rPr>
      <t xml:space="preserve">hange title to SCHEDULE OF ADDITIONAL INSUREDS. Add explanation: </t>
    </r>
    <r>
      <rPr>
        <i/>
        <sz val="8"/>
        <rFont val="Arial"/>
        <family val="2"/>
      </rPr>
      <t>Use this section for Additional Insureds that will require policy endorsements. Other certificate holders and non-rated additional insured endorsements will be added after binding.</t>
    </r>
    <r>
      <rPr>
        <sz val="8"/>
        <rFont val="Arial"/>
        <family val="2"/>
      </rPr>
      <t xml:space="preserve">
ALL ROWS: expand row height to hold 3 lines of type.
NAME column, change title to ADDITIONAL INSURED NAME (INDICATE IF SAME OWNER(S) AS DEALERSHIP.
LOCATION column, change title to INSURED LOCATION(S) OR VEHICLE DESCRIPTIONS. allow this column to be multi-select.
COVERAGE column, change title to TYPE. Add drop down list offering: Additional Insured, Loss Payee, Mortgagee, and Owner of Garage Premises.
TYPE OF INTEREST column, change title to INTEREST. Add drop down list offering: Building Owner, Vehicle(s) financed, Vehicle(s) L&amp;R to insured, Vehicle(s) L&amp;R from insured, Evidence of Property Coverage, Work Performed by insured, Other (Specify)
ADDRESS OF ADDITIONAL INTEREST column, change title to: Address of additional insured: Full street address, city, state and zip are required for policy issuance. (Use ALT+Enter to create a line break within the cell)</t>
    </r>
  </si>
  <si>
    <t>For limits over $10,000,000</t>
  </si>
  <si>
    <t>PPT</t>
  </si>
  <si>
    <t>Light GVW</t>
  </si>
  <si>
    <t>Heavy GVW</t>
  </si>
  <si>
    <t xml:space="preserve"> # of dealership owned vehicles</t>
  </si>
  <si>
    <t>TOTAL</t>
  </si>
  <si>
    <t>Med. GVW</t>
  </si>
  <si>
    <t>Ex Hvy GVW</t>
  </si>
  <si>
    <t>Shuttle and/or delivery vehicles</t>
  </si>
  <si>
    <t>Not owned by dealership</t>
  </si>
  <si>
    <t>Owned by dealership*</t>
  </si>
  <si>
    <t>Default the first OTHER RECEIPTS to "Body shop."
Revise foot note to receipts section to clarify that L&amp;R receipts is not used to rate Agent's E&amp;O.
Remove the option to enter L&amp;R receipts in Umbrella, as coverage is excluded.
Add owned vehicle questions for accounts with limits over $10,000,000.</t>
  </si>
  <si>
    <t>* also include in vehicle totals at left.</t>
  </si>
  <si>
    <t xml:space="preserve">PfLocCovgInput </t>
  </si>
  <si>
    <t>PfLocInput</t>
  </si>
  <si>
    <t>BLDG</t>
  </si>
  <si>
    <t>BPP &amp; BEE</t>
  </si>
  <si>
    <t>Survey Date</t>
  </si>
  <si>
    <t>Sprinklered</t>
  </si>
  <si>
    <t>Protection Code</t>
  </si>
  <si>
    <t>BG2 Construction</t>
  </si>
  <si>
    <t>BGII Symbol</t>
  </si>
  <si>
    <t>Building Class Code</t>
  </si>
  <si>
    <t>Building Specific Rate</t>
  </si>
  <si>
    <t>Building BGII Wind Specific Rate</t>
  </si>
  <si>
    <t>Occupancy Class Code</t>
  </si>
  <si>
    <t>Occupancy Specific Rate</t>
  </si>
  <si>
    <t>Occupancy  BGII Wind Specific Rate</t>
  </si>
  <si>
    <t>Version</t>
  </si>
  <si>
    <t>Confirmed</t>
  </si>
  <si>
    <t>Validation Checklist</t>
  </si>
  <si>
    <t>Status</t>
  </si>
  <si>
    <t>Cell</t>
  </si>
  <si>
    <t>Message</t>
  </si>
  <si>
    <t>STATUS</t>
  </si>
  <si>
    <t>Errors</t>
  </si>
  <si>
    <t>Warnings</t>
  </si>
  <si>
    <t>21 Other than Reinforced Masonry - Low Rise</t>
  </si>
  <si>
    <t>22 Other than Reinforced Masonry - High Rise</t>
  </si>
  <si>
    <t>23 Reinforced Masonry - Low Rise</t>
  </si>
  <si>
    <t>24 Reinforced Masonry - High Rise</t>
  </si>
  <si>
    <t>31 Light Steel Construction - Low Rise</t>
  </si>
  <si>
    <t>32 Light Steel Construction - High Rise</t>
  </si>
  <si>
    <t>33 Other than Light Steel Construction - Low Rise</t>
  </si>
  <si>
    <t>34 Other than Light Steel Construction - High Rise</t>
  </si>
  <si>
    <t>41 Lght Steel Constr (Not Reinfd Msnry) - Low Rise</t>
  </si>
  <si>
    <t>42 Lght Steel Constr (Not Reinfd Msnry) - High Rise</t>
  </si>
  <si>
    <t>43 Oth than Lght Steel Constr (Not Reinfd Msnry) - Low Rise</t>
  </si>
  <si>
    <t>44 Oth than Lght Steel Constr (Not Reinfd Msnry) - High Rise</t>
  </si>
  <si>
    <t>45 Lght Steel Constr (Reinfd Msnry) - Low Rise</t>
  </si>
  <si>
    <t>46 Lght Steel Constr (Reinfd Msnry) - High Rise</t>
  </si>
  <si>
    <t>47 Oth than Lght Steel Constr (Reinfd Msnry) - Low Rise</t>
  </si>
  <si>
    <t>48 Oth than Lght Steel Constr (Reinfd Msnry) - High Rise</t>
  </si>
  <si>
    <t>51 Lght Steel Constr (Not Reinfd Msnry) - Low Rise</t>
  </si>
  <si>
    <t>52 Lght Steel Constr (Not Reinfd Msnry) - High Rise</t>
  </si>
  <si>
    <t>53 Oth than Lght Steel Constr (Not Reinfd Msnry) - Low Rise</t>
  </si>
  <si>
    <t>54 Oth than Lght Steel Constr (Not Reinfd Msnry) - High Rise</t>
  </si>
  <si>
    <t>55 Lght Steel Constr (Reinfd Msnry) - Low Rise</t>
  </si>
  <si>
    <t>56 Lght Steel Constr (Reinfd Msnry) - High Rise</t>
  </si>
  <si>
    <t>57 Oth than Lght Steel Constr (Reinfd Msnry) - Low Rise</t>
  </si>
  <si>
    <t>58 Oth than Lght Steel Constr (Reinfd Msnry) - High Rise</t>
  </si>
  <si>
    <t>61 Lght Steel Constr (Not Reinfd Msnry) - Low Rise</t>
  </si>
  <si>
    <t>62 Lght Steel Constr (Not Reinfd Msnry) - High Rise</t>
  </si>
  <si>
    <t>63 Oth than Lght Steel Constr (Not Reinfd Msnry) - Low Rise</t>
  </si>
  <si>
    <t>64 Oth than Lght Steel Constr (Not Reinfd Msnry) - High Rise</t>
  </si>
  <si>
    <t>65 Lght Steel Constr (Reinfd Msnry) - Low Rise</t>
  </si>
  <si>
    <t>66 Lght Steel Constr (Reinfd Msnry) - High Rise</t>
  </si>
  <si>
    <t>67 Oth than Lght Steel Constr (Reinfd Msnry) - Low Rise</t>
  </si>
  <si>
    <t>68 Oth than Lght Steel Constr (Reinfd Msnry) - High Rise</t>
  </si>
  <si>
    <t>71 Other than Reinforced Masonry - Low Rise</t>
  </si>
  <si>
    <t>72 Other than Reinforced Masonry - High Rise</t>
  </si>
  <si>
    <t>73 Reinforced Masonry - Low Rise</t>
  </si>
  <si>
    <t>74 Reinforced Masonry - High Rise</t>
  </si>
  <si>
    <t>81 Light Steel - Low Rise Building</t>
  </si>
  <si>
    <t>82 Light Steel - High Rise Building</t>
  </si>
  <si>
    <t>83 Other than Light Steel - Low Rise</t>
  </si>
  <si>
    <t>84 Other than Light Steel - High Rise</t>
  </si>
  <si>
    <t>91 Lght Steel Constr (Not Reinfd Msnry) - Low Rise</t>
  </si>
  <si>
    <t>92 Lght Steel Constr (Not Reinfd Msnry) - High Rise</t>
  </si>
  <si>
    <t>93 Oth than Lght Steel Constr (Not Reinfd Msnry) - Low Rise</t>
  </si>
  <si>
    <t>94 Oth than Lght Steel Constr (Not Reinfd Msnry) - High Rise</t>
  </si>
  <si>
    <t>95 Lght Steel Constr (Reinfd Msnry) - Low Rise</t>
  </si>
  <si>
    <t>96 Lght Steel Constr (Reinfd Msnry) - High Rise</t>
  </si>
  <si>
    <t>97 Oth than Lght Steel Constr (Reinfd Msnry) - Low Rise</t>
  </si>
  <si>
    <t>98 Oth than Lght Steel Constr (Reinfd Msnry) - High Rise</t>
  </si>
  <si>
    <t>BGR2 Symbol Codes</t>
  </si>
  <si>
    <t>copy</t>
  </si>
  <si>
    <t>AUTOMOBILE PARTS AND SUPPLIES STORES</t>
  </si>
  <si>
    <t>gross sales</t>
  </si>
  <si>
    <t>AUTOMOBILE RENTING OR LEASING COMPANIES</t>
  </si>
  <si>
    <t>BUILDINGS OR PREM - LESSOR'S RISK ONLY, FOR PROFIT</t>
  </si>
  <si>
    <t>BUILDINGS OR PREM - LESSOR'S RISK ONLY, MAINT BY INSD, FOR PROFIT</t>
  </si>
  <si>
    <t>VACANT LAND (FOR-PROFIT)</t>
  </si>
  <si>
    <t>each acre</t>
  </si>
  <si>
    <t>Required Fields</t>
  </si>
  <si>
    <t>Sheet Name</t>
  </si>
  <si>
    <t>Field Name(s)</t>
  </si>
  <si>
    <t xml:space="preserve">Name, Mailing Address, City, State, Zip </t>
  </si>
  <si>
    <t>Legal status and Type</t>
  </si>
  <si>
    <t>Description of Operations</t>
  </si>
  <si>
    <t>In the Schedule of Additional Insureds, if there is a Name entry, then Insured Location is required and Type is required</t>
  </si>
  <si>
    <t>If Earthquake = Yes on Building, BPP, Business Income, or Extra Expense, the corresponding % number is required.</t>
  </si>
  <si>
    <t>BEE Hardware Value is required if there is a location-building number for the row</t>
  </si>
  <si>
    <t xml:space="preserve">F </t>
  </si>
  <si>
    <t>Special Classes Limit is required if there is a location-building number for the row</t>
  </si>
  <si>
    <t>Time Element Limit is required if there is a location-building number for the row</t>
  </si>
  <si>
    <t>Valuable Papers Deductible is required if any location has a Valuable Papers limit.</t>
  </si>
  <si>
    <t>Coinsurance is required for Accounts Receivable.</t>
  </si>
  <si>
    <t>If Third Party Administrator is Yes, then the administrator name is required.</t>
  </si>
  <si>
    <t>If any location for Customer Goods or Garagekeepers has a limit, the corresponding deductible is required.</t>
  </si>
  <si>
    <t>If any coverage check box contains an “X” then the applicable limit and/or deductible is required.</t>
  </si>
  <si>
    <t>Required Conditions (field values dependent on other field values) that must be met in order to pass validation.)</t>
  </si>
  <si>
    <t>If Building Valuation is Reconstruction Cost, Building Agreed Value must be No and Building Coinsurance must be 100%</t>
  </si>
  <si>
    <t>The Limit for Utility Services cannot be greater than the Business Income Limit.  Time Element is not allowed on a location if there is no Business Income on the location.</t>
  </si>
  <si>
    <t>If Power Supply = No, then Overhead PowerLines must be No.  If Communication Supply = No, then Overhead Communication Lines must be No.</t>
  </si>
  <si>
    <t xml:space="preserve">BEE coverage is not allowed if there is no BPP (Contents) coverage on the location </t>
  </si>
  <si>
    <t>If Customer Percentage of Repair/Labor = Yes, than % covered must be greater than 0</t>
  </si>
  <si>
    <t>Account Information</t>
  </si>
  <si>
    <t>Account Name:</t>
  </si>
  <si>
    <t>Expiration Date:</t>
  </si>
  <si>
    <t>Need By Date:</t>
  </si>
  <si>
    <t>Current Carrier:</t>
  </si>
  <si>
    <t>Describe any exposures listed for lease rental:</t>
  </si>
  <si>
    <t>Is there an intermediary involved in the Account (e.g. Consultant or Broker)?</t>
  </si>
  <si>
    <t>Account Overview</t>
  </si>
  <si>
    <t>How many years in business?</t>
  </si>
  <si>
    <t>How many employees?</t>
  </si>
  <si>
    <t>Garage Package Application:</t>
  </si>
  <si>
    <t>Intermediary Information (producer, consultant or broker):</t>
  </si>
  <si>
    <t>List of all insureds, additional insureds, loss payees, and federal tax I.D. numbers with evaluation of insurable interests:</t>
  </si>
  <si>
    <t>Current financial statement (current year-to-date and full prior year):</t>
  </si>
  <si>
    <t>Copy of Safety Program and Emergency Procedures Manuals:</t>
  </si>
  <si>
    <t>Demo, Loaner Agreement, Lease, Daily Rental Agreements per guidelines:</t>
  </si>
  <si>
    <t>Loss Descriptive:</t>
  </si>
  <si>
    <t>Describe loss history items by category in order, with specific steps taken to prevent reoccurrence.</t>
  </si>
  <si>
    <t>Customers Cars</t>
  </si>
  <si>
    <t>Crime</t>
  </si>
  <si>
    <t>Errors &amp; Omissions</t>
  </si>
  <si>
    <t>Employment Practices Liability Insurance (EPLI)</t>
  </si>
  <si>
    <t>Liability &amp; Umbrella</t>
  </si>
  <si>
    <t>Area Sales Manager:</t>
  </si>
  <si>
    <t>Sales &amp; Service</t>
  </si>
  <si>
    <t># Sq Ft. or Acres</t>
  </si>
  <si>
    <t>Vacant Land</t>
  </si>
  <si>
    <t>Car Wash</t>
  </si>
  <si>
    <t>Office</t>
  </si>
  <si>
    <t>Repair</t>
  </si>
  <si>
    <t>Used Sales</t>
  </si>
  <si>
    <t>New Sales</t>
  </si>
  <si>
    <t>Linear Feet (Width|Length)</t>
  </si>
  <si>
    <t>None</t>
  </si>
  <si>
    <t>For each location that is not parking lot or vacant land, a number greater than 0 is required in at least one of the Class I-A or Class I-B employee count fields.</t>
  </si>
  <si>
    <t>=</t>
  </si>
  <si>
    <t>Totals</t>
  </si>
  <si>
    <t>Occupancy descriptions - limit of 15 characters in PDNet</t>
  </si>
  <si>
    <t>Leased to Insrd</t>
  </si>
  <si>
    <t>Leased to Othrs</t>
  </si>
  <si>
    <t>Storage Lot - Auto/Truck</t>
  </si>
  <si>
    <t>Parking Lot - No Structure</t>
  </si>
  <si>
    <t>Garage Liability Deductible Options</t>
  </si>
  <si>
    <t>See Validation Tab for error details.</t>
  </si>
  <si>
    <t>To ReNumber or Delete locations, go to the "ReNum" tab, located after the Help tabs.</t>
  </si>
  <si>
    <t>11 Frame Construction</t>
  </si>
  <si>
    <t>Tiered Pricing - Tier level</t>
  </si>
  <si>
    <t>ddTiers</t>
  </si>
  <si>
    <t>Preferred</t>
  </si>
  <si>
    <t>Select</t>
  </si>
  <si>
    <t>Standard</t>
  </si>
  <si>
    <t>St</t>
  </si>
  <si>
    <t>Street Address Line 1</t>
  </si>
  <si>
    <t>Street Address Line 2</t>
  </si>
  <si>
    <t>Additional Insureds Address</t>
  </si>
  <si>
    <t>UMStList</t>
  </si>
  <si>
    <t>PIPStList</t>
  </si>
  <si>
    <t>Blanket</t>
  </si>
  <si>
    <t>Fiat</t>
  </si>
  <si>
    <t>Acts, Errors, Omissions (CA Only)</t>
  </si>
  <si>
    <t>Agency</t>
  </si>
  <si>
    <t>Wind Rating Type</t>
  </si>
  <si>
    <t>Building Rating Type</t>
  </si>
  <si>
    <t>If names are entered for Drive Other Car, then the selection box must be checked.  If the box is checked, names must be entered.</t>
  </si>
  <si>
    <t>If names are entered for Designated Driver UM/UIM, then the selection box must be checked.  If the box is checked, names must be entered and limit must be entered.</t>
  </si>
  <si>
    <t>The Construction Year Built must be a single, 4 digit year, between 1800 and this year.  If there is a remodel date, a remodel year field has been added for this.</t>
  </si>
  <si>
    <t>corrected issue with Gross Sales formula and validation - changed formula to use the label, K_AEO_Sel, to update the gross sales from Q-Umb, and moved the label K_AEO_GrossSales to the correct cell (added lines for the Acts, Errors, Omissions changes to the top grid in the last update and did not review impact to cells below()</t>
  </si>
  <si>
    <t>This starts the new Dealer App revision list - all revisions starting with 2014-08-01 version</t>
  </si>
  <si>
    <t>Narrative</t>
  </si>
  <si>
    <t>change text in Narrative section desc for high value vehicles to say 200,000 instead of 100,000.</t>
  </si>
  <si>
    <t>worksheets</t>
  </si>
  <si>
    <t>remove the error code in e-prop and q-umb since the validation takes care of all of that now.</t>
  </si>
  <si>
    <t>updated conditional formatting for Agents E&amp;O deductible to check for the garage states and only change to red if error on those states.  Also updated the Validate_K module with the same check for garage states (AK, FL, MA, NY, VA as of today)</t>
  </si>
  <si>
    <t>add copyright to footer and add copyright text box</t>
  </si>
  <si>
    <t>deleted</t>
  </si>
  <si>
    <t>change the z-z hidden cell to unprotected because it is part of the template so prevents entry.  Also added text instructions to use the comments if the class code is not in the drop down.</t>
  </si>
  <si>
    <t>Discrimination - Not Available in CA</t>
  </si>
  <si>
    <t>Employee Benefits Liability</t>
  </si>
  <si>
    <t>Owners' of Premises (see Schedule of Add'l Interests)</t>
  </si>
  <si>
    <t>Data Theft and Security</t>
  </si>
  <si>
    <t>Various</t>
  </si>
  <si>
    <t>fixed the ?-Start cells to all be the correct cell</t>
  </si>
  <si>
    <t>Loss Runs for the last four years (five years if Umbrella &gt;$10,000,000):</t>
  </si>
  <si>
    <t>Employee/Non-employee List: List of all employees and which of them are furnished autos. List of any non-employees that are furnished autos.</t>
  </si>
  <si>
    <t>Narrative changes - Row 18 require number, Row 41 change choices to Tier A, Tier B, Tier C, and none, Row 45 change wording to say quoted by Harco, Row 46 change to just ask for last year's target, row 54 change to clarify to "Loss runs for the last 4 years (5 years if umb &gt; 10M), Row 56 clarification of list definitions</t>
  </si>
  <si>
    <t>fix error in Accts Receivable % - remove drop down and validate for whole numbers</t>
  </si>
  <si>
    <t>fix new location add to put correct formula in the Sq Ft</t>
  </si>
  <si>
    <t>fix massachusetts validation</t>
  </si>
  <si>
    <t>Attachment Checklist - confirm the following are included in your submission by answering yes or no</t>
  </si>
  <si>
    <t>update FDSC to only default if there is a bldg, or a bpp, or a buisness income limit at the minimum</t>
  </si>
  <si>
    <t>Physical Damage</t>
  </si>
  <si>
    <t>Comp Ded:</t>
  </si>
  <si>
    <t>Coll Ded:</t>
  </si>
  <si>
    <t>Diminished Value</t>
  </si>
  <si>
    <t>Dealers' Drive Away Collision (if Dlrs Phy Dam is written)</t>
  </si>
  <si>
    <t>Dealers Physical Damage</t>
  </si>
  <si>
    <t>Reporting:</t>
  </si>
  <si>
    <t>False Pretense</t>
  </si>
  <si>
    <t>Symbol</t>
  </si>
  <si>
    <t>Percentage</t>
  </si>
  <si>
    <t>STD Lot</t>
  </si>
  <si>
    <t>non-STD Lot</t>
  </si>
  <si>
    <t>Non-STD Lot</t>
  </si>
  <si>
    <t>Limit/
Loss</t>
  </si>
  <si>
    <t>Inventory Value</t>
  </si>
  <si>
    <t>Dealer Percentage of Repair Endorsement</t>
  </si>
  <si>
    <t>Dealer's Physical Damage:</t>
  </si>
  <si>
    <t>Additional Locations:</t>
  </si>
  <si>
    <t>In Transit:</t>
  </si>
  <si>
    <t>If Dealer Percentage of Repair/Labor = Yes, than % covered must be greater than 0</t>
  </si>
  <si>
    <t>ddConstCode</t>
  </si>
  <si>
    <t>01</t>
  </si>
  <si>
    <t>02</t>
  </si>
  <si>
    <t>03</t>
  </si>
  <si>
    <t>04</t>
  </si>
  <si>
    <t>05</t>
  </si>
  <si>
    <t>06</t>
  </si>
  <si>
    <t>Construction Description</t>
  </si>
  <si>
    <t>Update Crime deductible default to 1,000</t>
  </si>
  <si>
    <t>Require Occupancy selection from drop down and add occupancy comments column for additional information</t>
  </si>
  <si>
    <t>Construction Code</t>
  </si>
  <si>
    <t>Occupancy Comments</t>
  </si>
  <si>
    <t>Correct UM/UIM selection so protection/gray color is in Worksheet Change instead of in the validation code.</t>
  </si>
  <si>
    <t>R-LossCosts</t>
  </si>
  <si>
    <t>Add "Sprklr - not rated sprklr" to sprinkler drop down.</t>
  </si>
  <si>
    <t>Add BPP RG code to grid</t>
  </si>
  <si>
    <t>Update Med Pay Basis to change to NONE if N/A is selected for MedPay</t>
  </si>
  <si>
    <t>Update vacant land, parking lot, and storage lot validation - parking and storage use garage employee and vacant land uses GL</t>
  </si>
  <si>
    <t>Add data validation to street address and city to only allow 25 characters since that is the system (PDNet) restriction</t>
  </si>
  <si>
    <t>Contents Group</t>
  </si>
  <si>
    <t>remove FL from the Defense for Products exception states - just NY is an exception</t>
  </si>
  <si>
    <t>Add validation to prevent UM and/or UIM limits &gt; $2,000,000</t>
  </si>
  <si>
    <t>Building Deductible is a required field</t>
  </si>
  <si>
    <t>Make building deductible required</t>
  </si>
  <si>
    <t>Use this section to describe, in paragraph form, these issues, or additional information regarding the Account:
- any non-dealership related exposures and how they will be treated
- who is furnished autos and why
- neighboring exposures
- emergency plan for hail, fire and flood
- the treatment of high-value customer vehicles
- antique, exotic or car values over $200,000
- the employment of security guards or armored car service
- plans for future growth and/or succession planning</t>
  </si>
  <si>
    <t>Auto Parts &amp; Supplies</t>
  </si>
  <si>
    <t>Exposure Amount</t>
  </si>
  <si>
    <t>square feet</t>
  </si>
  <si>
    <t>Validate for building limit OR BPP limit OR bus inc limit if there is a value in FDSC. Remove 80% option from BPP Coins (not valid option in PDNet)</t>
  </si>
  <si>
    <t>Add validation to check at least 1 coverage (property, garage, or GL) on each location on the location schedule.</t>
  </si>
  <si>
    <t>Every location/building on the schedule must have at least a property, garage, or GL coverage.</t>
  </si>
  <si>
    <t>Detail</t>
  </si>
  <si>
    <t>Add Detail to  the Occupancy drop down</t>
  </si>
  <si>
    <t>EQ %</t>
  </si>
  <si>
    <t>Update EQ Deductible % to only allow values in PDNet (10-40%), and select from drop down</t>
  </si>
  <si>
    <t>Arrowhead</t>
  </si>
  <si>
    <t>Contingent Liability Coverages</t>
  </si>
  <si>
    <t>Contingent Physical Damage Coverages</t>
  </si>
  <si>
    <t>Year of last roof replacement</t>
  </si>
  <si>
    <t>Select Broker</t>
  </si>
  <si>
    <t>Broker List</t>
  </si>
  <si>
    <t>RiskPoint</t>
  </si>
  <si>
    <t>Policy Company</t>
  </si>
  <si>
    <t>No Aggregate</t>
  </si>
  <si>
    <t>make prod compl ops always N/A</t>
  </si>
  <si>
    <t>default General Agg to No Aggregate</t>
  </si>
  <si>
    <t>Add Year of Last Roof Replacement</t>
  </si>
  <si>
    <t>Allow mutliple OGPs on the same location</t>
  </si>
  <si>
    <t>update sq ft format to only 2 decimal places</t>
  </si>
  <si>
    <t>update coverage checks for vacant land etc and at least one coverage to accommodate Massachusetts using it's own part of the garage J tab</t>
  </si>
  <si>
    <t>Add in field labels for upload and validation of LR policies</t>
  </si>
  <si>
    <t>The same Special Class is not allowed more than once on a location, e.g. Fences &amp; Arbors - Metal, and Fences &amp; Arbors - Wood are the same Special Class.</t>
  </si>
  <si>
    <t>MCO</t>
  </si>
  <si>
    <t>remove the Any Water, Salt Water, hydrant, and fire station columns (hide them)</t>
  </si>
  <si>
    <t>Defense for Prod. Related Damages (not valid in NY)</t>
  </si>
  <si>
    <t>Paper Company</t>
  </si>
  <si>
    <t>Agency Number</t>
  </si>
  <si>
    <t>Do not allow the same "special class" coverage more than once on a location.
Change Billboards &amp; Signs options to a single option - Billboards &amp; Signs - attached to buildings</t>
  </si>
  <si>
    <t>Change the Signs section to only offer Signs - not attached to buildings.</t>
  </si>
  <si>
    <t>Signs - not attached to buildings</t>
  </si>
  <si>
    <t>INLAND MARINE MISCELLANEOUS (SIGNS NOT ATTACHED TO BUILDINGS)</t>
  </si>
  <si>
    <t>Billboards &amp; Signs - Entirely Metal</t>
  </si>
  <si>
    <t>Billboards &amp; Signs - Other</t>
  </si>
  <si>
    <t>Signs under $10K are included in Building coverage. Earthquake provisions for the corresponding building apply.</t>
  </si>
  <si>
    <t>Correct validation of locations with at least one coverage to only check on building 1's</t>
  </si>
  <si>
    <t>update agg formula to be 3x the each occ limit</t>
  </si>
  <si>
    <t>update location drop down to include the -2 and -3 etc locations</t>
  </si>
  <si>
    <t>From the Office Button, select Excel Options at the bottom</t>
  </si>
  <si>
    <t>On the left menu, select "Trust Center".</t>
  </si>
  <si>
    <t>Click on the button that says "Trust Center Settings".</t>
  </si>
  <si>
    <t>Select either "Disable all macros with notification" or "Enable all macros …"</t>
  </si>
  <si>
    <t>Selecting disable with notification will cause a "Security Warning" pop up message when you open the workbook. Click on the Options button and then on the "Enable macros" radio button.</t>
  </si>
  <si>
    <t>If you need to delete a location from the C-Locs&amp;Ais tab, or renumber locations, go to the ReNum tab and follow the directions.</t>
  </si>
  <si>
    <t>If you get validation errors on your "Final Save", go to the Validation tab.  To get to the cell with the error, double-click on the cell in column B for the row with the error.</t>
  </si>
  <si>
    <t>The validation checking rules are enumerated in the HELP-Validation tab.</t>
  </si>
  <si>
    <t>You must ALWAYS click on Final Save and correct any validation issues until the Status color is yellow or green before submitting your application.</t>
  </si>
  <si>
    <t xml:space="preserve">This list identifies all of the fields and conditions in the Dealer Application that will ensure a successful submission.  
The first sheet (A-Gen) has a new “Final Save” button.  This initiates the actual validation process and a results summary is displayed here with color coded status: 
Red – errors requiring correction before submission
Yellow – warning messages that should be reviewed but do not require correction to submit
Green – successful validation
The detailed error messages are listed out on the sheet titled Validation, including a hyperlink in column B to the field with the error in column B.  
In general, all drop downs have been locked so only values from the drop down can be selected.    
In addition, any submission application with a version number that does not match the current production application version number, will be rejected.
</t>
  </si>
  <si>
    <t>Locations should be entered on the C tab. Instructions are contained on the various buttons to assist in entering these locations. When locations are added with the buttons provided, locations will be automatically created for those coverages that are typically written on each location. For other coverages, a drop-down list is provided so the appropriate location can be selected.</t>
  </si>
  <si>
    <t xml:space="preserve"> Entry of insured information starts on the A-Gen tab.</t>
  </si>
  <si>
    <t>Producer Name:</t>
  </si>
  <si>
    <t>Submission   Quote #</t>
  </si>
  <si>
    <t>Producer Customer #</t>
  </si>
  <si>
    <t>Submission Summary</t>
  </si>
  <si>
    <r>
      <t xml:space="preserve">***All fields in Submission Summary are required***
</t>
    </r>
    <r>
      <rPr>
        <sz val="10"/>
        <color rgb="FF0070C0"/>
        <rFont val="Times New Roman"/>
        <family val="1"/>
      </rPr>
      <t>(excluding the Name/Relationship entries if not applicable)</t>
    </r>
  </si>
  <si>
    <t>Summary Underwriting Information</t>
  </si>
  <si>
    <t>Submission Narrative:</t>
  </si>
  <si>
    <t>ddSprinkler</t>
  </si>
  <si>
    <t>Full(50-100%)</t>
  </si>
  <si>
    <t>None(0%)</t>
  </si>
  <si>
    <t>Partial(2-49%)</t>
  </si>
  <si>
    <t>Sprklrd Non-Rated</t>
  </si>
  <si>
    <t>Rear or Adjacent</t>
  </si>
  <si>
    <t xml:space="preserve">Add Rear/Adjacent drop down field and update input messages for valid address only in street address. </t>
  </si>
  <si>
    <t>Remove the distance to hydrant, etc. columns (not just hide)</t>
  </si>
  <si>
    <t>Validate additional interest type/interest - if building owner must be owner of premises</t>
  </si>
  <si>
    <t>Infiniti</t>
  </si>
  <si>
    <t>Land Rover</t>
  </si>
  <si>
    <t>Subaru</t>
  </si>
  <si>
    <t>Suzuki</t>
  </si>
  <si>
    <t>Scion</t>
  </si>
  <si>
    <t>Add tags for Franchise fields to upload to PDNet</t>
  </si>
  <si>
    <t>Wind Exclusion</t>
  </si>
  <si>
    <t>Add wind/hail deductible and wind exclusion for upload</t>
  </si>
  <si>
    <t>Correct data validation for rates to allow rates with 3 decimal places</t>
  </si>
  <si>
    <t>% ownership</t>
  </si>
  <si>
    <t>DESIGNATED PERSONS AUTO COVERAGE</t>
  </si>
  <si>
    <t>%Ownership</t>
  </si>
  <si>
    <t>Total Ownership Percentage must equal 100%</t>
  </si>
  <si>
    <t>update Dealer Owners section, validate owners % to total to 100%</t>
  </si>
  <si>
    <t>Remove Pers Umbrella and add Designated Persons</t>
  </si>
  <si>
    <t>Update punctuation removal to replace with "empty" instead of with a space.</t>
  </si>
  <si>
    <t>President</t>
  </si>
  <si>
    <t>N/A-Special Classes only</t>
  </si>
  <si>
    <t>Update Construction Code data validation to use REF table.  Add "N/A-Special Classes only" to the ref table.</t>
  </si>
  <si>
    <t>Heavy Timber Joisted Masonry</t>
  </si>
  <si>
    <t>07</t>
  </si>
  <si>
    <t>08</t>
  </si>
  <si>
    <t>09</t>
  </si>
  <si>
    <t>Superior Masonry Non-Combustible</t>
  </si>
  <si>
    <t>validate both class code and loc/bldg to use entry</t>
  </si>
  <si>
    <t>For BEE, Special Classes, and Utility Services, the same coverage cannot be on the same location more than once.</t>
  </si>
  <si>
    <t>For Signs, the coverage cannot be on a location more than once. (duplicate rows)</t>
  </si>
  <si>
    <t>validate both limit and loc/bldg to use entry (warning).  Also validate no dup locations for the same coverage.</t>
  </si>
  <si>
    <t>F &amp; G-IM</t>
  </si>
  <si>
    <t xml:space="preserve">Loc </t>
  </si>
  <si>
    <t>First</t>
  </si>
  <si>
    <t>Middle</t>
  </si>
  <si>
    <t>Last</t>
  </si>
  <si>
    <t>Suffix</t>
  </si>
  <si>
    <t>Email</t>
  </si>
  <si>
    <t>Policy notices</t>
  </si>
  <si>
    <t>Oth Pol docs</t>
  </si>
  <si>
    <t>MVRs</t>
  </si>
  <si>
    <t>L&amp;R</t>
  </si>
  <si>
    <t>Loss Control</t>
  </si>
  <si>
    <t>Claims contact</t>
  </si>
  <si>
    <t>Street</t>
  </si>
  <si>
    <t>P</t>
  </si>
  <si>
    <t>Vice President</t>
  </si>
  <si>
    <t>General Manager</t>
  </si>
  <si>
    <t>Human Resources Manager</t>
  </si>
  <si>
    <t>Risk Manager</t>
  </si>
  <si>
    <t>ddContactTitles</t>
  </si>
  <si>
    <t xml:space="preserve">Primary Contact (P) or Copy (C) </t>
  </si>
  <si>
    <t>Contact Name and Title</t>
  </si>
  <si>
    <t>Contact Phone</t>
  </si>
  <si>
    <t>Change "Aggregate Applies?" to always be No and protected.</t>
  </si>
  <si>
    <t>Accting Contact</t>
  </si>
  <si>
    <t>Dealer Principal</t>
  </si>
  <si>
    <t>.</t>
  </si>
  <si>
    <t>Double click on the cell in this column to go to the cell with the error.</t>
  </si>
  <si>
    <t>Broker/Producer Misc Use Fields</t>
  </si>
  <si>
    <t>Case ID or Quote ID</t>
  </si>
  <si>
    <t>Dealership Personnel - Dealer Principal/Owner/President</t>
  </si>
  <si>
    <t>At least the Main Franchise type</t>
  </si>
  <si>
    <t>All fields (columns) in row 4 (location input line) are required except Rear/Adjacent, Year most recent renovation, Year last roof replacement, and Occupancy Comments.  If "vacant" or "parking" or "storage" is in Occupancy, then "Yr built", “Construction Type”, and “Sprinkler?” may be blank.  "Sq Ft. or Acres" must always contain either the building square footage or the number of acres for storage or vacant land.</t>
  </si>
  <si>
    <t>Employees are not allowed on vacant land</t>
  </si>
  <si>
    <t>If there are any locations with Garagekeepers coverage then Customer Percentage of Repair Yes/No for both Labor and Parts/Materials is required.</t>
  </si>
  <si>
    <t>1. The Dealer Principal, Accounting Contact, and Loss Control (including Cat notices) contact types are required. These must be entered one per line on the appropriate line. 
2. The Dealer Ownership information from the A-Gen tab will prefill in these first 3 lines but can be updated. 
3. Additional contacts can be added by using the Add Contact Button and then typing a P for primary or a C for copy in the appropriate contact type column. Multiple types may be selected in these additional lines. 
4. Location (1st Column) is the Property Location for the contact.  The location/building 1 address will prefill from the C-Locs&amp;AIs tab but can be updated.</t>
  </si>
  <si>
    <t>Phone ext</t>
  </si>
  <si>
    <t>Contacts</t>
  </si>
  <si>
    <t>First Name, Last Name, Title, Phone, Email Address Street, City, State, Zip are all required.</t>
  </si>
  <si>
    <t>Email address validates for a well-formed email address.  Phone number validates for only whole numbers (formatting is done by the application).</t>
  </si>
  <si>
    <t>Dealer Principal, Accounting Contact, and Loss Control (including Cat notices) are all required contact types.  There must be an entry on the first 3 rows.</t>
  </si>
  <si>
    <t>Added tab</t>
  </si>
  <si>
    <t>Removed Texas Defense for Products option since it moved to Garage</t>
  </si>
  <si>
    <t>Add protection class code tag back in for upload. Corrected cell protection on contents group.</t>
  </si>
  <si>
    <t>AUTOMOBILE REPAIR OR SERVICE SHOPS</t>
  </si>
  <si>
    <t xml:space="preserve">GEN-LIAB STOP GAP (MONOPOLISTIC WC STATES - OH,ND,WA,WY)    </t>
  </si>
  <si>
    <t>Ref</t>
  </si>
  <si>
    <t>correct spelling of GEN LTAB and SIIOPS in GL class drop down</t>
  </si>
  <si>
    <t>Add hidden locs table to H-Crime to use for loc drop down on Contacts tab</t>
  </si>
  <si>
    <t>Expiring premium and Carrier (include E&amp;O, and include EPLI if NOT California):</t>
  </si>
  <si>
    <t>Motor Truck Cargo radius is required if any location has a Motor Truck Cargo limit.</t>
  </si>
  <si>
    <t>If there is a value in the Garage Liability Limit, the Liability Deductible Basis must have a value.</t>
  </si>
  <si>
    <t>If there is a value in the  Liability Limit, the Liability Deductible Basis must have a value.</t>
  </si>
  <si>
    <t>If there are any locations with Garagekeepers coverage then Basis is required</t>
  </si>
  <si>
    <t>Supporting Info</t>
  </si>
  <si>
    <t>Add cell validation for whole numbers for all limit fields</t>
  </si>
  <si>
    <t>Change address length validation to 75 so upload can split it</t>
  </si>
  <si>
    <t>Add validation for Liability Deductible Type on Garage and Lease Rental and Garagekeepers Basis type</t>
  </si>
  <si>
    <t>Building Blanket? (UW approval)</t>
  </si>
  <si>
    <t>Change validation for requiring construction year, sprinkler, etc, to check building limit only instead of occupancy.</t>
  </si>
  <si>
    <t>Shepherd</t>
  </si>
  <si>
    <t>NoSkipCopyRanges</t>
  </si>
  <si>
    <t>A_AI_City</t>
  </si>
  <si>
    <t>A_Business_Type</t>
  </si>
  <si>
    <t>A_CaseNum</t>
  </si>
  <si>
    <t>A_First_Named_Insured</t>
  </si>
  <si>
    <t>A_Franchise1</t>
  </si>
  <si>
    <t>A_Franchise2</t>
  </si>
  <si>
    <t>A_Franchise3</t>
  </si>
  <si>
    <t>A_Lease_Rental_Code</t>
  </si>
  <si>
    <t>A_Legal_Status</t>
  </si>
  <si>
    <t>A_Mailing_Address</t>
  </si>
  <si>
    <t>A_Main_City</t>
  </si>
  <si>
    <t>A_Main_Phone</t>
  </si>
  <si>
    <t>A_Main_State</t>
  </si>
  <si>
    <t>A_Main_Zip</t>
  </si>
  <si>
    <t>A_Dlr_Website</t>
  </si>
  <si>
    <t>A_Own_Pct_Col</t>
  </si>
  <si>
    <t>A_Addl_Ownr_Names</t>
  </si>
  <si>
    <t>A_Addl_Ownr_Titles</t>
  </si>
  <si>
    <t>A_Need_By_Date</t>
  </si>
  <si>
    <t>A_Other_Named_Insureds</t>
  </si>
  <si>
    <t>A_Owner_Name</t>
  </si>
  <si>
    <t>A_Owner_Title</t>
  </si>
  <si>
    <t>A_Prop_Eff_Date</t>
  </si>
  <si>
    <t>A_Quote</t>
  </si>
  <si>
    <t>C_Additional_Insured_Location</t>
  </si>
  <si>
    <t>C_Additional_Insured_Name</t>
  </si>
  <si>
    <t>C_Addl_Insureds_Type</t>
  </si>
  <si>
    <t>C_AI_addrline1</t>
  </si>
  <si>
    <t>C_AI_addrline2</t>
  </si>
  <si>
    <t>C_AI_InterestType</t>
  </si>
  <si>
    <t>C_AI_State</t>
  </si>
  <si>
    <t>C_AI_Zip</t>
  </si>
  <si>
    <t>C_Terrorism</t>
  </si>
  <si>
    <t>E_Spec_Instrs</t>
  </si>
  <si>
    <t>E_BINC_OrdLaw</t>
  </si>
  <si>
    <t>E_Bldg_Agreed_Value</t>
  </si>
  <si>
    <t>E_Bldg_Coinsurance</t>
  </si>
  <si>
    <t>E_Bldg_Deductible</t>
  </si>
  <si>
    <t>E_BPP_Agreed_Value</t>
  </si>
  <si>
    <t>E_BPP_Blanket</t>
  </si>
  <si>
    <t>E_BPP_Coinsurance</t>
  </si>
  <si>
    <t>E_BPP_Valuation</t>
  </si>
  <si>
    <t>E_BusIncBlanket</t>
  </si>
  <si>
    <t>E_Business_EExp</t>
  </si>
  <si>
    <t>E_Earthquake_BINC_Flag</t>
  </si>
  <si>
    <t>E_FDSC_Covg</t>
  </si>
  <si>
    <t>E_FireLegalLimits</t>
  </si>
  <si>
    <t>E_IndemnityType</t>
  </si>
  <si>
    <t>E_Locs_BINC_Limit</t>
  </si>
  <si>
    <t>E_Loss_Payment_Eexp</t>
  </si>
  <si>
    <t>E_Mech_Brkdwn</t>
  </si>
  <si>
    <t>E_Prop_Bldg_EQ_DedPct</t>
  </si>
  <si>
    <t>E_Prop_Bldg_EQ_Flag</t>
  </si>
  <si>
    <t>E_Prop_BPP_EQ</t>
  </si>
  <si>
    <t>E_Prop_BPP_EQ_DedPct</t>
  </si>
  <si>
    <t>E_Prop_EExp_EQ</t>
  </si>
  <si>
    <t>E_Prop_EExp_OrdLaw</t>
  </si>
  <si>
    <t>E_Prop_EQ_DedPct</t>
  </si>
  <si>
    <t>E_Prop_EQ_EEXP_DedPct</t>
  </si>
  <si>
    <t>E_Prop_LimitCol</t>
  </si>
  <si>
    <t>E_Prop_Payroll</t>
  </si>
  <si>
    <t>E_PropHoldLocs</t>
  </si>
  <si>
    <t>E_PropLoc_BPP_Limit</t>
  </si>
  <si>
    <t>E_PropLocCol</t>
  </si>
  <si>
    <t>E_Reconstruction_Cost</t>
  </si>
  <si>
    <t>F_BEE_Additional_Exp</t>
  </si>
  <si>
    <t>F_BEE_EQ</t>
  </si>
  <si>
    <t>F_BEE_Hardware_Val</t>
  </si>
  <si>
    <t>F_BEE_SurgeProt</t>
  </si>
  <si>
    <t>F_BEEC_Blkt</t>
  </si>
  <si>
    <t>F_BEEHoldLocs</t>
  </si>
  <si>
    <t>F_BEELocCol</t>
  </si>
  <si>
    <t>F_Signs_Limit</t>
  </si>
  <si>
    <t>F_Signs_Type</t>
  </si>
  <si>
    <t>F_SignsHoldLocs</t>
  </si>
  <si>
    <t>F_SignsLocCol</t>
  </si>
  <si>
    <t>F_Spec_Comments</t>
  </si>
  <si>
    <t>F_UtilitiesHoldLocs</t>
  </si>
  <si>
    <t>F_UtilitiesLocCol</t>
  </si>
  <si>
    <t>F_Utility_Comm_Supply</t>
  </si>
  <si>
    <t>F_Utility_Communication_Lines</t>
  </si>
  <si>
    <t>F_Utility_Overhead_Power_Lines</t>
  </si>
  <si>
    <t>F_Utility_Power_Supply</t>
  </si>
  <si>
    <t>F_Utility_Svcs_Limit</t>
  </si>
  <si>
    <t>F_Utility_Water_Code</t>
  </si>
  <si>
    <t>G_Coinsurance</t>
  </si>
  <si>
    <t>G_MTC_type</t>
  </si>
  <si>
    <t>G_DupRec_stg</t>
  </si>
  <si>
    <t>G_Recpt_Mfg</t>
  </si>
  <si>
    <t>G_Signs_comments</t>
  </si>
  <si>
    <t>G_DupRecdFct</t>
  </si>
  <si>
    <t>G_IMMiscHoldLocs</t>
  </si>
  <si>
    <t>G_IMMiscLocCol</t>
  </si>
  <si>
    <t>G_Signs_Deductible</t>
  </si>
  <si>
    <t>G_Signs_Limit</t>
  </si>
  <si>
    <t>G_Tools_ARLimit</t>
  </si>
  <si>
    <t>G_Tools_Employee_Count</t>
  </si>
  <si>
    <t>G_Tools_Employee_Limit</t>
  </si>
  <si>
    <t>G_Tools_Papers</t>
  </si>
  <si>
    <t>G_Tools_Receptacle_Class</t>
  </si>
  <si>
    <t>G_ToolsHoldLocs</t>
  </si>
  <si>
    <t>G_ToolsLocCol</t>
  </si>
  <si>
    <t>G_Valuable_Papers_Ded</t>
  </si>
  <si>
    <t>H_Admin_Flag</t>
  </si>
  <si>
    <t>H_Admin_Name</t>
  </si>
  <si>
    <t>H_Computer_Limit</t>
  </si>
  <si>
    <t>H_Counterfeit_Deductible</t>
  </si>
  <si>
    <t>H_Counterfeit_Limit</t>
  </si>
  <si>
    <t>H_CrimeHoldLocs</t>
  </si>
  <si>
    <t>H_CrimeLocCol</t>
  </si>
  <si>
    <t>H_Forge_Deductible</t>
  </si>
  <si>
    <t>H_Forge_Limit</t>
  </si>
  <si>
    <t>H_Fraud_Deductible</t>
  </si>
  <si>
    <t>H_Loc_INSO_Limit</t>
  </si>
  <si>
    <t>H_Loc_INTM_Limit</t>
  </si>
  <si>
    <t>H_Loc_OUTP_Limit</t>
  </si>
  <si>
    <t>H_LocDedAmount</t>
  </si>
  <si>
    <t>H_MoneyHndlr_Count</t>
  </si>
  <si>
    <t>H_OthEmpl_Count</t>
  </si>
  <si>
    <t>H_OwnrOffcr_Count</t>
  </si>
  <si>
    <t>H_Theft_Deductible</t>
  </si>
  <si>
    <t>H_Theft_Limit</t>
  </si>
  <si>
    <t>H_EmpBenPlan_Name</t>
  </si>
  <si>
    <t>I_AuAggLimit</t>
  </si>
  <si>
    <t>I_AuCSLLiabLimit</t>
  </si>
  <si>
    <t>I_AuLiabDedTypeCd</t>
  </si>
  <si>
    <t>I_AuMedPayLimit</t>
  </si>
  <si>
    <t>I_AuMedPayTypeInd</t>
  </si>
  <si>
    <t>J_AuChargeTypeInd</t>
  </si>
  <si>
    <t>J_AuInputRtFct</t>
  </si>
  <si>
    <t>J_AuInputRtFctYN</t>
  </si>
  <si>
    <t>J_ClassIAEmplCnt</t>
  </si>
  <si>
    <t>J_ClassIBEmplCnt</t>
  </si>
  <si>
    <t>J_ClassIIAEmplCnt</t>
  </si>
  <si>
    <t>J_ClassIIBEmplCnt</t>
  </si>
  <si>
    <t>J_CustGoodsLmt</t>
  </si>
  <si>
    <t>J_DlrPlates</t>
  </si>
  <si>
    <t>J_EmplHoldLocs</t>
  </si>
  <si>
    <t>J_EmplLocCol</t>
  </si>
  <si>
    <t>J_EstClericalAnnRemun</t>
  </si>
  <si>
    <t>J_EstOthAnnRemun</t>
  </si>
  <si>
    <t>J_GKCGHoldLocs</t>
  </si>
  <si>
    <t>J_GKCGLocCol</t>
  </si>
  <si>
    <t>J_GKLLLimit</t>
  </si>
  <si>
    <t>J_GrLegalDirTypeCd</t>
  </si>
  <si>
    <t>J_GrPrimOrExcessTypeCd</t>
  </si>
  <si>
    <t>J_PartTimeIAEmplCnt</t>
  </si>
  <si>
    <t>J_PartTimeIBEmplCnt</t>
  </si>
  <si>
    <t>K_DOC_Titles</t>
  </si>
  <si>
    <t>K_DOC_Locs</t>
  </si>
  <si>
    <t>K_DD_PIP</t>
  </si>
  <si>
    <t>K_3rdPty_DedAmt</t>
  </si>
  <si>
    <t>K_3rdPty_Lmt</t>
  </si>
  <si>
    <t>K_3rdPty_x</t>
  </si>
  <si>
    <t>K_AEO_ded</t>
  </si>
  <si>
    <t>K_AEO_Sel</t>
  </si>
  <si>
    <t>K_AuDocUmOvrd</t>
  </si>
  <si>
    <t>K_AuMedPayLimit_172007</t>
  </si>
  <si>
    <t>K_AuSelCovgsLst</t>
  </si>
  <si>
    <t>K_Desg_Names</t>
  </si>
  <si>
    <t>K_Desg_UM</t>
  </si>
  <si>
    <t>K_Desg_UMLmt</t>
  </si>
  <si>
    <t>K_Disc_DedAmt</t>
  </si>
  <si>
    <t>K_Disc_x</t>
  </si>
  <si>
    <t>K_Doc_Names</t>
  </si>
  <si>
    <t>K_DOC_Sel</t>
  </si>
  <si>
    <t>K_LDamCA_DedAmt</t>
  </si>
  <si>
    <t>K_LDamCA_Lmt</t>
  </si>
  <si>
    <t>K_LegalDam_x</t>
  </si>
  <si>
    <t>K_LegDamCA_x</t>
  </si>
  <si>
    <t>K_OGP_x</t>
  </si>
  <si>
    <t>M_Cargo_Limit</t>
  </si>
  <si>
    <t>M_Cargo_Radius</t>
  </si>
  <si>
    <t>M_ClassHoldLocs</t>
  </si>
  <si>
    <t>M_ClassLocCol</t>
  </si>
  <si>
    <t>M_Each_Occ_Limit</t>
  </si>
  <si>
    <t>M_Fire_Damage_Limit</t>
  </si>
  <si>
    <t>M_Loc_Premium_Basis</t>
  </si>
  <si>
    <t>N_Addl_PIP_ded</t>
  </si>
  <si>
    <t>N_AuCombLimit</t>
  </si>
  <si>
    <t>N_AuMedPayLimit</t>
  </si>
  <si>
    <t>N_AuMedPayTypeInd</t>
  </si>
  <si>
    <t>N_AuNoFltPIP2ThrshAmt</t>
  </si>
  <si>
    <t>N_AuNoFltPIPThrshAmt</t>
  </si>
  <si>
    <t>N_AuUIMCombLimit</t>
  </si>
  <si>
    <t>N_AuUnderinsuredMotorSel</t>
  </si>
  <si>
    <t>N_AuUninsuredMotorSel</t>
  </si>
  <si>
    <t>N_Lease_Receipts_Contingent_Liability</t>
  </si>
  <si>
    <t>N_Lease_Receipts_Contingent_PD</t>
  </si>
  <si>
    <t>N_Liability_Deductible</t>
  </si>
  <si>
    <t>N_Liability_Deductible_Basis</t>
  </si>
  <si>
    <t>N_Liability_Limit</t>
  </si>
  <si>
    <t>N_PD_OTC_Type</t>
  </si>
  <si>
    <t>N_Rental_Receipts_Contingent_Liability</t>
  </si>
  <si>
    <t>N_Rental_Receipts_Contingent_PD</t>
  </si>
  <si>
    <t>Q_Desig_Titles</t>
  </si>
  <si>
    <t>Q_Desig_Pct</t>
  </si>
  <si>
    <t>Q_Underlying_All</t>
  </si>
  <si>
    <t>Q_Desig_Pers</t>
  </si>
  <si>
    <t>Q_EmployeeBenefits</t>
  </si>
  <si>
    <t>Q_Limit</t>
  </si>
  <si>
    <t>Q_NewSales_Rcpts</t>
  </si>
  <si>
    <t>Q_NewSvc_Rcpts</t>
  </si>
  <si>
    <t>Q_UsedSales_Rcpts</t>
  </si>
  <si>
    <t>Q_SvcParts_Rcpts</t>
  </si>
  <si>
    <t>Q_Other_Desc</t>
  </si>
  <si>
    <t>Q_Other_Rcpts</t>
  </si>
  <si>
    <t>Q_Ownd_Veh_Cnts</t>
  </si>
  <si>
    <t>Q_Policy_Type</t>
  </si>
  <si>
    <t>Add in "copy from previous version" functionality</t>
  </si>
  <si>
    <t>L_Bldg_Pct</t>
  </si>
  <si>
    <t>L_Coll_Lmt</t>
  </si>
  <si>
    <t>L_Comp_Lmt</t>
  </si>
  <si>
    <t>L_Dlr_Labor_Rpr_Pct</t>
  </si>
  <si>
    <t>L_Dlr_Labor_Rpr_YN</t>
  </si>
  <si>
    <t>L_Dlr_parts_repair_YN</t>
  </si>
  <si>
    <t>L_DlrPD_HoldLocs</t>
  </si>
  <si>
    <t>L_DlrPD_LocCol</t>
  </si>
  <si>
    <t>L_FP_Ded</t>
  </si>
  <si>
    <t>L_FP_Limit</t>
  </si>
  <si>
    <t>L_STDLot_Pct</t>
  </si>
  <si>
    <t>L_PhysDam_Symb</t>
  </si>
  <si>
    <t>L_nonSTDLot_Pct</t>
  </si>
  <si>
    <t>L_FP_InvVal</t>
  </si>
  <si>
    <t>RiskPoint SubAgent ranges</t>
  </si>
  <si>
    <t>employees</t>
  </si>
  <si>
    <t>Copy Status</t>
  </si>
  <si>
    <t>M_LocDesc_4copy</t>
  </si>
  <si>
    <t>5 percent of limit</t>
  </si>
  <si>
    <t>remove signs "comment" section and "other than signs deductible" section, protect signs deductible on location level</t>
  </si>
  <si>
    <t>Correct FDSC validation to check building AND BPP and Bus Inc</t>
  </si>
  <si>
    <t>Add Warehouse and Lease &amp; Rental to the Occupancy drop down</t>
  </si>
  <si>
    <t>Make Area Sales Manager a warning instead of an error.</t>
  </si>
  <si>
    <t>Lease &amp; Rental</t>
  </si>
  <si>
    <t>Warehouse</t>
  </si>
  <si>
    <t>Eligibility</t>
  </si>
  <si>
    <t>Driving Exposures</t>
  </si>
  <si>
    <t>Operating Practices</t>
  </si>
  <si>
    <t>D</t>
  </si>
  <si>
    <t>E</t>
  </si>
  <si>
    <t>EPLI</t>
  </si>
  <si>
    <t>Data Security</t>
  </si>
  <si>
    <t>G</t>
  </si>
  <si>
    <t>Crime/Fidelity</t>
  </si>
  <si>
    <t>H</t>
  </si>
  <si>
    <t>Bus</t>
  </si>
  <si>
    <t>I</t>
  </si>
  <si>
    <t xml:space="preserve">How many years has the applicant been in business? </t>
  </si>
  <si>
    <t xml:space="preserve">Percentage of total Dealership Service Revenues for these categories: </t>
  </si>
  <si>
    <t xml:space="preserve">Applicant has written franchise agreements in force for all manufacturers that the applicant represents? </t>
  </si>
  <si>
    <t>Additional Comments</t>
  </si>
  <si>
    <t xml:space="preserve">Prior to allowing a customer to drive a demo or rental, applicant reviews the customer's driver's license and proof of insurance. </t>
  </si>
  <si>
    <t>Signed agreements are required for autos rented or loaned to customers while their vehicles are being serviced or repaired? Provide a copy of the agreement.</t>
  </si>
  <si>
    <t xml:space="preserve">For Demos/Furnished Autos, check ALL that apply: </t>
  </si>
  <si>
    <t>Applicant has a formal safety committee that meets at least quarterly? Provide a copy of minutes of latest meeting.</t>
  </si>
  <si>
    <t xml:space="preserve">Do any of your buildings have a spray paint booth? </t>
  </si>
  <si>
    <t xml:space="preserve">Applicant requires customers to sign releases on all work orders, including repair work recommended by applicant but refused by customer? </t>
  </si>
  <si>
    <t>Has it been longer than 20 years since any of the following were updated at ANY of the insured locations: plumbing, electrical, heating/air?</t>
  </si>
  <si>
    <t xml:space="preserve">Applicant has a documented comeback (shop return) review procedure and action plan signed by employee? </t>
  </si>
  <si>
    <t xml:space="preserve">All work performed for applicant by Sub-Contractor's is governed by written and signed contracts which includes favorable indemnification provisions? </t>
  </si>
  <si>
    <t xml:space="preserve">Applicant require all subcontractors / vendors and all entities working on the applicant's premises to provide evidence of minimum liability insurance limit of $1,000,000 with an insurer rated A- or better (AM Best)? </t>
  </si>
  <si>
    <t xml:space="preserve">Applicant requires being added as Additional Insured on the insurance policies of all entities that provide services to / for applicant? </t>
  </si>
  <si>
    <t xml:space="preserve">Is an outside service used to confirm prior damage, mileage, and title for used vehicles? </t>
  </si>
  <si>
    <t xml:space="preserve">Arbitration clauses are utilized by what percentage of sales transactions for units sold or leased, where not prohibited by federal or state law. </t>
  </si>
  <si>
    <t xml:space="preserve">Applicant has a documented and formal employment application and interview process? </t>
  </si>
  <si>
    <t xml:space="preserve">Applicant conducts Criminal Background checks prior to offer of employment? </t>
  </si>
  <si>
    <t xml:space="preserve">Applicant requires that an arbitration agreement be signed prior to hiring? </t>
  </si>
  <si>
    <t xml:space="preserve">Applicant provides documented anti-discrimination and anti-harassment training to all employees? </t>
  </si>
  <si>
    <t xml:space="preserve">Applicant documents employee performance issues and communicates to employees in timely manner? </t>
  </si>
  <si>
    <t xml:space="preserve">Are performance reviews done on an annual basis for all individuals? </t>
  </si>
  <si>
    <t xml:space="preserve">During the last five years, have there been any charges filed with the EEOC or state agency against any applicant at any location, whether filed by current employees, terminated employees or employees not hired? If Yes, for each charge, attach a copy of the charges, the applicant's response and the dismissal or status </t>
  </si>
  <si>
    <t xml:space="preserve">Applicant has a formal policy regarding the disposal of paper documents or electronic equipment that may contain sensitive personal information? </t>
  </si>
  <si>
    <t xml:space="preserve">How does applicant limit access to sensitive personal information for employees and customers? </t>
  </si>
  <si>
    <t xml:space="preserve">Is an individual who orders inventory prevented from receiving and checking the inventory on arrival? </t>
  </si>
  <si>
    <t xml:space="preserve">Bank and credit card statements are reconciled monthly by individuals who have no access to cash or credit card receipts or disbursements? </t>
  </si>
  <si>
    <t xml:space="preserve">Applicant makes modifications or alterations to buses/vans designed to carry 9 or more passengers? </t>
  </si>
  <si>
    <t xml:space="preserve">Applicant has a written contract with the customer regarding demos? </t>
  </si>
  <si>
    <t xml:space="preserve">Applicant's employees drive the bus during the demonstration? </t>
  </si>
  <si>
    <t xml:space="preserve">Applicant will leave a bus with a prospective customer? </t>
  </si>
  <si>
    <t xml:space="preserve">Indicate the nationwide lease and rental organization the applicant is affiliated with? Indicate which organization and attach copies of sample lease and rental agreements. </t>
  </si>
  <si>
    <t xml:space="preserve">Applicant rents or leases vehicles for non-commercial use? </t>
  </si>
  <si>
    <t xml:space="preserve">Applicant supplies drivers to rentee or lessee? </t>
  </si>
  <si>
    <t>Modification of vehicles</t>
  </si>
  <si>
    <t>Recap / retread of tires</t>
  </si>
  <si>
    <t>Rebuilding of parts</t>
  </si>
  <si>
    <t>Towing for Hire</t>
  </si>
  <si>
    <t>Mobile Maintenance</t>
  </si>
  <si>
    <t>Other choice explanation:</t>
  </si>
  <si>
    <t xml:space="preserve">If no, what percentage of time does the individual spend on Human Resources activities? </t>
  </si>
  <si>
    <t xml:space="preserve">Employment manuals contain the checked sections: </t>
  </si>
  <si>
    <t xml:space="preserve">Applicant has a key control management system in place and includes the checked security measures: (select all that apply) </t>
  </si>
  <si>
    <t xml:space="preserve">Insured protects computers and software with the checked methods: </t>
  </si>
  <si>
    <t xml:space="preserve"> If yes, please provide the following for each loss: Date discovered, Amount, Brief Description of circumstances, and Whether or not criminal charges were filed. </t>
  </si>
  <si>
    <t>If In-House/Other, describe here:</t>
  </si>
  <si>
    <t xml:space="preserve">Applicant conducts the checked drug testing programs: </t>
  </si>
  <si>
    <t>Mine Subsidence</t>
  </si>
  <si>
    <t>Mine Subsidence (IL, IN, KY, WV)</t>
  </si>
  <si>
    <t>Add lookup table E_BldgLmt_Lookup used on Mine Sub loss cost tab</t>
  </si>
  <si>
    <t>Add Mine Sub column and formulas to look up the values, also added ddMineSub table to Ref tab for lookup of max values.</t>
  </si>
  <si>
    <t>Construction Symbol (Code)</t>
  </si>
  <si>
    <t>AIR Construction Class</t>
  </si>
  <si>
    <t>103</t>
  </si>
  <si>
    <t>119</t>
  </si>
  <si>
    <t>151</t>
  </si>
  <si>
    <t>111</t>
  </si>
  <si>
    <t>176</t>
  </si>
  <si>
    <t>175</t>
  </si>
  <si>
    <t>104</t>
  </si>
  <si>
    <t>131</t>
  </si>
  <si>
    <t>Add Air Code translation table to ref (ddAirCodes)</t>
  </si>
  <si>
    <t xml:space="preserve">Applicant works on or stores customer vehicles that are valued over $100,000? </t>
  </si>
  <si>
    <t>Further refinements to allow updates to the location numbers on Crime and J tabs if there are changes.</t>
  </si>
  <si>
    <t>SkipRequoteRanges</t>
  </si>
  <si>
    <t>copy version cutoff (for requote)</t>
  </si>
  <si>
    <t>2015-05-01</t>
  </si>
  <si>
    <t>add selective copy function - versions prior to the last 2 or 3 versions will only copy selectively - no employee counts or limits or designated person names, etc.</t>
  </si>
  <si>
    <t>Schedule of Above ground Storage Tanks (AST)</t>
  </si>
  <si>
    <t>Tank Contents</t>
  </si>
  <si>
    <t>ddTankContents</t>
  </si>
  <si>
    <t>Gasoline</t>
  </si>
  <si>
    <t>Diesel</t>
  </si>
  <si>
    <t>Waste Oil</t>
  </si>
  <si>
    <t>New Lubrication Oil</t>
  </si>
  <si>
    <t>Fuel Oil</t>
  </si>
  <si>
    <t>Empty</t>
  </si>
  <si>
    <t>Other Contents</t>
  </si>
  <si>
    <t>Installation Date</t>
  </si>
  <si>
    <t>Tank Capacity (in Gallons)</t>
  </si>
  <si>
    <t>Tank Type</t>
  </si>
  <si>
    <t>AST</t>
  </si>
  <si>
    <t>Tank #</t>
  </si>
  <si>
    <t>0</t>
  </si>
  <si>
    <t>UW Questions</t>
  </si>
  <si>
    <t>Add Underwriting Questions tab</t>
  </si>
  <si>
    <t>P-Pollution</t>
  </si>
  <si>
    <t>Add Pollution Tab</t>
  </si>
  <si>
    <t xml:space="preserve"># of Full Time Service Rep or Repair Employees </t>
  </si>
  <si>
    <t xml:space="preserve"># of Part Time Service Rep or Repair Employees </t>
  </si>
  <si>
    <t>What type of tests/inspections are performed to insure security, stability, and safety of the tanks?</t>
  </si>
  <si>
    <t>How often are inspections completed/tanks tested?</t>
  </si>
  <si>
    <t>Who does the inspections/tank testing?</t>
  </si>
  <si>
    <t>Has there been a federal or state reportable quantity discharge, dispersal, release, escape, spill, or leak at this facility/location in the last ten (10) years?</t>
  </si>
  <si>
    <t xml:space="preserve">Have any of the tanks failed an inspection within the last five (5)  years? </t>
  </si>
  <si>
    <t xml:space="preserve"> If yes, do they contain any product? </t>
  </si>
  <si>
    <t>Are there any abandoned tanks on site?</t>
  </si>
  <si>
    <t>Who disposes of hazardous waste? Please provide transport company's name and EPA #.</t>
  </si>
  <si>
    <t>Transport Company Name</t>
  </si>
  <si>
    <t>EPA #</t>
  </si>
  <si>
    <t>Additional comments or instructions - if there are any tanks with contents other than those listed, please explain here also:</t>
  </si>
  <si>
    <t xml:space="preserve">THIS IS A CLAIMS MADE AND DEFENSE WITHIN LIMITS POLICY. </t>
  </si>
  <si>
    <t>Defense costs will reduce the limits of liability.</t>
  </si>
  <si>
    <t>Are there any tanks with contents other than Gasoline, Diesel, Waste Oil, New Lubricating Oil, Fuel Oil, or Empty?  If yes, please explain.</t>
  </si>
  <si>
    <t>Is there a full time person dedicated to managing Human Resources?</t>
  </si>
  <si>
    <t>Cottingham &amp; Butler</t>
  </si>
  <si>
    <t>P_EmplHoldLoc</t>
  </si>
  <si>
    <t>P_EmplLocCol</t>
  </si>
  <si>
    <t>P_FT_EmplCnt</t>
  </si>
  <si>
    <t>P_PollDed</t>
  </si>
  <si>
    <t>P_PollLiabLimit</t>
  </si>
  <si>
    <t>P_PT_EmplCnt</t>
  </si>
  <si>
    <t>P_TankCapacity</t>
  </si>
  <si>
    <t>P_TankContents</t>
  </si>
  <si>
    <t>P_TankHoldLoc</t>
  </si>
  <si>
    <t>P_TankInstallDate</t>
  </si>
  <si>
    <t>P_TankLocCol</t>
  </si>
  <si>
    <t>P_TankOtherDesc</t>
  </si>
  <si>
    <t>P_TankType</t>
  </si>
  <si>
    <t>If a location number is entered, there must be all of the tank information (capacity, contents, install date)</t>
  </si>
  <si>
    <t>If there is at least one tank in the tank schedule, there must be at least 1 employee</t>
  </si>
  <si>
    <t>All required questions must have an answer (required indicated by an "*" in column B on the UW Questions tab.</t>
  </si>
  <si>
    <t>Update default deductibles for discrimination and include misc prop coverage as a valid location coverage when checking for locations with no coverage.</t>
  </si>
  <si>
    <t>L-DPD</t>
  </si>
  <si>
    <t>Updated sheet name to be shorter (L-DPD from L-PhysDam). Updated STD/Non-STD/Bldg value formulas to have ROUND because the value sent to PDNet must be an integer.</t>
  </si>
  <si>
    <t>Auto</t>
  </si>
  <si>
    <t>Truck</t>
  </si>
  <si>
    <t>L&amp;R Only</t>
  </si>
  <si>
    <t>Equipment</t>
  </si>
  <si>
    <t>Type (Auto, Truck, etc.)</t>
  </si>
  <si>
    <t>Year</t>
  </si>
  <si>
    <t>VIN</t>
  </si>
  <si>
    <t>U
S
E</t>
  </si>
  <si>
    <t>Radius (miles)</t>
  </si>
  <si>
    <t>Make</t>
  </si>
  <si>
    <t>Model</t>
  </si>
  <si>
    <t>Size</t>
  </si>
  <si>
    <t>GVW</t>
  </si>
  <si>
    <t>Principal Place of Garaging (zip code)</t>
  </si>
  <si>
    <t>VINDigit</t>
  </si>
  <si>
    <t>Z</t>
  </si>
  <si>
    <t>Vehicle Type</t>
  </si>
  <si>
    <t>Deductible is a required field and must have a value.</t>
  </si>
  <si>
    <t>Trailer</t>
  </si>
  <si>
    <t>RV</t>
  </si>
  <si>
    <t>Aston Martin</t>
  </si>
  <si>
    <t>Pontiac</t>
  </si>
  <si>
    <t>DEALER TYPES</t>
  </si>
  <si>
    <t xml:space="preserve">Is the customer always accompanied on test drives by an employee of the Dealership? </t>
  </si>
  <si>
    <t xml:space="preserve">Applicant has documented OEM (Original Equipment Manufacturer) training for all applicable employees? </t>
  </si>
  <si>
    <r>
      <t>Number of</t>
    </r>
    <r>
      <rPr>
        <b/>
        <i/>
        <sz val="11"/>
        <color rgb="FFFF0000"/>
        <rFont val="Tahoma"/>
        <family val="2"/>
      </rPr>
      <t xml:space="preserve"> involuntary</t>
    </r>
    <r>
      <rPr>
        <b/>
        <sz val="11"/>
        <color rgb="FF1B06BA"/>
        <rFont val="Tahoma"/>
        <family val="2"/>
      </rPr>
      <t xml:space="preserve"> terminations in the last 12 months: </t>
    </r>
  </si>
  <si>
    <t>Applicant has experienced employee theft losses in the last 5 years?</t>
  </si>
  <si>
    <t xml:space="preserve">Are monthly accounts receivable statements reviewed by managers and mailed to customers by someone other than the person responsible for the reconciliation of the accounts receivable account? </t>
  </si>
  <si>
    <t xml:space="preserve">Applicant has sales and/or service operations for Buses/Vans designed to carry 9 or more passengers? (If no, skip the other questions in this section) </t>
  </si>
  <si>
    <t xml:space="preserve">Modifications or alterations to buses are made in accordance with manufacturers OEM specifications? </t>
  </si>
  <si>
    <t>Full Time Employees</t>
  </si>
  <si>
    <t>Employees furnished company vehicle</t>
  </si>
  <si>
    <t xml:space="preserve">Security measures for all locations to include:  </t>
  </si>
  <si>
    <t xml:space="preserve">For Contract Drivers, check all that apply: </t>
  </si>
  <si>
    <t>*Questions with an * in bold are required.</t>
  </si>
  <si>
    <t xml:space="preserve">Does Insured provide any Bus demos? </t>
  </si>
  <si>
    <t xml:space="preserve">If yes, how many in the past 12 months? </t>
  </si>
  <si>
    <t>Pollution Underwriting Questions - Required if coverage requested</t>
  </si>
  <si>
    <t>Lease/Rental Underwriting Questions- Required if coverage requested</t>
  </si>
  <si>
    <t xml:space="preserve">Within the last five (5) years, has the applicant been the subject of third party liability claims as a result of a pollution event from a non-owned disposal facility? If “Yes,” please attach details associated with the claim and the claim status. </t>
  </si>
  <si>
    <t>Open Dealer Lot Underwriting Questions - Required if coverage requested</t>
  </si>
  <si>
    <t xml:space="preserve">Is there a written evacuation plan for flood-prone locations? </t>
  </si>
  <si>
    <t>Percentage of inventory that is stored inside a building or under a covered structure?</t>
  </si>
  <si>
    <t>Buy Here/Pay Here (BH/PH) or Finance Company</t>
  </si>
  <si>
    <t xml:space="preserve">Applicant has a Buy Here/Pay Here or Finance Company operation? (If no, skip the other questions in this section) </t>
  </si>
  <si>
    <t xml:space="preserve">What is the default percentage rate for this operation: </t>
  </si>
  <si>
    <r>
      <t xml:space="preserve">Is customers insurance validated by the dealership at time of sale </t>
    </r>
    <r>
      <rPr>
        <b/>
        <u/>
        <sz val="11"/>
        <color rgb="FFFF0000"/>
        <rFont val="Tahoma"/>
        <family val="2"/>
      </rPr>
      <t>and</t>
    </r>
    <r>
      <rPr>
        <sz val="11"/>
        <color rgb="FF1B06BA"/>
        <rFont val="Tahoma"/>
        <family val="2"/>
      </rPr>
      <t xml:space="preserve"> regularly verified throughout the term of the loan?  </t>
    </r>
  </si>
  <si>
    <r>
      <t xml:space="preserve">The amount of receipts related to the finance company (BH/PH) operation needs to be less than 5% of total overall dealership revenues for sales of vehicles. Please provide the </t>
    </r>
    <r>
      <rPr>
        <b/>
        <u/>
        <sz val="11"/>
        <color rgb="FFFF0000"/>
        <rFont val="Tahoma"/>
        <family val="2"/>
      </rPr>
      <t>total dollar amount of receipts</t>
    </r>
    <r>
      <rPr>
        <sz val="11"/>
        <color rgb="FF1B06BA"/>
        <rFont val="Tahoma"/>
        <family val="2"/>
      </rPr>
      <t xml:space="preserve"> for this operation: </t>
    </r>
  </si>
  <si>
    <t>DB Q ID</t>
  </si>
  <si>
    <t>2,3,4</t>
  </si>
  <si>
    <t>110, 111</t>
  </si>
  <si>
    <t>24,25,26,27</t>
  </si>
  <si>
    <t>28,29</t>
  </si>
  <si>
    <t>41,42,43,44,45,46,47,180</t>
  </si>
  <si>
    <t>63,64,66,67</t>
  </si>
  <si>
    <t>95,96,97,98,99,100,101,102,103,104,105</t>
  </si>
  <si>
    <t>Q ID</t>
  </si>
  <si>
    <t>48,49,50,51,52</t>
  </si>
  <si>
    <t>QID</t>
  </si>
  <si>
    <t>142,143</t>
  </si>
  <si>
    <t>Does an Independent CPA conduct an annual audit of the Dealer's financials?</t>
  </si>
  <si>
    <t>Pollution</t>
  </si>
  <si>
    <t>Does the insured have any underground tanks?</t>
  </si>
  <si>
    <t>Type of Business:</t>
  </si>
  <si>
    <t>Other Named Insureds - include only businesses owned by First Named Insured - 
Owner of Garage Premises should go in the Additional Insureds section on C-Loc&amp;Ais</t>
  </si>
  <si>
    <t>N_Lease_Rcpts_NumUnits</t>
  </si>
  <si>
    <t>N_Rental_Rcpts_NumUnits</t>
  </si>
  <si>
    <t>K_DOC_PhysDam_x</t>
  </si>
  <si>
    <t>K_DOC_PD_Comp_Ded</t>
  </si>
  <si>
    <t>K_DOC_PD_Coll_Ded</t>
  </si>
  <si>
    <t>Q_Owned_Shuttle</t>
  </si>
  <si>
    <t>Q_NotOwned_Shuttle</t>
  </si>
  <si>
    <t>Contact_Acctg</t>
  </si>
  <si>
    <t>Contact_Addr</t>
  </si>
  <si>
    <t>Contact_City</t>
  </si>
  <si>
    <t>Contact_Claims</t>
  </si>
  <si>
    <t>Contact_DlrPrinc</t>
  </si>
  <si>
    <t>Contact_Email</t>
  </si>
  <si>
    <t>Contact_FName</t>
  </si>
  <si>
    <t>Contact_LName</t>
  </si>
  <si>
    <t>Contact_Location</t>
  </si>
  <si>
    <t>Contact_LocList</t>
  </si>
  <si>
    <t>Contact_LossCont</t>
  </si>
  <si>
    <t>Contact_LR</t>
  </si>
  <si>
    <t>Contact_MI</t>
  </si>
  <si>
    <t>Contact_MVR</t>
  </si>
  <si>
    <t>Contact_NmSffx</t>
  </si>
  <si>
    <t>Contact_OthPolDoc</t>
  </si>
  <si>
    <t>Contact_Phone</t>
  </si>
  <si>
    <t>Contact_PolNotices</t>
  </si>
  <si>
    <t>Contact_St</t>
  </si>
  <si>
    <t>Contact_Title</t>
  </si>
  <si>
    <t>Contact_Zip</t>
  </si>
  <si>
    <t>Special Classes: Signs (ATTACHED TO BUILDINGS), Fences, Light Poles, etc. (Show Signs NOT Attached to Buildings under Inland Marine.)</t>
  </si>
  <si>
    <t>Ally</t>
  </si>
  <si>
    <t>Ally Relationship</t>
  </si>
  <si>
    <t>Ally Finance and Insurance?</t>
  </si>
  <si>
    <t>Ally Wholesale Floor Plan Physical Damage?</t>
  </si>
  <si>
    <t>Ally Motors Inventory Physical Damage?</t>
  </si>
  <si>
    <t>Ally P&amp;C has proposed Garage Package to this account previously?</t>
  </si>
  <si>
    <t>If yes, what changes have occurred since last year's quote to support quoting the risk this year?</t>
  </si>
  <si>
    <t>CEO</t>
  </si>
  <si>
    <t>Valid VIN format?</t>
  </si>
  <si>
    <t>Weight</t>
  </si>
  <si>
    <t>VIN Chkdigit</t>
  </si>
  <si>
    <t>I_AuLiabDedAmt</t>
  </si>
  <si>
    <t>Other(Temporary)</t>
  </si>
  <si>
    <t>Other Land Motor Vehicle</t>
  </si>
  <si>
    <t>Principal Place of Garaging (state)</t>
  </si>
  <si>
    <t>Williams &amp; Stazzone</t>
  </si>
  <si>
    <t>Secondary Class Code</t>
  </si>
  <si>
    <t>L_Veh_Year</t>
  </si>
  <si>
    <t>L_Veh_Make</t>
  </si>
  <si>
    <t>L_Veh_Model</t>
  </si>
  <si>
    <t>L_Veh_Type</t>
  </si>
  <si>
    <t>L_Veh_VIN</t>
  </si>
  <si>
    <t>L_Veh_Use</t>
  </si>
  <si>
    <t>L_Veh_Radius</t>
  </si>
  <si>
    <t>L_Veh_Size</t>
  </si>
  <si>
    <t>L_Veh_GVW</t>
  </si>
  <si>
    <t>L_Veh_Value</t>
  </si>
  <si>
    <t>Added Scheduled Vehicle schedule for phys dam including copy function for sched..</t>
  </si>
  <si>
    <t>All fields required except rows 19-28, and row 56 and beyond.</t>
  </si>
  <si>
    <t>What is the number of service vehicles that the insured has? (Breakdown to include Parts Delivery Vehicles, Shuttle Vehicles, Tow Trucks, Mobile Maintenance Vehicles, and any other.</t>
  </si>
  <si>
    <t xml:space="preserve">Does insured review documents used in the loan process and implement controls to prevent identity theft of customers’ personal information? </t>
  </si>
  <si>
    <t>If an outside third party repossession company is used for conducting all repossessions, is the insured named as an additional insured on the repossession contractor’s liability insurance policy?</t>
  </si>
  <si>
    <t xml:space="preserve">Are two (2) employees requested to sign off on all purchase orders prior to their being placed? </t>
  </si>
  <si>
    <t>SIZE: light = 0-10,000 lbs, medium = 10,0001-20,000 lbs, heavy = 20,001-45,000 lbs, extra heavy= over 45,000 lbs</t>
  </si>
  <si>
    <t>S</t>
  </si>
  <si>
    <t>Liability limit for truck dealers should be $1,000,000.</t>
  </si>
  <si>
    <t>GKLL deductibles changed to start at 2500</t>
  </si>
  <si>
    <t>The following questions apply to your Above Ground Storage Tanks:</t>
  </si>
  <si>
    <t xml:space="preserve">Applicant requires formal defensive driving training for all individuals that drive vehicles? </t>
  </si>
  <si>
    <t xml:space="preserve">Applicant has a documented accident review procedure that includes a detailed action plan? </t>
  </si>
  <si>
    <t>Do you use a checklist when you inspect a used vehicle prior to sale?</t>
  </si>
  <si>
    <r>
      <t xml:space="preserve">Employee-owned vehicle usage is </t>
    </r>
    <r>
      <rPr>
        <b/>
        <u/>
        <sz val="11"/>
        <color rgb="FFFF0000"/>
        <rFont val="Tahoma"/>
        <family val="2"/>
      </rPr>
      <t>prohibited</t>
    </r>
    <r>
      <rPr>
        <b/>
        <sz val="11"/>
        <color rgb="FF1B06BA"/>
        <rFont val="Tahoma"/>
        <family val="2"/>
      </rPr>
      <t xml:space="preserve"> for business purposes? If no: (a). Provide a list of such vehicles being used in the business (b). If any employee vehicles are leased back by the business, provide a copy of the lease </t>
    </r>
    <r>
      <rPr>
        <b/>
        <i/>
        <sz val="11"/>
        <color rgb="FF1B06BA"/>
        <rFont val="Tahoma"/>
        <family val="2"/>
      </rPr>
      <t>prior to binding</t>
    </r>
    <r>
      <rPr>
        <b/>
        <sz val="11"/>
        <color rgb="FF1B06BA"/>
        <rFont val="Tahoma"/>
        <family val="2"/>
      </rPr>
      <t>.</t>
    </r>
  </si>
  <si>
    <t>New Business</t>
  </si>
  <si>
    <t>Pollution retro date</t>
  </si>
  <si>
    <t>Update all "comments" cells to have wrap text. Move UW-Qs tab to the end by Supporting Info and Validation tab to the beginning. Ensure font doesn't adjust to make contents fit cell (making font too small to read in AS), Update Used Cars to say Used Vehicles, add retro date (only unhide for Ally) to R-Loss Cost tab, default 1st and 3rd party deductibles to $25K, add Motorcycle Dealer option.</t>
  </si>
  <si>
    <t>Damage to Premises Rented (any one fire)</t>
  </si>
  <si>
    <t xml:space="preserve">Fix R_LossSort range - not sorting correctly after renum.  </t>
  </si>
  <si>
    <t>Add validation to specifically check for employees on locations with tanks and produce error if no employees on a tank location.</t>
  </si>
  <si>
    <t>Remove input messages that are large and cover up input fields.</t>
  </si>
  <si>
    <t>M</t>
  </si>
  <si>
    <t>Equipment Dealer</t>
  </si>
  <si>
    <t>Does the insured sell any Lawn/Garden equipment or Agricultural equipment?</t>
  </si>
  <si>
    <t>If yes, what is the percentage of sales for each:</t>
  </si>
  <si>
    <t>Lawn/Garden equipment</t>
  </si>
  <si>
    <t>Agricultural equipment</t>
  </si>
  <si>
    <t>Does the insured provide an sales or service for Scaffolding Equipment?</t>
  </si>
  <si>
    <t>If yes, what is the percentage of sales for this operation:</t>
  </si>
  <si>
    <t>Does the insured provide an sales or service for Forklift Equipment?</t>
  </si>
  <si>
    <t>Does the insured provide any towing for hire service?</t>
  </si>
  <si>
    <t>N</t>
  </si>
  <si>
    <t>RV Dealer</t>
  </si>
  <si>
    <t>What are the number of hitch installations performed annually?</t>
  </si>
  <si>
    <t>Does the insured provide RV Storage?</t>
  </si>
  <si>
    <t>If yes, what is the highest total value of customer vehicles in storage at any given time?</t>
  </si>
  <si>
    <t>If yes, are written storage contract agreements in place?</t>
  </si>
  <si>
    <t>Does the insured offer and/or operate any type of campsite facility or lodging facility?</t>
  </si>
  <si>
    <t>Motorcycle Dealer</t>
  </si>
  <si>
    <t>Does the insured have designated test drive routes?</t>
  </si>
  <si>
    <t>Does the insured leave any inventory outside overnight?</t>
  </si>
  <si>
    <t>If yes, is that inventory kept in a locked and secured area?</t>
  </si>
  <si>
    <t>Does the insured offer sales and/or service of any watercraft?</t>
  </si>
  <si>
    <t>If yes, does the insured provide test drives of the watercraft?</t>
  </si>
  <si>
    <t>Does the Insured provide Motorcycle Storage?</t>
  </si>
  <si>
    <t>Does the Insured provide any motorcycle modifications or glider kits service?</t>
  </si>
  <si>
    <t>If yes, what is the percentage of sales/service for these?</t>
  </si>
  <si>
    <t>89,90,91,194</t>
  </si>
  <si>
    <t>Motorcycle</t>
  </si>
  <si>
    <t>Rhode Island Wind/Hail deductible %</t>
  </si>
  <si>
    <t>To ensure row height does auto fit on merged cells, there are hidden columns with cells of the correct width (no merge) that have "=celladdress" in them.  These non-merged cells will auto row height correctly and therefore the merged cells will also get the correct height.  This is in "force" for all the additional comments sections as well as Additional Named Insureds on A-Gen and Additional Interest area on C-Locs&amp;AIs.
Also need to programmaticaly auto adjust row height at the end of copy and in the final save (at the end).</t>
  </si>
  <si>
    <t>list of ranges to autofit (ddRowHtAuto):</t>
  </si>
  <si>
    <t>"A_OthNmdIns_rowht"</t>
  </si>
  <si>
    <t>"A_Comment_rowht"</t>
  </si>
  <si>
    <t>"C_AddlInt_rowht"</t>
  </si>
  <si>
    <t>"C_Comment_rowht"</t>
  </si>
  <si>
    <t>"E_Comment_rowht"</t>
  </si>
  <si>
    <t>"F_Comment_rowht"</t>
  </si>
  <si>
    <t>"G_Comment_rowht"</t>
  </si>
  <si>
    <t>"H_Comment_rowht"</t>
  </si>
  <si>
    <t>"I_Comment_rowht"</t>
  </si>
  <si>
    <t>"K_Comment_rowht"</t>
  </si>
  <si>
    <t>"K_DOC_rowht"</t>
  </si>
  <si>
    <t>"K_DD_rowht"</t>
  </si>
  <si>
    <t>"M_Comment_rowht"</t>
  </si>
  <si>
    <t>"P_Comment_rowht"</t>
  </si>
  <si>
    <t>"Supporting_rowht"</t>
  </si>
  <si>
    <t xml:space="preserve">Update validation for Garage Liability Limit (Warning only) to check amount of $1M for Dealer Type not Auto or Umbrella limit of $6M or greater. Update Lease Rental liability limit options to only $1M. </t>
  </si>
  <si>
    <t>I-Gar, N-L&amp;R</t>
  </si>
  <si>
    <t>Dealer Application</t>
  </si>
  <si>
    <t>Add data validation to the quote number - whole number &gt; 1000 - with error message to get number from MyHarco.  Update Final Save validation for quote number to require nonzero instead of nonempty.</t>
  </si>
  <si>
    <t>ALLY VERSION - hide or unhide the following (done in workbook open):
A-Gen - change dealer type drop down to Ally list (no RV, Equip, Motorcycle- done via the data validation)
L-DPD tab - hide
K tab - hide K_DOC_PhysDam_x row (DOC phys dam)
           unhide row 23 (mgr approval stuff)
Supporting Info tab - unhide rows 34-42 - Ally Relationship
R-LossCosts tab - unhide column with Pollution retro date
UW Q's - hide RV dealer, Equipment Dealer, and Motorcycle dealer questions.</t>
  </si>
  <si>
    <t>ALL VERSIONS - update the broker name on the R-LossCosts tab in the hidden row</t>
  </si>
  <si>
    <t>App Type</t>
  </si>
  <si>
    <t>AppType</t>
  </si>
  <si>
    <t>PollutionOnly</t>
  </si>
  <si>
    <t>PollutionRenewal</t>
  </si>
  <si>
    <t>Dealer</t>
  </si>
  <si>
    <t>1A</t>
  </si>
  <si>
    <t>1B</t>
  </si>
  <si>
    <t>Has the insured had a claim against their pollution policy within the past 5 years?</t>
  </si>
  <si>
    <t>Williams Stazzone SubAgent Range</t>
  </si>
  <si>
    <t>broker columns O thru AD</t>
  </si>
  <si>
    <t>WS Dealer Types for SubAgents</t>
  </si>
  <si>
    <t>Add Williams Stazzone sub agent validation.  Update Dealer Type drop downs to exclude auto if not ally.  Add Pollution Only app type.</t>
  </si>
  <si>
    <t>CFO</t>
  </si>
  <si>
    <t xml:space="preserve">Has the insured had their pollution policy cancelled within the past 5 years? </t>
  </si>
  <si>
    <t>Fix error G-IM tab with Signs locations.  Fix error on M-GL tab on copy not pulling in the class code.  Update the "Workbook Open" to hide or unhide info based on broker.  List/description is in REF tab.  Add UW Qs for other dealer types.</t>
  </si>
  <si>
    <t>Submission Quote Number (must be retrieved from MyHarco), Sub Agent/Customer Number</t>
  </si>
  <si>
    <t>Update warning for Umbrella underlying to be umbrella over $11 million instead of $6 million.</t>
  </si>
  <si>
    <t>Update employees required on tanks validation to correct run time error (buffer =0)</t>
  </si>
  <si>
    <t>ddCompDed</t>
  </si>
  <si>
    <t>ddCollDed</t>
  </si>
  <si>
    <t>Make sure selections on K tab check for empty and "space".</t>
  </si>
  <si>
    <t>OTC  Deductibles
Per Auto / Per Loss</t>
  </si>
  <si>
    <t>Collision Ded/Auto</t>
  </si>
  <si>
    <t>L-DPD &amp; J</t>
  </si>
  <si>
    <t>New deductible fields for comp and collision that will populate into all the locations.</t>
  </si>
  <si>
    <t>Correct CA AEO check to check for CA first and then for limits/etc.  Also remove NY from the non auto dealer checks.</t>
  </si>
  <si>
    <t>Used Vehicles/Used Inventory</t>
  </si>
  <si>
    <r>
      <t xml:space="preserve">Applicant gives full and total disclosure of prior damage on all new and used vehicles/inventory </t>
    </r>
    <r>
      <rPr>
        <b/>
        <u/>
        <sz val="11"/>
        <color rgb="FFFF0000"/>
        <rFont val="Tahoma"/>
        <family val="2"/>
      </rPr>
      <t>and</t>
    </r>
    <r>
      <rPr>
        <b/>
        <sz val="11"/>
        <color rgb="FF1B06BA"/>
        <rFont val="Tahoma"/>
        <family val="2"/>
      </rPr>
      <t xml:space="preserve"> has customer sign acknowledgement of such?</t>
    </r>
  </si>
  <si>
    <t>Coinsurance is 100%.</t>
  </si>
  <si>
    <t>Owned Vehicles NOT Held for Sale - Schedule</t>
  </si>
  <si>
    <t xml:space="preserve">Number of
Dealer Plates </t>
  </si>
  <si>
    <t># Techs</t>
  </si>
  <si>
    <t>Update Signs Coinsurance comment to corrected 100% only. Update emp tools title to # Techs (from # Emps)</t>
  </si>
  <si>
    <t>Update Scheduled Autos instructions to state "Owned Vehicles Not Held for Sale".  Fix OCN validation to not print twice. Add L_Loc_DlrPlts range to assign a location to each vehicle.  To be used in the upload to sum up the dealer plates. Add dlr plates count fields - J_EquipDlr_PlateCnt -  (by location on the J tab) to be used by upload. Add L_Veh_Zip_Copy used by the validation to ensure the vehicle zip codes are text and can be found in the C_LocLookup... table.  Used to count vehicles by location If equipment dealer only.</t>
  </si>
  <si>
    <t>CAT-Template</t>
  </si>
  <si>
    <t>Add hidden CAT-Template worksheet for UW's that is hidden but can be unhidden for them.</t>
  </si>
  <si>
    <t>Underwriter Name</t>
  </si>
  <si>
    <t>LOB</t>
  </si>
  <si>
    <t>Insured Name</t>
  </si>
  <si>
    <r>
      <t xml:space="preserve">Dealership Type </t>
    </r>
    <r>
      <rPr>
        <sz val="10"/>
        <color theme="1" tint="0.499984740745262"/>
        <rFont val="Calibri"/>
        <family val="2"/>
        <scheme val="minor"/>
      </rPr>
      <t>(Auto or Truck)</t>
    </r>
  </si>
  <si>
    <t>Location #</t>
  </si>
  <si>
    <t>Building #</t>
  </si>
  <si>
    <t>Location Group</t>
  </si>
  <si>
    <t>Primary Record Indicator</t>
  </si>
  <si>
    <t>Eff Date</t>
  </si>
  <si>
    <t>Exp Date</t>
  </si>
  <si>
    <r>
      <t xml:space="preserve">Address </t>
    </r>
    <r>
      <rPr>
        <sz val="10"/>
        <color theme="1" tint="0.499984740745262"/>
        <rFont val="Calibri"/>
        <family val="2"/>
        <scheme val="minor"/>
      </rPr>
      <t>(Input a specific/valid street address to ensure accurate geo-location in the software)</t>
    </r>
  </si>
  <si>
    <t>ZIP Code</t>
  </si>
  <si>
    <r>
      <t>Occupancy Type - AIR Code</t>
    </r>
    <r>
      <rPr>
        <sz val="10"/>
        <color theme="1" tint="0.34998626667073579"/>
        <rFont val="Calibri"/>
        <family val="2"/>
        <scheme val="minor"/>
      </rPr>
      <t xml:space="preserve"> </t>
    </r>
    <r>
      <rPr>
        <sz val="10"/>
        <color theme="1" tint="0.499984740745262"/>
        <rFont val="Calibri"/>
        <family val="2"/>
        <scheme val="minor"/>
      </rPr>
      <t>(Defaults to 312)</t>
    </r>
  </si>
  <si>
    <t>Construction Type - AIR Code</t>
  </si>
  <si>
    <t># of Stories</t>
  </si>
  <si>
    <t>Year Built</t>
  </si>
  <si>
    <r>
      <t>Wind % Deductible</t>
    </r>
    <r>
      <rPr>
        <sz val="10"/>
        <color theme="1" tint="0.34998626667073579"/>
        <rFont val="Calibri"/>
        <family val="2"/>
        <scheme val="minor"/>
      </rPr>
      <t xml:space="preserve"> </t>
    </r>
    <r>
      <rPr>
        <sz val="10"/>
        <color theme="1" tint="0.499984740745262"/>
        <rFont val="Calibri"/>
        <family val="2"/>
        <scheme val="minor"/>
      </rPr>
      <t>(Input &gt;= 1.00)</t>
    </r>
  </si>
  <si>
    <t>Building Limit</t>
  </si>
  <si>
    <r>
      <t xml:space="preserve">Ordinance or Law Limit </t>
    </r>
    <r>
      <rPr>
        <sz val="10"/>
        <color theme="1" tint="0.499984740745262"/>
        <rFont val="Calibri"/>
        <family val="2"/>
        <scheme val="minor"/>
      </rPr>
      <t>(Defaults to 10% x Building Limit)</t>
    </r>
  </si>
  <si>
    <t>Contents/BPP Limit</t>
  </si>
  <si>
    <t>Time Element/BI Limit</t>
  </si>
  <si>
    <t>BEE Limit</t>
  </si>
  <si>
    <t>Fence Limit</t>
  </si>
  <si>
    <t>BillBoard Limit</t>
  </si>
  <si>
    <t>Fuel Limit</t>
  </si>
  <si>
    <t>Location Perils</t>
  </si>
  <si>
    <t>Deductible Type</t>
  </si>
  <si>
    <t>Replacement Value A Total</t>
  </si>
  <si>
    <t>Replacement Value B Total</t>
  </si>
  <si>
    <t>Replacement Value C Total</t>
  </si>
  <si>
    <t>Replacement Value D Total</t>
  </si>
  <si>
    <t>Limit Type</t>
  </si>
  <si>
    <t>Limit A</t>
  </si>
  <si>
    <t>Limit B</t>
  </si>
  <si>
    <t>Limit C</t>
  </si>
  <si>
    <t>Limit D</t>
  </si>
  <si>
    <t>Ded A</t>
  </si>
  <si>
    <t>Ded B</t>
  </si>
  <si>
    <t>Ded C</t>
  </si>
  <si>
    <t>Ded D</t>
  </si>
  <si>
    <t>LayerID</t>
  </si>
  <si>
    <t>Layer Limit Total</t>
  </si>
  <si>
    <t>Harco Dealer (Quote)</t>
  </si>
  <si>
    <t>PWT+PWH</t>
  </si>
  <si>
    <t>Update Proposed Effective Date calculation on Pollution Only policies to require at least 2 weeks ahead instead of 1 month.</t>
  </si>
  <si>
    <t>If Business Income is Blanketed, than Indemnity type is required and must be Coinsurance type of at least 80%. Blanket is the default.</t>
  </si>
  <si>
    <t>Business Income Extra Expense is a required field. If only Extra Expense, select Extra Expense Only.  If no Business Income AND no Extra Expense, select No BINC or EE.</t>
  </si>
  <si>
    <t>Update validation to NOT check for Dealer Plates if Dealer Type is Equipment Dealer.</t>
  </si>
  <si>
    <t>Template row in case you need to add more rows - copy the row just below (Row 10) and insert below after row 11</t>
  </si>
  <si>
    <r>
      <t>Policy or Quote #</t>
    </r>
    <r>
      <rPr>
        <sz val="10"/>
        <color theme="1" tint="0.499984740745262"/>
        <rFont val="Calibri"/>
        <family val="2"/>
        <scheme val="minor"/>
      </rPr>
      <t/>
    </r>
  </si>
  <si>
    <t>Add validation to not allow employees on locations in FL, NY, OR, TX.</t>
  </si>
  <si>
    <t>No employees allowed on locations in FL, NY, OR, TX because Pollution not available in those states.</t>
  </si>
  <si>
    <t>Update symbols to 10 and 11 with effective date 8/1/2016 and beyond.</t>
  </si>
  <si>
    <t>Use formula for symbols on Garagekeepers to check for Lease Rental.  If Lease Rental limit, symbols are 30,32, otherwise just 30.</t>
  </si>
  <si>
    <t>Fourwinds</t>
  </si>
  <si>
    <t>Gulfstream</t>
  </si>
  <si>
    <t>Dutchmen</t>
  </si>
  <si>
    <t>Livin Lite</t>
  </si>
  <si>
    <t>Forest River</t>
  </si>
  <si>
    <t>Update Data Validation selective lists for franchises to include motorcycle list.  Remove the truck franchises from the auto list.</t>
  </si>
  <si>
    <t>If Umbrella limit &gt; $11,000,000, then liability limit must be $1,000,000.</t>
  </si>
  <si>
    <t>Regency</t>
  </si>
  <si>
    <t>***If you have no tanks, please indicate in the Additional Comments area below.</t>
  </si>
  <si>
    <t>A_Business_Type_Code_HC</t>
  </si>
  <si>
    <t>A_Start</t>
  </si>
  <si>
    <t>Update the validation on the "-1" only tabs to check for a non- "-1" location and give an error message.  This occurs if they do a renum and don't fix the location numbers.</t>
  </si>
  <si>
    <t>Comp Ded</t>
  </si>
  <si>
    <t>Collision Ded</t>
  </si>
  <si>
    <t>Predominant</t>
  </si>
  <si>
    <t xml:space="preserve">Comp Ded Override </t>
  </si>
  <si>
    <t xml:space="preserve">Coll Ded Override </t>
  </si>
  <si>
    <t>Add validation to ensure there are comp/collision values if there are vehicles.  Always validate the vehicle list, not just of there is comp/collision.</t>
  </si>
  <si>
    <t>American Ironhorse</t>
  </si>
  <si>
    <t>American Lifan Industry</t>
  </si>
  <si>
    <t>Aprilia</t>
  </si>
  <si>
    <t>ATK</t>
  </si>
  <si>
    <t>Beta</t>
  </si>
  <si>
    <t>Big Dog</t>
  </si>
  <si>
    <t>Boss Hoss</t>
  </si>
  <si>
    <t>Bourget's Bike Works</t>
  </si>
  <si>
    <t>Buell</t>
  </si>
  <si>
    <t>California Sidecar</t>
  </si>
  <si>
    <t>Can-Am</t>
  </si>
  <si>
    <t>CFMOTO</t>
  </si>
  <si>
    <t>Diamo</t>
  </si>
  <si>
    <t>Ducati</t>
  </si>
  <si>
    <t>E-TON</t>
  </si>
  <si>
    <t>Gas Gas</t>
  </si>
  <si>
    <t>Hannigan</t>
  </si>
  <si>
    <t>Harley-Davidson</t>
  </si>
  <si>
    <t>Husaberg</t>
  </si>
  <si>
    <t>Husqvarna</t>
  </si>
  <si>
    <t>Hyosung Motors America</t>
  </si>
  <si>
    <t>Indian</t>
  </si>
  <si>
    <t>Johnny Pag</t>
  </si>
  <si>
    <t>Kawasaki</t>
  </si>
  <si>
    <t xml:space="preserve">KTM </t>
  </si>
  <si>
    <t>KYMCO</t>
  </si>
  <si>
    <t>Lehman Trikes</t>
  </si>
  <si>
    <t>Lightning</t>
  </si>
  <si>
    <t>Moto Guzzi</t>
  </si>
  <si>
    <t>MV Agusta</t>
  </si>
  <si>
    <t>Polaris</t>
  </si>
  <si>
    <t>Qlink</t>
  </si>
  <si>
    <t>Red Horse Motorworks</t>
  </si>
  <si>
    <t>Royal Enfield</t>
  </si>
  <si>
    <t>SYM</t>
  </si>
  <si>
    <t>Tank Sports</t>
  </si>
  <si>
    <t>Thunder Mountain Cycles</t>
  </si>
  <si>
    <t>Titan Motorcycle Co</t>
  </si>
  <si>
    <t>Triumph</t>
  </si>
  <si>
    <t>Ultra Cycle</t>
  </si>
  <si>
    <t>United Motors</t>
  </si>
  <si>
    <t>Ural</t>
  </si>
  <si>
    <t>Vento Motorcycles</t>
  </si>
  <si>
    <t xml:space="preserve">Vespa </t>
  </si>
  <si>
    <t>Victory Motorcycles</t>
  </si>
  <si>
    <t>Yamaha</t>
  </si>
  <si>
    <t>Zongshen</t>
  </si>
  <si>
    <t>Wabash</t>
  </si>
  <si>
    <t>Utility</t>
  </si>
  <si>
    <t xml:space="preserve">Samsung </t>
  </si>
  <si>
    <t>Terex</t>
  </si>
  <si>
    <t>Trak</t>
  </si>
  <si>
    <t>Wirtgen</t>
  </si>
  <si>
    <t>American Crane</t>
  </si>
  <si>
    <t>Aspen Equipment</t>
  </si>
  <si>
    <t>ASV, Inc.</t>
  </si>
  <si>
    <t>Barber-Greene</t>
  </si>
  <si>
    <t xml:space="preserve">Caterpillar </t>
  </si>
  <si>
    <t>CNH</t>
  </si>
  <si>
    <t>Deere &amp; Company</t>
  </si>
  <si>
    <t>Dynapac</t>
  </si>
  <si>
    <t>Halla</t>
  </si>
  <si>
    <t xml:space="preserve">JCB </t>
  </si>
  <si>
    <t>Kioti</t>
  </si>
  <si>
    <t>Massey Ferguson</t>
  </si>
  <si>
    <t>Payhauler</t>
  </si>
  <si>
    <t>Aluma</t>
  </si>
  <si>
    <t>BigTex</t>
  </si>
  <si>
    <t>Dorsey</t>
  </si>
  <si>
    <t>Featherlite</t>
  </si>
  <si>
    <t>Fontaine</t>
  </si>
  <si>
    <t>Haulmark</t>
  </si>
  <si>
    <t>Homesteader</t>
  </si>
  <si>
    <t>Hudson</t>
  </si>
  <si>
    <t>Load Trail</t>
  </si>
  <si>
    <t>Maxey</t>
  </si>
  <si>
    <t>Pace</t>
  </si>
  <si>
    <t>Trail King</t>
  </si>
  <si>
    <t>Trailmobile</t>
  </si>
  <si>
    <t>Transcraft</t>
  </si>
  <si>
    <t>UD</t>
  </si>
  <si>
    <t>Airstream</t>
  </si>
  <si>
    <t>Alfa</t>
  </si>
  <si>
    <t>Allegro</t>
  </si>
  <si>
    <t>American Eagle</t>
  </si>
  <si>
    <t>American Tradition</t>
  </si>
  <si>
    <t>Beaver</t>
  </si>
  <si>
    <t>Born Free</t>
  </si>
  <si>
    <t>Bounder</t>
  </si>
  <si>
    <t>Chinook</t>
  </si>
  <si>
    <t>Coachmen</t>
  </si>
  <si>
    <t>Country Coach</t>
  </si>
  <si>
    <t>Damon Corporation</t>
  </si>
  <si>
    <t>Discovery by Fleetwood</t>
  </si>
  <si>
    <t>Dutch Star</t>
  </si>
  <si>
    <t>Executive</t>
  </si>
  <si>
    <t>Fiesta By Fleetwood</t>
  </si>
  <si>
    <t>Flair-Fleetwood</t>
  </si>
  <si>
    <t>Foretravel</t>
  </si>
  <si>
    <t>Georgetown</t>
  </si>
  <si>
    <t>Georgie Boy</t>
  </si>
  <si>
    <t>Holiday Rambler</t>
  </si>
  <si>
    <t>Honey</t>
  </si>
  <si>
    <t>Itasca</t>
  </si>
  <si>
    <t>Jamboree</t>
  </si>
  <si>
    <t>Jayco</t>
  </si>
  <si>
    <t>Kountry Star</t>
  </si>
  <si>
    <t>Lazy Daze</t>
  </si>
  <si>
    <t>Mallard</t>
  </si>
  <si>
    <t>Monaco</t>
  </si>
  <si>
    <t>Mountain Aire</t>
  </si>
  <si>
    <t>National RV</t>
  </si>
  <si>
    <t>Pace-Arrow</t>
  </si>
  <si>
    <t>Pleasure-Way</t>
  </si>
  <si>
    <t>Roadtrek</t>
  </si>
  <si>
    <t>Rockwood</t>
  </si>
  <si>
    <t>R-Vison</t>
  </si>
  <si>
    <t>Safari</t>
  </si>
  <si>
    <t>Shasta</t>
  </si>
  <si>
    <t>Southwind</t>
  </si>
  <si>
    <t>Sunseeker by Forest River</t>
  </si>
  <si>
    <t>Thor Industries West</t>
  </si>
  <si>
    <t>Tioga</t>
  </si>
  <si>
    <t>Travel Supreme</t>
  </si>
  <si>
    <t>Triple E</t>
  </si>
  <si>
    <t>Winnebago</t>
  </si>
  <si>
    <t>Correct tank location drop down to refer to the pollution employee location list instead of crime.</t>
  </si>
  <si>
    <t>For the states of OH, ND, WA, and WY, if Stop Gap coverage is selected below then it will automatically be added to the Umbrella.</t>
  </si>
  <si>
    <t>Fix Additional insured location multiple add functionality. Fix hide of template rows on the autofit for additional insured and K tab and A-Gen tab.</t>
  </si>
  <si>
    <t>J_GKP_Pred_Ded</t>
  </si>
  <si>
    <t>J_CG_Pred_Ded</t>
  </si>
  <si>
    <t>L_Coll_Ded_All</t>
  </si>
  <si>
    <t>L_OTC_Ded_All</t>
  </si>
  <si>
    <t>Brown &amp; Brown</t>
  </si>
  <si>
    <t xml:space="preserve">The "delete rows" will work differently now.  The button below (delete blank rows if quote # blank) will delete the blank rows after all the locations and their information.  It is not able to delete rows in the middle of the group of locations.  </t>
  </si>
  <si>
    <t>E_OrdLaw_A_Flag</t>
  </si>
  <si>
    <t>E_OrdLaw_B_Pct</t>
  </si>
  <si>
    <t>E_OrdLaw_C_Pct</t>
  </si>
  <si>
    <t>Franchise/Occupancy Comments</t>
  </si>
  <si>
    <t>Fix Renum and Copy functions to better streamline. Correct Tiering to remove NY.  Add warning message if Predominant state (on A-Gen) does not match state of 1-1 location. Update validation to require construction type and year if there is BPP or BINC on the location, not just BLDG (verify this one).  Add new brokers.  Updated Stop Gap instructions.</t>
  </si>
  <si>
    <t>Enter Vehicle Deductibles here and they will populate into the schedule.</t>
  </si>
  <si>
    <t>Q-Umb</t>
  </si>
  <si>
    <t>Correct VBA libraries</t>
  </si>
  <si>
    <t>7/1/2016A</t>
  </si>
  <si>
    <t>J, L-DPD</t>
  </si>
  <si>
    <t>yes/no/na for narrative</t>
  </si>
  <si>
    <t>just yes/no for parts&amp;Labor</t>
  </si>
  <si>
    <t>empty for parts&amp;Labor VA</t>
  </si>
  <si>
    <t>labor % for % of repair</t>
  </si>
  <si>
    <t>Add new brokers</t>
  </si>
  <si>
    <t>Correct error that occurs if location is empty on Employees</t>
  </si>
  <si>
    <t>remove renum validation for only "-1" locations.  GL can have any building.  Also allow decimals in Exposure (1 decimal place).</t>
  </si>
  <si>
    <t>Wind/Hail Deductible
Per Auto</t>
  </si>
  <si>
    <t>Wind/Hail  Deductible
Per Auto</t>
  </si>
  <si>
    <t>ddWindHailDed</t>
  </si>
  <si>
    <t>L_WindHail_Ded</t>
  </si>
  <si>
    <t>Cline Wood</t>
  </si>
  <si>
    <t>Doxsee Foster</t>
  </si>
  <si>
    <t>If there is only BLDG Comp Limit, wind/hail deductible is not allowed.</t>
  </si>
  <si>
    <t>Add in Wind/Hail Deductible, validation does not allow wind/hail ded if only BLDG comp limit. Update Help Validation.</t>
  </si>
  <si>
    <t>Add validation to not allow parts and labor on DPD or GK in VA. Update Help Validation.</t>
  </si>
  <si>
    <t>If predominant state is VA, Percentage of Repair coverage is not allowed.</t>
  </si>
  <si>
    <t>Remove UM/UIM quote type and amount from copy.These fields were made "not updateable" in the 2016-04-01 version per underwriter direction.</t>
  </si>
  <si>
    <t>Remove % section for receipts - not used</t>
  </si>
  <si>
    <t>Avg Vehicle Value</t>
  </si>
  <si>
    <t>L_Avg_Veh_Value</t>
  </si>
  <si>
    <t>If there is no Comp Limit, wind/hail deductible is not allowed.</t>
  </si>
  <si>
    <t>Wind/Hail deductible is not allowed in CA, DC, FL, LA, MA, VA.</t>
  </si>
  <si>
    <t>Pollution Only</t>
  </si>
  <si>
    <t>Add validation for wind/hail deductible - requires comp limit, not allowed in CA, DC, FL, LA, MA, VA.</t>
  </si>
  <si>
    <t>Add Pollution Only business type - populates on PollutionOnly app type.</t>
  </si>
  <si>
    <t>Correct calculation of vehicles for Equipment Dealer to ensure there is at least one scheduled vehicle before calculating.</t>
  </si>
  <si>
    <t>Vehicle Original Cost New</t>
  </si>
  <si>
    <t>Add Average vehicle value in prep for new CAT template for sched vehicles</t>
  </si>
  <si>
    <t>If there are any employees in the schedule, all the Pollution Underwriting questions are required to be answered.</t>
  </si>
  <si>
    <t>Renum</t>
  </si>
  <si>
    <t>Corrected issues with locked cells and G-IM not adding row when needed</t>
  </si>
  <si>
    <t>Removed False Pretense deductible because ISO False Pretense doesn't use the deductible except as defined on the form CA 25 03</t>
  </si>
  <si>
    <t>Removed fields stored here so the tags and upload remain the same.</t>
  </si>
  <si>
    <t># Empls handling money</t>
  </si>
  <si>
    <t>GKLL</t>
  </si>
  <si>
    <t>Cust goods</t>
  </si>
  <si>
    <t>comp</t>
  </si>
  <si>
    <t>collision</t>
  </si>
  <si>
    <t>cust goods</t>
  </si>
  <si>
    <t>Discrimination Incl 3rd party - Not Available in CA</t>
  </si>
  <si>
    <t>Acts, Errors, Omissions (excluding FL, MA, and VA) - limt follows garage liability up to $500,000. 
Legal Damages/Title (FL, MA, VA) - limit follows garage liability limit.</t>
  </si>
  <si>
    <t>Provides coverage to named individuals when they or their spouse have no personal auto insurance policy and are driving autos NOT owned by the insured.  Limits will match garage unless increased. Maximum increased UM/UIM limit allowed is $500,000.</t>
  </si>
  <si>
    <t>Liability, PIP, Medical Payments &amp; UM/UIM.</t>
  </si>
  <si>
    <t>OTC</t>
  </si>
  <si>
    <t>Wind/Hail Deductible not valid in CA, DC, FL, LA, MA, and VA</t>
  </si>
  <si>
    <t>Other Than Collision</t>
  </si>
  <si>
    <t>coll</t>
  </si>
  <si>
    <t>Vickie says remove</t>
  </si>
  <si>
    <t>Details</t>
  </si>
  <si>
    <t>bus inc</t>
  </si>
  <si>
    <t>Yes or No</t>
  </si>
  <si>
    <t>employee tools</t>
  </si>
  <si>
    <t>Coll Ded/Auto</t>
  </si>
  <si>
    <t>OTC Deductibles
Per Auto / Per Loss</t>
  </si>
  <si>
    <t>ordlaw A column</t>
  </si>
  <si>
    <t>ded</t>
  </si>
  <si>
    <t>Agents E&amp;O*** Ded:</t>
  </si>
  <si>
    <t>(Errors and Omissions Cov. for Sale of Insurance - Physical Damage and Credit Life ONLY)</t>
  </si>
  <si>
    <t>False Pretense ded</t>
  </si>
  <si>
    <r>
      <t>Blue</t>
    </r>
    <r>
      <rPr>
        <sz val="10"/>
        <rFont val="Arial"/>
        <family val="2"/>
      </rPr>
      <t xml:space="preserve"> fields are table headers, and will stay blue when the application is printed.</t>
    </r>
  </si>
  <si>
    <r>
      <t>White</t>
    </r>
    <r>
      <rPr>
        <sz val="10"/>
        <rFont val="Arial"/>
        <family val="2"/>
      </rPr>
      <t>: these are fill-in fields or  entry be one of the options on the drop down list or in some cases empty is also allowed.</t>
    </r>
  </si>
  <si>
    <r>
      <t>Red</t>
    </r>
    <r>
      <rPr>
        <sz val="10"/>
        <rFont val="Arial"/>
        <family val="2"/>
      </rPr>
      <t xml:space="preserve"> </t>
    </r>
    <r>
      <rPr>
        <sz val="10"/>
        <rFont val="Arial"/>
        <family val="2"/>
      </rPr>
      <t xml:space="preserve"> fields occur if information is missing or in error. An explanatory message will appear if you place the curser in one of these colored fields telling you what is required to fix the error.</t>
    </r>
  </si>
  <si>
    <r>
      <t>Tab colors</t>
    </r>
    <r>
      <rPr>
        <sz val="10"/>
        <rFont val="Arial"/>
        <family val="2"/>
      </rPr>
      <t xml:space="preserve"> are clustered by type or line of business, so that the Underwriting Info tabs are gray, the two property tabs (E-Prop and F) are light orange, and the four Garage tabs (I-GAR, J,K, and L-PhysDam) are green.</t>
    </r>
  </si>
  <si>
    <t>Copy and paste. Within the unlocked cells (white), you can copy, and paste entries just as you would in an ordinary Excel workbook. This can save considerable time, if you have identical information in many cells.</t>
  </si>
  <si>
    <t>All "white" fields for a location on sheet F are required if there is a location-building number for the row</t>
  </si>
  <si>
    <t>VEHICLE TYPE: PP = Private Passenger; TRK = Truck (Incl P/U &amp; panels); TCT = Truck Tractors; TLR = Trailers over 2,000; SUT = Service/Utility Trailer;                ME = Mobile Equipment</t>
  </si>
  <si>
    <t>Medium</t>
  </si>
  <si>
    <t>Heavy</t>
  </si>
  <si>
    <t>Extra Heavy</t>
  </si>
  <si>
    <t>Light</t>
  </si>
  <si>
    <t>ddSize/ddTCTSize</t>
  </si>
  <si>
    <t>Principal Place of Garaging (Loc-Bldg)</t>
  </si>
  <si>
    <t>RenewalLossCost</t>
  </si>
  <si>
    <t>App simplification - remove defaulted fields, change color scheme to blue and white</t>
  </si>
  <si>
    <t>remove drop downs from Collision deductibles on locations (because they are protected) for GKLL and Cust Goods.</t>
  </si>
  <si>
    <t>Sprinkler?</t>
  </si>
  <si>
    <t>remove LR Affiliates, use values in N-L&amp;R UW Q's, remove contact name and email address, change Dealer Website to required field (validation), add Broker name to Producer Name title, move comments about limits to top of A-Gen and bold black.</t>
  </si>
  <si>
    <t>remove addtl comments instructions</t>
  </si>
  <si>
    <t>remove comments about limits and remove # of techs</t>
  </si>
  <si>
    <t>remove "-" from Sprink-ler in heading, move calculator below print line, remove addtl comments instructions, remove Leased to Insrd from Occupancy drop down.</t>
  </si>
  <si>
    <t>If yes, what was last year's quoted premium?</t>
  </si>
  <si>
    <t>remove False pretense deductible and validation. Change gkll and dpd deductibles to check for a limit and then populate, remove validation for deductible. Remove vehicle schedule, including copy and validation.</t>
  </si>
  <si>
    <t>remove all warnings for no location with exposure or limit and make error. Also remove warning for LRO and DTYRP. Change vacant land warning to error. Remove Leased to Insured occupancy type. Remove gridlines. Combine I-Gar and J tabs now that they are reduced.</t>
  </si>
  <si>
    <t xml:space="preserve">For Signs, there must be both a loc/building AND a limit.  </t>
  </si>
  <si>
    <t xml:space="preserve">If tank information is entered, there must be a location number or it will be ignored. </t>
  </si>
  <si>
    <t>Name of Individual Driver to be covered
(Spouse to be listed separately)</t>
  </si>
  <si>
    <t>What is the Target Premium for IAT DealerPack quote?</t>
  </si>
  <si>
    <t>Is this entity a prior IAT DealerPack insured?</t>
  </si>
  <si>
    <t>Was this account quoted by DealerPack last year?</t>
  </si>
  <si>
    <t xml:space="preserve">Applicant orders and reviews MVRs annually for all individuals who drive any vehicle for dealership business and agrees to comply with DealerPack's MVR guidelines? </t>
  </si>
  <si>
    <t xml:space="preserve">Applicant agrees to comply with IAT DealerPack's Loss Control program which includes scheduled loss control representative surveys and recommendations? </t>
  </si>
  <si>
    <t>Does insured conduct any repossessions, either voluntary or non-voluntary? Keep in mind that ALL repossessions are excluded from the IAT DealerPack Policy.</t>
  </si>
  <si>
    <t xml:space="preserve">Does applicant rent or lease vehicles to customers that haul any prohibited commodities and/or equipment listed in the IAT DealerPack Lease &amp; Rental program?  </t>
  </si>
  <si>
    <t>dup rcd stg</t>
  </si>
  <si>
    <t>Employee
Tools</t>
  </si>
  <si>
    <t>Total # of vehicles NOT held for sale</t>
  </si>
  <si>
    <t>If yes, please explain.</t>
  </si>
  <si>
    <t xml:space="preserve">Sum of 5 categories must be less than </t>
  </si>
  <si>
    <t>or equal 100%</t>
  </si>
  <si>
    <r>
      <t xml:space="preserve">If yes, describe. Provide a copy of the lease for </t>
    </r>
    <r>
      <rPr>
        <b/>
        <i/>
        <sz val="11"/>
        <color rgb="FF1B06BA"/>
        <rFont val="Tahoma"/>
        <family val="2"/>
      </rPr>
      <t>buildings leased to others by you.</t>
    </r>
  </si>
  <si>
    <t>Are any of the applicant's covered locations used for operations not directly related to the dealership business (examples include residential property, premises leased to others, other non-garage operations)?</t>
  </si>
  <si>
    <t>If Yes, describe the recent changes.</t>
  </si>
  <si>
    <t xml:space="preserve">Any changes in ownership during the past 3 years? </t>
  </si>
  <si>
    <t>If No, explain</t>
  </si>
  <si>
    <t>1. Delete locations first, then renumber.  DO NOT delete and renumber at the same time.</t>
  </si>
  <si>
    <t>2. To DELETE a location, select "Yes" from the "DEL" column, then clilck the blue button.</t>
  </si>
  <si>
    <t>3. To RENUMBER locations, enter new Loc and Bld numbers in the NEW LOC and NEW BLD columns, then click the blue button.</t>
  </si>
  <si>
    <t>4. After renumbering:</t>
  </si>
  <si>
    <t>Clean up Underwriting questions so boxes automatically expand and there are no extra "blue" boxes</t>
  </si>
  <si>
    <t>hide T thru Y</t>
  </si>
  <si>
    <t>hide S thru AC</t>
  </si>
  <si>
    <t>hide S thru T</t>
  </si>
  <si>
    <r>
      <t xml:space="preserve">A. Tabs </t>
    </r>
    <r>
      <rPr>
        <b/>
        <u/>
        <sz val="10"/>
        <color rgb="FFFF0000"/>
        <rFont val="Arial"/>
        <family val="2"/>
      </rPr>
      <t>H-Crime</t>
    </r>
    <r>
      <rPr>
        <sz val="10"/>
        <color rgb="FFFF0000"/>
        <rFont val="Arial"/>
        <family val="2"/>
      </rPr>
      <t>,</t>
    </r>
    <r>
      <rPr>
        <b/>
        <sz val="10"/>
        <color rgb="FFFF0000"/>
        <rFont val="Arial"/>
        <family val="2"/>
      </rPr>
      <t xml:space="preserve"> </t>
    </r>
    <r>
      <rPr>
        <b/>
        <u/>
        <sz val="10"/>
        <color rgb="FFFF0000"/>
        <rFont val="Arial"/>
        <family val="2"/>
      </rPr>
      <t>G</t>
    </r>
    <r>
      <rPr>
        <u/>
        <sz val="10"/>
        <color rgb="FFFF0000"/>
        <rFont val="Arial"/>
        <family val="2"/>
      </rPr>
      <t>-</t>
    </r>
    <r>
      <rPr>
        <b/>
        <u/>
        <sz val="10"/>
        <color rgb="FFFF0000"/>
        <rFont val="Arial"/>
        <family val="2"/>
      </rPr>
      <t>IM</t>
    </r>
    <r>
      <rPr>
        <b/>
        <sz val="10"/>
        <color rgb="FFFF0000"/>
        <rFont val="Arial"/>
        <family val="2"/>
      </rPr>
      <t xml:space="preserve">, </t>
    </r>
    <r>
      <rPr>
        <b/>
        <u/>
        <sz val="10"/>
        <color rgb="FFFF0000"/>
        <rFont val="Arial"/>
        <family val="2"/>
      </rPr>
      <t>J,</t>
    </r>
    <r>
      <rPr>
        <sz val="10"/>
        <color rgb="FFFF0000"/>
        <rFont val="Arial"/>
        <family val="2"/>
      </rPr>
      <t xml:space="preserve"> </t>
    </r>
    <r>
      <rPr>
        <b/>
        <u/>
        <sz val="10"/>
        <color rgb="FFFF0000"/>
        <rFont val="Arial"/>
        <family val="2"/>
      </rPr>
      <t>L-DPD</t>
    </r>
    <r>
      <rPr>
        <sz val="10"/>
        <color rgb="FFFF0000"/>
        <rFont val="Arial"/>
        <family val="2"/>
      </rPr>
      <t xml:space="preserve"> and</t>
    </r>
    <r>
      <rPr>
        <b/>
        <sz val="10"/>
        <color rgb="FFFF0000"/>
        <rFont val="Arial"/>
        <family val="2"/>
      </rPr>
      <t xml:space="preserve"> </t>
    </r>
    <r>
      <rPr>
        <b/>
        <u/>
        <sz val="10"/>
        <color rgb="FFFF0000"/>
        <rFont val="Arial"/>
        <family val="2"/>
      </rPr>
      <t>P-Pollution</t>
    </r>
    <r>
      <rPr>
        <sz val="10"/>
        <color rgb="FFFF0000"/>
        <rFont val="Arial"/>
        <family val="2"/>
      </rPr>
      <t xml:space="preserve"> only allow coverage for "-1" locations.
B. NON "-1" locations are included in main building coverages.
C. If a location was renumbered from a "-1" location to a NON "-1" location, review the applicable tabs for orange highlighted locations</t>
    </r>
    <r>
      <rPr>
        <b/>
        <sz val="10"/>
        <color rgb="FFFF0000"/>
        <rFont val="Arial"/>
        <family val="2"/>
      </rPr>
      <t xml:space="preserve"> (always starting with H-Crime FIRST):</t>
    </r>
    <r>
      <rPr>
        <sz val="10"/>
        <color rgb="FFFF0000"/>
        <rFont val="Arial"/>
        <family val="2"/>
      </rPr>
      <t xml:space="preserve">
   1. Reallocate # of employees and limits (as applicable) to another location.
   2. Delete all column values from non "-1" row (location is highlighted in orange).
D. Review the E-Prop tab for business income limits shaded gray.
   1. Reallocate the limits that are shaded gray to a "-1" location.
   2. Delete the limit that is shaded gray.</t>
    </r>
  </si>
  <si>
    <t>hide S thru AA</t>
  </si>
  <si>
    <t>Year most recent renovation</t>
  </si>
  <si>
    <t>% Duplicate Records Stored Offsite</t>
  </si>
  <si>
    <t xml:space="preserve">Coverage Selection
</t>
  </si>
  <si>
    <t>hide Y thru AA</t>
  </si>
  <si>
    <t>(captured from Umbrella Tab,  Q-Umb)</t>
  </si>
  <si>
    <t>add validation to require employees on Pollution Only policies</t>
  </si>
  <si>
    <t>Affordable Home Services</t>
  </si>
  <si>
    <t>AHS subagents</t>
  </si>
  <si>
    <t>Add broker AHS with subagents.  Don't allow phys dam on RV dealers</t>
  </si>
  <si>
    <t>For UM coverage, the number of dealer plates must contain a number for the applicable dealer types.</t>
  </si>
  <si>
    <t>If any location for Dealers Phys Damage Comp or Collision has a limit, the corresponding deductible is required.</t>
  </si>
  <si>
    <t>Ded
Per Auto / Per Loss</t>
  </si>
  <si>
    <t>Peoples United</t>
  </si>
  <si>
    <t>ContractID</t>
  </si>
  <si>
    <t>InsuredName</t>
  </si>
  <si>
    <t>Producer</t>
  </si>
  <si>
    <t>Underwriter</t>
  </si>
  <si>
    <t>Branch</t>
  </si>
  <si>
    <t>ExpiringContract</t>
  </si>
  <si>
    <t>InceptionDate</t>
  </si>
  <si>
    <t>ExpirationDate</t>
  </si>
  <si>
    <t>Perils</t>
  </si>
  <si>
    <t>Form</t>
  </si>
  <si>
    <t>Currency</t>
  </si>
  <si>
    <t>UDF1</t>
  </si>
  <si>
    <t>UDF2</t>
  </si>
  <si>
    <t>UDF3</t>
  </si>
  <si>
    <t>UDF4</t>
  </si>
  <si>
    <t>UDF5</t>
  </si>
  <si>
    <t>LayerPerils</t>
  </si>
  <si>
    <t>LimitType</t>
  </si>
  <si>
    <t>Limit1</t>
  </si>
  <si>
    <t>LimitA</t>
  </si>
  <si>
    <t>LimitB</t>
  </si>
  <si>
    <t>LimitC</t>
  </si>
  <si>
    <t>LimitD</t>
  </si>
  <si>
    <t>Limit2</t>
  </si>
  <si>
    <t>DedAmt1</t>
  </si>
  <si>
    <t>DedAmt2</t>
  </si>
  <si>
    <t>AttachmentAmt</t>
  </si>
  <si>
    <t>AttachmentPtA</t>
  </si>
  <si>
    <t>AttachmentPtB</t>
  </si>
  <si>
    <t>AttachmentPtC</t>
  </si>
  <si>
    <t>AttachmentPtD</t>
  </si>
  <si>
    <t>DedType</t>
  </si>
  <si>
    <t>SublimitPerils</t>
  </si>
  <si>
    <t>SublimitArea</t>
  </si>
  <si>
    <t>SubLimitLimitType</t>
  </si>
  <si>
    <t>SublimitDedType</t>
  </si>
  <si>
    <t>SubLimitOcc</t>
  </si>
  <si>
    <t>SublimitPart</t>
  </si>
  <si>
    <t>SublimitAttachAmt</t>
  </si>
  <si>
    <t>SublimitLimitA</t>
  </si>
  <si>
    <t>SublimitLimitB</t>
  </si>
  <si>
    <t>SublimitLimitC</t>
  </si>
  <si>
    <t>SublimitLimitD</t>
  </si>
  <si>
    <t>SublimitAttachA</t>
  </si>
  <si>
    <t>SublimitAttachB</t>
  </si>
  <si>
    <t>SublimitAttachC</t>
  </si>
  <si>
    <t>SublimitAttachD</t>
  </si>
  <si>
    <t>SublimitDedAmt1</t>
  </si>
  <si>
    <t>SublimitDedAmt2</t>
  </si>
  <si>
    <t>LocationID</t>
  </si>
  <si>
    <t>LocationName</t>
  </si>
  <si>
    <t>ISOBIN</t>
  </si>
  <si>
    <t>LocationGroup</t>
  </si>
  <si>
    <t>IsPrimary</t>
  </si>
  <si>
    <t>IsTenant</t>
  </si>
  <si>
    <t>SubArea2</t>
  </si>
  <si>
    <t>SubArea</t>
  </si>
  <si>
    <t>Area</t>
  </si>
  <si>
    <t>CRESTA</t>
  </si>
  <si>
    <t>PostalCode</t>
  </si>
  <si>
    <t>CountryISO</t>
  </si>
  <si>
    <t>Latitude</t>
  </si>
  <si>
    <t>Longitude</t>
  </si>
  <si>
    <t>BuildingValue</t>
  </si>
  <si>
    <t>OtherValue</t>
  </si>
  <si>
    <t>ContentsValue</t>
  </si>
  <si>
    <t>TimeElementValue</t>
  </si>
  <si>
    <t>DaysCovered</t>
  </si>
  <si>
    <t>RiskCount</t>
  </si>
  <si>
    <t>ConstructionCodeType</t>
  </si>
  <si>
    <t>ConstructionCode</t>
  </si>
  <si>
    <t>ConstructionOther</t>
  </si>
  <si>
    <t>OccupancyCodeType</t>
  </si>
  <si>
    <t>OccupancyCode</t>
  </si>
  <si>
    <t>YearBuilt</t>
  </si>
  <si>
    <t>NumberOfStories</t>
  </si>
  <si>
    <t>GrossArea</t>
  </si>
  <si>
    <t>GrossAreaUnit</t>
  </si>
  <si>
    <t>BuildingHeight</t>
  </si>
  <si>
    <t>BuildingHeightUnitCode</t>
  </si>
  <si>
    <t>Territory</t>
  </si>
  <si>
    <t>NonCatGroundUpLoss</t>
  </si>
  <si>
    <t>ISOConstructionCode</t>
  </si>
  <si>
    <t>ISOOccupancyCode</t>
  </si>
  <si>
    <t>FloorArea</t>
  </si>
  <si>
    <t>FloorAreaUnitCode</t>
  </si>
  <si>
    <t>FloorsOccupied</t>
  </si>
  <si>
    <t>CustomFloodSOP</t>
  </si>
  <si>
    <t>CustomFloodZone</t>
  </si>
  <si>
    <t>FloorOfInterest</t>
  </si>
  <si>
    <t>BuildingCondition</t>
  </si>
  <si>
    <t>BuildingShape</t>
  </si>
  <si>
    <t>Torsion</t>
  </si>
  <si>
    <t>SoftStory</t>
  </si>
  <si>
    <t>ShapeIrregularity</t>
  </si>
  <si>
    <t>SpecialConstruction</t>
  </si>
  <si>
    <t>Retrofit</t>
  </si>
  <si>
    <t>ShortColumn</t>
  </si>
  <si>
    <t>Ornamentation</t>
  </si>
  <si>
    <t>WaterHeater</t>
  </si>
  <si>
    <t>Redundancy</t>
  </si>
  <si>
    <t>TallOneStory</t>
  </si>
  <si>
    <t>SealofApproval</t>
  </si>
  <si>
    <t>RoofGeometry</t>
  </si>
  <si>
    <t>RoofPitch</t>
  </si>
  <si>
    <t>RoofCover</t>
  </si>
  <si>
    <t>RoofDeck</t>
  </si>
  <si>
    <t>RoofCoverAttachment</t>
  </si>
  <si>
    <t>RoofDeckAttachment</t>
  </si>
  <si>
    <t>RoofAnchorage</t>
  </si>
  <si>
    <t>RoofAttachedStructure</t>
  </si>
  <si>
    <t>RoofYearBuilt</t>
  </si>
  <si>
    <t>Tank</t>
  </si>
  <si>
    <t>RoofHailImpactResistance</t>
  </si>
  <si>
    <t>Chimney</t>
  </si>
  <si>
    <t>WallType</t>
  </si>
  <si>
    <t>WallSiding</t>
  </si>
  <si>
    <t>GlassType</t>
  </si>
  <si>
    <t>GlassPercent</t>
  </si>
  <si>
    <t>WindowProtection</t>
  </si>
  <si>
    <t>ExternalDoors</t>
  </si>
  <si>
    <t>BuildingExteriorOpening</t>
  </si>
  <si>
    <t>BrickVeneer</t>
  </si>
  <si>
    <t>FoundationConnection</t>
  </si>
  <si>
    <t>FoundationType</t>
  </si>
  <si>
    <t>InternalPartition</t>
  </si>
  <si>
    <t>Welding</t>
  </si>
  <si>
    <t>TransitionInSRC</t>
  </si>
  <si>
    <t>MultiStoryHallType</t>
  </si>
  <si>
    <t>LatticeType</t>
  </si>
  <si>
    <t>IsValueType</t>
  </si>
  <si>
    <t>ColumnBasement</t>
  </si>
  <si>
    <t>ColdFormedTube</t>
  </si>
  <si>
    <t>AttachedStructures</t>
  </si>
  <si>
    <t>AppurtenantStructures</t>
  </si>
  <si>
    <t>Pounding</t>
  </si>
  <si>
    <t>TreeExposure</t>
  </si>
  <si>
    <t>SmallDebris</t>
  </si>
  <si>
    <t>LargeMissile</t>
  </si>
  <si>
    <t>TerrainRoughness</t>
  </si>
  <si>
    <t>AdjacentBuildingHeight</t>
  </si>
  <si>
    <t>ProjectCompletion</t>
  </si>
  <si>
    <t>ProjectPhaseCode</t>
  </si>
  <si>
    <t>BasementLevelCount</t>
  </si>
  <si>
    <t>BasementFinishType</t>
  </si>
  <si>
    <t>CustomElevation</t>
  </si>
  <si>
    <t>CustomElevationUnit</t>
  </si>
  <si>
    <t>BaseFloodElevation</t>
  </si>
  <si>
    <t>BaseFloodElevationUnit</t>
  </si>
  <si>
    <t>FirstFloorHeight</t>
  </si>
  <si>
    <t>FirstFloorHeightUnit</t>
  </si>
  <si>
    <t>ServiceEquipmentProtection</t>
  </si>
  <si>
    <t>FIRMCompliance</t>
  </si>
  <si>
    <t>ContentVulnerability</t>
  </si>
  <si>
    <t>Certified Structures (IBHS)</t>
  </si>
  <si>
    <t>PPC Code</t>
  </si>
  <si>
    <t>Fire Sprinklers</t>
  </si>
  <si>
    <t>LocPerils</t>
  </si>
  <si>
    <t>LocLimitType</t>
  </si>
  <si>
    <t>LimitBldg</t>
  </si>
  <si>
    <t>LimitOther</t>
  </si>
  <si>
    <t>LimitContent</t>
  </si>
  <si>
    <t>LimitTime</t>
  </si>
  <si>
    <t>Participation1</t>
  </si>
  <si>
    <t>Participation2</t>
  </si>
  <si>
    <t>DeductType</t>
  </si>
  <si>
    <t>DeductBldg</t>
  </si>
  <si>
    <t>PAL</t>
  </si>
  <si>
    <t>[ Dropdown Menu - Choose LOB ]</t>
  </si>
  <si>
    <t>AIR</t>
  </si>
  <si>
    <t>PEF+PSH+PES+PWH</t>
  </si>
  <si>
    <t>PWX</t>
  </si>
  <si>
    <t>Dealership Type</t>
  </si>
  <si>
    <t>Vehicle Inventory Type</t>
  </si>
  <si>
    <t>AIR Constr Code
For Inventory
(non-ST)</t>
  </si>
  <si>
    <t>UW Comments</t>
  </si>
  <si>
    <t>AIR Occupancy</t>
  </si>
  <si>
    <t>AIR Construction</t>
  </si>
  <si>
    <t>Loss Mod Factor
For Inventory
(ST)</t>
  </si>
  <si>
    <t>50% Salvage Factor</t>
  </si>
  <si>
    <t>Loss Mod Factor  x Salvage Factor</t>
  </si>
  <si>
    <t>Occ Change Factor</t>
  </si>
  <si>
    <t>Final factor</t>
  </si>
  <si>
    <t>AD</t>
  </si>
  <si>
    <t>Harco Auto Dealer (Quote)</t>
  </si>
  <si>
    <t>Open Lot</t>
  </si>
  <si>
    <t>-</t>
  </si>
  <si>
    <t>CD</t>
  </si>
  <si>
    <t>Harco Commercial Trailer Dealer (Quote)</t>
  </si>
  <si>
    <t>Utility trailers, semi truck trailers.  Franchises:  Utility, MAC, Great Dane</t>
  </si>
  <si>
    <t>ED</t>
  </si>
  <si>
    <t>Harco Equipment And Implement Dealer (Quote)</t>
  </si>
  <si>
    <t>construction equipment, fork lifts</t>
  </si>
  <si>
    <t>Harco Non Franchised Dealer (Quote)</t>
  </si>
  <si>
    <t>Independent auto dealer - we currently do not write.  They sell only used vehicles.</t>
  </si>
  <si>
    <t>RD</t>
  </si>
  <si>
    <t>Harco RV Dealer (Quote)</t>
  </si>
  <si>
    <t>travel trailer, 5th wheel, motorhomes.  Franchises:  Keystone, Heartland, Palomino</t>
  </si>
  <si>
    <t>TD</t>
  </si>
  <si>
    <t>Harco Truck Dealer (Quote)</t>
  </si>
  <si>
    <t>Semi cabs, trailers.  Franchises:  Freightliner, International</t>
  </si>
  <si>
    <t>Provisional coding and factors; subject to change upon further research and testing.</t>
  </si>
  <si>
    <t>Palomar Insurance</t>
  </si>
  <si>
    <t>CAT-DPD-Template</t>
  </si>
  <si>
    <t>Add CAT template fill in for inventory phys dam wind hail.</t>
  </si>
  <si>
    <t>Remove MA Only section as MA will now just use employee counts. Fix sorting issue caused by renum or copy.</t>
  </si>
  <si>
    <t>Change Effective Date less than 30 days to a warning from an error. Add Submitter Name next to Producer Name.  Reverse the "Details" and "Franchise" lines in the middle of the page.</t>
  </si>
  <si>
    <t>S/A</t>
  </si>
  <si>
    <t>King Insurance</t>
  </si>
  <si>
    <t>Applicant agrees to comply with IAT DealerPack's lease and rental program requirements, including those pertaining to drivers, commodities, operations and self insurance?</t>
  </si>
  <si>
    <t>Correct validation of MA to NOT check for payroll. Update Collision Deductible formula for garagekeepers to use $5000 if comp is 10,000/50,000.</t>
  </si>
  <si>
    <t>Remove A_CaseNum validation for Ally. Correct the locking on Main Franchise field.</t>
  </si>
  <si>
    <t>Hays Companies</t>
  </si>
  <si>
    <t>Add Hays Companies broker.</t>
  </si>
  <si>
    <t>Hometown Insurance</t>
  </si>
  <si>
    <t>Add Hometown Insurance broker.</t>
  </si>
  <si>
    <t>Click here to get Insurance Score</t>
  </si>
  <si>
    <t>Added A_InsScore range to get the Insurance Score for the account.</t>
  </si>
  <si>
    <t>Added Arthur J. Gallagher</t>
  </si>
  <si>
    <t>Arthur J. Gallagher</t>
  </si>
  <si>
    <t>VB code in ThisWorkbook</t>
  </si>
  <si>
    <t>Added two new server names RBUDC03 and RBUDC04 for enabling the Inscore Score</t>
  </si>
  <si>
    <t>VB code in Main</t>
  </si>
  <si>
    <t>Removed the effective date from validating the quote # in GetQuoteCountFromNewAccount</t>
  </si>
  <si>
    <t>Effective Date</t>
  </si>
  <si>
    <t>PREMISES</t>
  </si>
  <si>
    <t>not required/flat charge</t>
  </si>
  <si>
    <t>TrueNorth Companies</t>
  </si>
  <si>
    <t>HM Risk</t>
  </si>
  <si>
    <t>Added HM Risk and TrueNorth Companies</t>
  </si>
  <si>
    <t>Added new dealer type named range ddDlrTypeArrowhead</t>
  </si>
  <si>
    <t>Added Lockton Affinity</t>
  </si>
  <si>
    <t>Lockton Affinity</t>
  </si>
  <si>
    <t>Holman Insurance</t>
  </si>
  <si>
    <t>Dealer's Main Phone</t>
  </si>
  <si>
    <t>Agency #</t>
  </si>
  <si>
    <t>Agency Name</t>
  </si>
  <si>
    <t>Sub Agent #</t>
  </si>
  <si>
    <t>Submitter Name</t>
  </si>
  <si>
    <t>Producer Name</t>
  </si>
  <si>
    <t>Dealer's Website Address</t>
  </si>
  <si>
    <t>GarageKeepers Deductible (J_GKP_Pred_Ded)</t>
  </si>
  <si>
    <t>1,000 / 5,000</t>
  </si>
  <si>
    <t>2,500 / 10,000</t>
  </si>
  <si>
    <t>5,000 / 25,000</t>
  </si>
  <si>
    <t>10,000 / 50,000</t>
  </si>
  <si>
    <t>Customer Goods Deductible (J_CG_Pred_Ded)</t>
  </si>
  <si>
    <t>100 / 500</t>
  </si>
  <si>
    <t>250 / 1,000</t>
  </si>
  <si>
    <t>500 / 2,500</t>
  </si>
  <si>
    <t>Agents E&amp;O Deductible (K_AEO_ded)</t>
  </si>
  <si>
    <t>False Pretense Limit (In L-DPD)</t>
  </si>
  <si>
    <t>General Aggregate</t>
  </si>
  <si>
    <t>Total # of vehicles in lease &amp; rental fleet</t>
  </si>
  <si>
    <t>Garage Auto Liability Coverage in J (I_AuCSLLiabLimit)</t>
  </si>
  <si>
    <t>Garage Auto Med Pay Limit in J (I_AuMedPayLimit)</t>
  </si>
  <si>
    <t>Garage Discrimination Deductible Amount in K tab</t>
  </si>
  <si>
    <t>Waste Antifreeze/Coolant</t>
  </si>
  <si>
    <t>Antifreeze/Coolant</t>
  </si>
  <si>
    <t>Garage Aggregate</t>
  </si>
  <si>
    <t>Remove</t>
  </si>
  <si>
    <t>Only require rows 15 &amp; 16</t>
  </si>
  <si>
    <t>Please clarify what needs to done?</t>
  </si>
  <si>
    <t>Agency name</t>
  </si>
  <si>
    <t>Harley Davidson</t>
  </si>
  <si>
    <t>*Deductible only applies for FL &amp; VA</t>
  </si>
  <si>
    <t>Other Tank Contents Description</t>
  </si>
  <si>
    <t>If location number is entered, Description and Exposure are required.  If Description is entered, location number is required.</t>
  </si>
  <si>
    <t>Vacant land GL coverage is required when Occupancy is Vacant Land</t>
  </si>
  <si>
    <t>If dealer type is Truck or Equipment, then liability limit must be $1,000,000.</t>
  </si>
  <si>
    <t>If Agents E&amp;O coverage check box contains an “X” and predominant state is FL or VA, then the deductible must be filled in and the gross sales on the Umbrella tab must be filled in.</t>
  </si>
  <si>
    <t>Lockton Companies</t>
  </si>
  <si>
    <t>Milpec Insurance Solutions</t>
  </si>
  <si>
    <t>Glenn Harris &amp; Associates</t>
  </si>
  <si>
    <t>Added Lockton Companies, Milpec Insurance and Glenn Harris &amp; Associates.</t>
  </si>
  <si>
    <t>Has the insured had any of the checked actions to their insurance within the past 3 years (other than N/A)? If so, please explain in Additional Comments (A7). (not applicable in MO)</t>
  </si>
  <si>
    <t>Are customers/non-employees/employees prohibited from taking company vehicles home overnight or on weekends?+D22:D24D22:D26D22:D27D22D21:D22D20:G22D19:G22D18:G22</t>
  </si>
  <si>
    <t>VB code in Validation</t>
  </si>
  <si>
    <t>Replaced E_Prop_EQ_DedPct with E_Prop_Bldg_EQ_DedPct in ValidateE_Prop.</t>
  </si>
  <si>
    <t>In InsertScoreIntoDB, changed IsProd with IsProdEnv to check for quote count in NewAccountDetail table.</t>
  </si>
  <si>
    <t>Changed E_Earthquake_BINC_Flag to be a dropdown and default to E_Prop_Bldg_EQ_flag</t>
  </si>
  <si>
    <t>Changed L_PhysDam_Symb to add symbol 32 to the list if dealer type is Equipment.</t>
  </si>
  <si>
    <t>=IF(E10="","",VLOOKUP(E10,ReNum_LocLookup,5,FALSE))</t>
  </si>
  <si>
    <t>Get the address for the insurance score from location 1-1 of the C tab</t>
  </si>
  <si>
    <t>Replaced the Scoring Service request from version 1 to version 2. Added new input parameter BusinessType and two output fields Score and ScoreTier.</t>
  </si>
  <si>
    <t>Removed the tab</t>
  </si>
  <si>
    <t>2019-05-01</t>
  </si>
  <si>
    <t>Reconstruction Cost</t>
  </si>
  <si>
    <t>Replacement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</si>
</sst>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_(&quot;$&quot;* #,##0.00_);_(&quot;$&quot;* \(#,##0.00\);_(&quot;$&quot;* &quot;-&quot;??_);_(@_)"/>
    <numFmt numFmtId="165" formatCode="_(* #,##0.00_);_(* \(#,##0.00\);_(* &quot;-&quot;??_);_(@_)"/>
    <numFmt numFmtId="166" formatCode="&quot;$&quot;#,##0"/>
    <numFmt numFmtId="167" formatCode="_(&quot;$&quot;* #,##0_);_(&quot;$&quot;* \(#,##0\);_(&quot;$&quot;* &quot;-&quot;??_);_(@_)"/>
    <numFmt numFmtId="168" formatCode="_(* #,##0_);_(* \(#,##0\);_(* &quot;-&quot;??_);_(@_)"/>
    <numFmt numFmtId="169" formatCode="[$-409]mmmm\ d\,\ yyyy;@"/>
    <numFmt numFmtId="170" formatCode="[&lt;=9999999]###\-####;\(###\)\ ###\-####"/>
    <numFmt numFmtId="171" formatCode="0.000"/>
    <numFmt numFmtId="172" formatCode="#,##0.00;[Red]#,##0.00"/>
    <numFmt numFmtId="173" formatCode="&quot;$&quot;#,##0.00"/>
    <numFmt numFmtId="174" formatCode="_(* #,##0.0_);_(* \(#,##0.0\);_(* &quot;-&quot;??_);_(@_)"/>
    <numFmt numFmtId="175" formatCode="0000#"/>
    <numFmt numFmtId="176" formatCode="yyyy"/>
  </numFmts>
  <fonts count="16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u/>
      <sz val="10"/>
      <color indexed="12"/>
      <name val="Arial"/>
      <family val="2"/>
    </font>
    <font>
      <sz val="8"/>
      <name val="Courier New"/>
      <family val="3"/>
    </font>
    <font>
      <sz val="9"/>
      <name val="Arial"/>
      <family val="2"/>
    </font>
    <font>
      <b/>
      <i/>
      <sz val="22"/>
      <name val="Arial"/>
      <family val="2"/>
    </font>
    <font>
      <sz val="7"/>
      <name val="Arial"/>
      <family val="2"/>
    </font>
    <font>
      <sz val="9"/>
      <name val="Arial"/>
      <family val="2"/>
    </font>
    <font>
      <b/>
      <sz val="8"/>
      <name val="Arial"/>
      <family val="2"/>
    </font>
    <font>
      <sz val="10"/>
      <name val="Arial"/>
      <family val="2"/>
    </font>
    <font>
      <sz val="7"/>
      <name val="Arial"/>
      <family val="2"/>
    </font>
    <font>
      <b/>
      <sz val="10"/>
      <name val="Arial"/>
      <family val="2"/>
    </font>
    <font>
      <sz val="8"/>
      <name val="Arial"/>
      <family val="2"/>
    </font>
    <font>
      <sz val="7"/>
      <name val="Arial Narrow"/>
      <family val="2"/>
    </font>
    <font>
      <i/>
      <sz val="9"/>
      <name val="Arial"/>
      <family val="2"/>
    </font>
    <font>
      <sz val="10"/>
      <name val="Courier New"/>
      <family val="3"/>
    </font>
    <font>
      <b/>
      <sz val="12"/>
      <name val="Arial"/>
      <family val="2"/>
    </font>
    <font>
      <u/>
      <sz val="8"/>
      <name val="Arial"/>
      <family val="2"/>
    </font>
    <font>
      <i/>
      <sz val="8"/>
      <color indexed="56"/>
      <name val="Arial"/>
      <family val="2"/>
    </font>
    <font>
      <b/>
      <sz val="9"/>
      <name val="Arial"/>
      <family val="2"/>
    </font>
    <font>
      <b/>
      <sz val="8"/>
      <color indexed="12"/>
      <name val="Arial"/>
      <family val="2"/>
    </font>
    <font>
      <b/>
      <sz val="8"/>
      <color indexed="8"/>
      <name val="Arial"/>
      <family val="2"/>
    </font>
    <font>
      <i/>
      <sz val="10"/>
      <name val="Arial"/>
      <family val="2"/>
    </font>
    <font>
      <sz val="8"/>
      <name val="Arial Narrow"/>
      <family val="2"/>
    </font>
    <font>
      <sz val="8"/>
      <color indexed="81"/>
      <name val="Tahoma"/>
      <family val="2"/>
    </font>
    <font>
      <sz val="12"/>
      <name val="Arial"/>
      <family val="2"/>
    </font>
    <font>
      <sz val="10"/>
      <color indexed="8"/>
      <name val="Arial"/>
      <family val="2"/>
    </font>
    <font>
      <sz val="10"/>
      <color indexed="10"/>
      <name val="Arial"/>
      <family val="2"/>
    </font>
    <font>
      <sz val="14"/>
      <name val="Wingdings"/>
      <charset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i/>
      <sz val="10"/>
      <name val="Arial"/>
      <family val="2"/>
    </font>
    <font>
      <b/>
      <i/>
      <sz val="9"/>
      <name val="Arial"/>
      <family val="2"/>
    </font>
    <font>
      <b/>
      <u/>
      <sz val="8"/>
      <color indexed="10"/>
      <name val="Arial"/>
      <family val="2"/>
    </font>
    <font>
      <b/>
      <sz val="8"/>
      <color indexed="10"/>
      <name val="Arial"/>
      <family val="2"/>
    </font>
    <font>
      <b/>
      <u val="singleAccounting"/>
      <sz val="10"/>
      <name val="Arial"/>
      <family val="2"/>
    </font>
    <font>
      <b/>
      <u/>
      <sz val="10"/>
      <name val="Arial"/>
      <family val="2"/>
    </font>
    <font>
      <sz val="10"/>
      <name val="Arial"/>
      <family val="2"/>
    </font>
    <font>
      <b/>
      <u/>
      <sz val="8"/>
      <name val="Arial"/>
      <family val="2"/>
    </font>
    <font>
      <i/>
      <sz val="8"/>
      <name val="Arial"/>
      <family val="2"/>
    </font>
    <font>
      <sz val="7"/>
      <color rgb="FF000080"/>
      <name val="Arial"/>
      <family val="2"/>
    </font>
    <font>
      <b/>
      <u/>
      <sz val="8"/>
      <color rgb="FFFF0000"/>
      <name val="Arial"/>
      <family val="2"/>
    </font>
    <font>
      <sz val="11"/>
      <color rgb="FF000000"/>
      <name val="Calibri"/>
      <family val="2"/>
    </font>
    <font>
      <u/>
      <sz val="11"/>
      <color theme="10"/>
      <name val="Calibri"/>
      <family val="2"/>
    </font>
    <font>
      <b/>
      <sz val="11"/>
      <color rgb="FF000000"/>
      <name val="Calibri"/>
      <family val="2"/>
    </font>
    <font>
      <b/>
      <sz val="11"/>
      <name val="Calibri"/>
      <family val="2"/>
    </font>
    <font>
      <sz val="10"/>
      <name val="Times New Roman"/>
      <family val="1"/>
    </font>
    <font>
      <b/>
      <sz val="14"/>
      <name val="Times New Roman"/>
      <family val="1"/>
    </font>
    <font>
      <b/>
      <sz val="22"/>
      <color rgb="FF0070C0"/>
      <name val="Times New Roman"/>
      <family val="1"/>
    </font>
    <font>
      <sz val="10"/>
      <color rgb="FF0070C0"/>
      <name val="Times New Roman"/>
      <family val="1"/>
    </font>
    <font>
      <sz val="22"/>
      <color rgb="FF0070C0"/>
      <name val="Arial"/>
      <family val="2"/>
    </font>
    <font>
      <b/>
      <sz val="10"/>
      <name val="Times New Roman"/>
      <family val="1"/>
    </font>
    <font>
      <sz val="10"/>
      <color theme="3"/>
      <name val="Times New Roman"/>
      <family val="1"/>
    </font>
    <font>
      <sz val="10"/>
      <color theme="3"/>
      <name val="Arial"/>
      <family val="2"/>
    </font>
    <font>
      <sz val="9"/>
      <color theme="3"/>
      <name val="Times New Roman"/>
      <family val="1"/>
    </font>
    <font>
      <b/>
      <sz val="14"/>
      <name val="Arial"/>
      <family val="2"/>
    </font>
    <font>
      <sz val="8"/>
      <color rgb="FFFF0000"/>
      <name val="Courier New"/>
      <family val="3"/>
    </font>
    <font>
      <sz val="10"/>
      <color rgb="FFFF0000"/>
      <name val="Arial"/>
      <family val="2"/>
    </font>
    <font>
      <b/>
      <i/>
      <sz val="10"/>
      <color rgb="FFFF0000"/>
      <name val="Arial"/>
      <family val="2"/>
    </font>
    <font>
      <b/>
      <sz val="11"/>
      <color rgb="FF0070C0"/>
      <name val="Calibri"/>
      <family val="2"/>
      <scheme val="minor"/>
    </font>
    <font>
      <b/>
      <sz val="10"/>
      <color rgb="FF00B0F0"/>
      <name val="Arial"/>
      <family val="2"/>
    </font>
    <font>
      <sz val="11"/>
      <name val="Calibri"/>
      <family val="2"/>
    </font>
    <font>
      <sz val="11"/>
      <color rgb="FFFFFFFF"/>
      <name val="Calibri"/>
      <family val="2"/>
    </font>
    <font>
      <sz val="11"/>
      <color rgb="FF800080"/>
      <name val="Calibri"/>
      <family val="2"/>
    </font>
    <font>
      <b/>
      <sz val="11"/>
      <color rgb="FFFF9900"/>
      <name val="Calibri"/>
      <family val="2"/>
    </font>
    <font>
      <b/>
      <sz val="11"/>
      <color rgb="FFFFFFFF"/>
      <name val="Calibri"/>
      <family val="2"/>
    </font>
    <font>
      <i/>
      <sz val="11"/>
      <color rgb="FF808080"/>
      <name val="Calibri"/>
      <family val="2"/>
    </font>
    <font>
      <sz val="11"/>
      <color rgb="FF008000"/>
      <name val="Calibri"/>
      <family val="2"/>
    </font>
    <font>
      <b/>
      <sz val="15"/>
      <color rgb="FF003366"/>
      <name val="Calibri"/>
      <family val="2"/>
    </font>
    <font>
      <b/>
      <sz val="13"/>
      <color rgb="FF003366"/>
      <name val="Calibri"/>
      <family val="2"/>
    </font>
    <font>
      <b/>
      <sz val="11"/>
      <color rgb="FF003366"/>
      <name val="Calibri"/>
      <family val="2"/>
    </font>
    <font>
      <sz val="11"/>
      <color rgb="FF333399"/>
      <name val="Calibri"/>
      <family val="2"/>
    </font>
    <font>
      <sz val="11"/>
      <color rgb="FFFF9900"/>
      <name val="Calibri"/>
      <family val="2"/>
    </font>
    <font>
      <sz val="11"/>
      <color rgb="FF993300"/>
      <name val="Calibri"/>
      <family val="2"/>
    </font>
    <font>
      <b/>
      <sz val="11"/>
      <color rgb="FF333333"/>
      <name val="Calibri"/>
      <family val="2"/>
    </font>
    <font>
      <b/>
      <sz val="18"/>
      <color rgb="FF003366"/>
      <name val="Cambria"/>
      <family val="2"/>
    </font>
    <font>
      <sz val="11"/>
      <color rgb="FFFF0000"/>
      <name val="Calibri"/>
      <family val="2"/>
    </font>
    <font>
      <sz val="6"/>
      <name val="Arial"/>
      <family val="2"/>
    </font>
    <font>
      <sz val="10"/>
      <color theme="0"/>
      <name val="Arial"/>
      <family val="2"/>
    </font>
    <font>
      <b/>
      <sz val="10"/>
      <color rgb="FFFF0000"/>
      <name val="Arial"/>
      <family val="2"/>
    </font>
    <font>
      <b/>
      <sz val="18"/>
      <color rgb="FF1B06BA"/>
      <name val="Arial"/>
      <family val="2"/>
    </font>
    <font>
      <b/>
      <sz val="10"/>
      <color rgb="FF1B06BA"/>
      <name val="Arial"/>
      <family val="2"/>
    </font>
    <font>
      <b/>
      <sz val="14"/>
      <color rgb="FF1B06BA"/>
      <name val="Arial"/>
      <family val="2"/>
    </font>
    <font>
      <b/>
      <sz val="10"/>
      <color rgb="FF7030A0"/>
      <name val="Arial"/>
      <family val="2"/>
    </font>
    <font>
      <sz val="11"/>
      <name val="Tahoma"/>
      <family val="2"/>
    </font>
    <font>
      <b/>
      <sz val="14"/>
      <color rgb="FF00B050"/>
      <name val="Tahoma"/>
      <family val="2"/>
    </font>
    <font>
      <sz val="11"/>
      <color rgb="FF1B06BA"/>
      <name val="Tahoma"/>
      <family val="2"/>
    </font>
    <font>
      <b/>
      <sz val="11"/>
      <color rgb="FF1B06BA"/>
      <name val="Tahoma"/>
      <family val="2"/>
    </font>
    <font>
      <sz val="11"/>
      <color rgb="FFFFCC99"/>
      <name val="Tahoma"/>
      <family val="2"/>
    </font>
    <font>
      <b/>
      <sz val="9"/>
      <color rgb="FF0070C0"/>
      <name val="Arial"/>
      <family val="2"/>
    </font>
    <font>
      <sz val="10"/>
      <color rgb="FF0070C0"/>
      <name val="Arial"/>
      <family val="2"/>
    </font>
    <font>
      <b/>
      <sz val="10"/>
      <color rgb="FF1B06BA"/>
      <name val="Tahoma"/>
      <family val="2"/>
    </font>
    <font>
      <b/>
      <sz val="8"/>
      <color rgb="FF1B06BA"/>
      <name val="Tahoma"/>
      <family val="2"/>
    </font>
    <font>
      <b/>
      <sz val="11"/>
      <color rgb="FFFF0000"/>
      <name val="Arial"/>
      <family val="2"/>
    </font>
    <font>
      <b/>
      <sz val="11"/>
      <color rgb="FFFF0000"/>
      <name val="Tahoma"/>
      <family val="2"/>
    </font>
    <font>
      <b/>
      <u/>
      <sz val="11"/>
      <color rgb="FFFF0000"/>
      <name val="Tahoma"/>
      <family val="2"/>
    </font>
    <font>
      <b/>
      <i/>
      <sz val="11"/>
      <color rgb="FFFF0000"/>
      <name val="Tahoma"/>
      <family val="2"/>
    </font>
    <font>
      <b/>
      <sz val="14"/>
      <color rgb="FF427D4A"/>
      <name val="Tahoma"/>
      <family val="2"/>
    </font>
    <font>
      <sz val="11"/>
      <color rgb="FF800080"/>
      <name val="Tahoma"/>
      <family val="2"/>
    </font>
    <font>
      <b/>
      <sz val="11"/>
      <color rgb="FF800080"/>
      <name val="Tahoma"/>
      <family val="2"/>
    </font>
    <font>
      <b/>
      <sz val="11"/>
      <color rgb="FF7030A0"/>
      <name val="Tahoma"/>
      <family val="2"/>
    </font>
    <font>
      <sz val="11"/>
      <color rgb="FF7030A0"/>
      <name val="Tahoma"/>
      <family val="2"/>
    </font>
    <font>
      <b/>
      <sz val="11"/>
      <color rgb="FF427D4A"/>
      <name val="Tahoma"/>
      <family val="2"/>
    </font>
    <font>
      <sz val="10"/>
      <name val="Calibri"/>
      <family val="2"/>
      <scheme val="minor"/>
    </font>
    <font>
      <sz val="10"/>
      <color theme="3"/>
      <name val="Cambria"/>
      <family val="1"/>
    </font>
    <font>
      <sz val="8"/>
      <color rgb="FF000000"/>
      <name val="Tahoma"/>
      <family val="2"/>
    </font>
    <font>
      <sz val="10"/>
      <color rgb="FF000000"/>
      <name val="Arial"/>
      <family val="2"/>
    </font>
    <font>
      <sz val="22"/>
      <color rgb="FF000000"/>
      <name val="Arial"/>
      <family val="2"/>
    </font>
    <font>
      <b/>
      <i/>
      <sz val="11"/>
      <color rgb="FF1B06BA"/>
      <name val="Tahoma"/>
      <family val="2"/>
    </font>
    <font>
      <sz val="12"/>
      <name val="Tahoma"/>
      <family val="2"/>
    </font>
    <font>
      <sz val="12"/>
      <color rgb="FFFFCC99"/>
      <name val="Tahoma"/>
      <family val="2"/>
    </font>
    <font>
      <sz val="10"/>
      <color theme="1" tint="0.499984740745262"/>
      <name val="Calibri"/>
      <family val="2"/>
      <scheme val="minor"/>
    </font>
    <font>
      <sz val="10"/>
      <color theme="1" tint="0.34998626667073579"/>
      <name val="Calibri"/>
      <family val="2"/>
      <scheme val="minor"/>
    </font>
    <font>
      <b/>
      <sz val="12"/>
      <color rgb="FF1B06BA"/>
      <name val="Arial"/>
      <family val="2"/>
    </font>
    <font>
      <sz val="8"/>
      <color theme="1"/>
      <name val="Arial"/>
      <family val="2"/>
    </font>
    <font>
      <b/>
      <sz val="12"/>
      <color rgb="FF0070C0"/>
      <name val="Arial"/>
      <family val="2"/>
    </font>
    <font>
      <b/>
      <sz val="11"/>
      <color rgb="FF0070C0"/>
      <name val="Arial"/>
      <family val="2"/>
    </font>
    <font>
      <sz val="11"/>
      <color theme="0"/>
      <name val="Tahoma"/>
      <family val="2"/>
    </font>
    <font>
      <b/>
      <u/>
      <sz val="10"/>
      <color rgb="FFFF0000"/>
      <name val="Arial"/>
      <family val="2"/>
    </font>
    <font>
      <u/>
      <sz val="10"/>
      <color rgb="FFFF0000"/>
      <name val="Arial"/>
      <family val="2"/>
    </font>
    <font>
      <b/>
      <sz val="11"/>
      <name val="Tahoma"/>
      <family val="2"/>
    </font>
    <font>
      <b/>
      <sz val="10"/>
      <color theme="1"/>
      <name val="Calibri"/>
      <family val="2"/>
      <scheme val="minor"/>
    </font>
    <font>
      <b/>
      <sz val="10"/>
      <name val="Calibri"/>
      <family val="2"/>
      <scheme val="minor"/>
    </font>
    <font>
      <b/>
      <sz val="10"/>
      <color theme="0"/>
      <name val="Calibri"/>
      <family val="2"/>
      <scheme val="minor"/>
    </font>
    <font>
      <sz val="10"/>
      <color theme="1"/>
      <name val="Calibri"/>
      <family val="2"/>
      <scheme val="minor"/>
    </font>
    <font>
      <sz val="10"/>
      <color rgb="FFFF0000"/>
      <name val="Calibri"/>
      <family val="2"/>
      <scheme val="minor"/>
    </font>
    <font>
      <sz val="8"/>
      <color theme="1"/>
      <name val="Calibri"/>
      <family val="2"/>
      <scheme val="minor"/>
    </font>
    <font>
      <b/>
      <sz val="6"/>
      <name val="Arial"/>
      <family val="2"/>
    </font>
    <font>
      <b/>
      <sz val="7.5"/>
      <name val="Arial"/>
      <family val="2"/>
    </font>
    <font>
      <b/>
      <sz val="7"/>
      <name val="Arial"/>
      <family val="2"/>
    </font>
  </fonts>
  <fills count="8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3"/>
        <bgColor indexed="64"/>
      </patternFill>
    </fill>
    <fill>
      <patternFill patternType="solid">
        <fgColor indexed="47"/>
        <bgColor indexed="64"/>
      </patternFill>
    </fill>
    <fill>
      <patternFill patternType="solid">
        <fgColor indexed="13"/>
        <bgColor indexed="64"/>
      </patternFill>
    </fill>
    <fill>
      <patternFill patternType="solid">
        <fgColor indexed="42"/>
        <bgColor indexed="64"/>
      </patternFill>
    </fill>
    <fill>
      <patternFill patternType="solid">
        <fgColor indexed="45"/>
        <bgColor indexed="64"/>
      </patternFill>
    </fill>
    <fill>
      <patternFill patternType="solid">
        <fgColor indexed="51"/>
        <bgColor indexed="64"/>
      </patternFill>
    </fill>
    <fill>
      <patternFill patternType="solid">
        <fgColor indexed="41"/>
        <bgColor indexed="64"/>
      </patternFill>
    </fill>
    <fill>
      <patternFill patternType="solid">
        <fgColor indexed="9"/>
        <bgColor indexed="64"/>
      </patternFill>
    </fill>
    <fill>
      <patternFill patternType="solid">
        <fgColor rgb="FFFFFF99"/>
        <bgColor indexed="64"/>
      </patternFill>
    </fill>
    <fill>
      <patternFill patternType="solid">
        <fgColor rgb="FFFFCC99"/>
        <bgColor indexed="64"/>
      </patternFill>
    </fill>
    <fill>
      <patternFill patternType="solid">
        <fgColor rgb="FFFFFF00"/>
        <bgColor indexed="64"/>
      </patternFill>
    </fill>
    <fill>
      <patternFill patternType="solid">
        <fgColor rgb="FFFFFFF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indexed="65"/>
        <bgColor indexed="64"/>
      </patternFill>
    </fill>
    <fill>
      <patternFill patternType="solid">
        <fgColor theme="0"/>
        <bgColor indexed="64"/>
      </patternFill>
    </fill>
    <fill>
      <patternFill patternType="solid">
        <fgColor theme="7" tint="0.39997558519241921"/>
        <bgColor indexed="64"/>
      </patternFill>
    </fill>
    <fill>
      <patternFill patternType="solid">
        <fgColor rgb="FFCCCCFF"/>
        <bgColor rgb="FFFFFFFF"/>
      </patternFill>
    </fill>
    <fill>
      <patternFill patternType="solid">
        <fgColor rgb="FFFF99CC"/>
        <bgColor rgb="FFFFFFFF"/>
      </patternFill>
    </fill>
    <fill>
      <patternFill patternType="solid">
        <fgColor rgb="FFCCFFCC"/>
        <bgColor rgb="FFFFFFFF"/>
      </patternFill>
    </fill>
    <fill>
      <patternFill patternType="solid">
        <fgColor rgb="FFCC99FF"/>
        <bgColor rgb="FFFFFFFF"/>
      </patternFill>
    </fill>
    <fill>
      <patternFill patternType="solid">
        <fgColor rgb="FFCCFFFF"/>
        <bgColor rgb="FFFFFFFF"/>
      </patternFill>
    </fill>
    <fill>
      <patternFill patternType="solid">
        <fgColor rgb="FFFFCC99"/>
        <bgColor rgb="FFFFFFFF"/>
      </patternFill>
    </fill>
    <fill>
      <patternFill patternType="solid">
        <fgColor rgb="FF99CCFF"/>
        <bgColor rgb="FFFFFFFF"/>
      </patternFill>
    </fill>
    <fill>
      <patternFill patternType="solid">
        <fgColor rgb="FFFF8080"/>
        <bgColor rgb="FFFFFFFF"/>
      </patternFill>
    </fill>
    <fill>
      <patternFill patternType="solid">
        <fgColor rgb="FF00FF00"/>
        <bgColor rgb="FFFFFFFF"/>
      </patternFill>
    </fill>
    <fill>
      <patternFill patternType="solid">
        <fgColor rgb="FFFFCC00"/>
        <bgColor rgb="FFFFFFFF"/>
      </patternFill>
    </fill>
    <fill>
      <patternFill patternType="solid">
        <fgColor rgb="FF0066CC"/>
        <bgColor rgb="FFFFFFFF"/>
      </patternFill>
    </fill>
    <fill>
      <patternFill patternType="solid">
        <fgColor rgb="FF800080"/>
        <bgColor rgb="FFFFFFFF"/>
      </patternFill>
    </fill>
    <fill>
      <patternFill patternType="solid">
        <fgColor rgb="FF33CCCC"/>
        <bgColor rgb="FFFFFFFF"/>
      </patternFill>
    </fill>
    <fill>
      <patternFill patternType="solid">
        <fgColor rgb="FFFF9900"/>
        <bgColor rgb="FFFFFFFF"/>
      </patternFill>
    </fill>
    <fill>
      <patternFill patternType="solid">
        <fgColor rgb="FF333399"/>
        <bgColor rgb="FFFFFFFF"/>
      </patternFill>
    </fill>
    <fill>
      <patternFill patternType="solid">
        <fgColor rgb="FFFF0000"/>
        <bgColor rgb="FFFFFFFF"/>
      </patternFill>
    </fill>
    <fill>
      <patternFill patternType="solid">
        <fgColor rgb="FF339966"/>
        <bgColor rgb="FFFFFFFF"/>
      </patternFill>
    </fill>
    <fill>
      <patternFill patternType="solid">
        <fgColor rgb="FFFF6600"/>
        <bgColor rgb="FFFFFFFF"/>
      </patternFill>
    </fill>
    <fill>
      <patternFill patternType="solid">
        <fgColor rgb="FFC0C0C0"/>
        <bgColor rgb="FFFFFFFF"/>
      </patternFill>
    </fill>
    <fill>
      <patternFill patternType="solid">
        <fgColor rgb="FF969696"/>
        <bgColor rgb="FFFFFFFF"/>
      </patternFill>
    </fill>
    <fill>
      <patternFill patternType="solid">
        <fgColor rgb="FFFFFF99"/>
        <bgColor rgb="FFFFFFFF"/>
      </patternFill>
    </fill>
    <fill>
      <patternFill patternType="solid">
        <fgColor rgb="FFFFFFCC"/>
        <bgColor rgb="FFFFFFFF"/>
      </patternFill>
    </fill>
    <fill>
      <patternFill patternType="solid">
        <fgColor rgb="FFD8D8D8"/>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0" tint="-0.14999847407452621"/>
        <bgColor indexed="0"/>
      </patternFill>
    </fill>
    <fill>
      <patternFill patternType="solid">
        <fgColor theme="1" tint="0.49998474074526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3" tint="0.79998168889431442"/>
        <bgColor indexed="22"/>
      </patternFill>
    </fill>
    <fill>
      <patternFill patternType="solid">
        <fgColor theme="4" tint="0.39997558519241921"/>
        <bgColor indexed="64"/>
      </patternFill>
    </fill>
    <fill>
      <patternFill patternType="solid">
        <fgColor rgb="FFC5D9F1"/>
        <bgColor indexed="64"/>
      </patternFill>
    </fill>
    <fill>
      <patternFill patternType="solid">
        <fgColor rgb="FF92D050"/>
        <bgColor indexed="64"/>
      </patternFill>
    </fill>
    <fill>
      <patternFill patternType="solid">
        <fgColor rgb="FF00B050"/>
        <bgColor indexed="64"/>
      </patternFill>
    </fill>
    <fill>
      <patternFill patternType="solid">
        <fgColor rgb="FFC0C0C0"/>
        <bgColor indexed="64"/>
      </patternFill>
    </fill>
  </fills>
  <borders count="11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double">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double">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right/>
      <top style="thick">
        <color indexed="64"/>
      </top>
      <bottom/>
      <diagonal/>
    </border>
    <border>
      <left/>
      <right style="thick">
        <color indexed="64"/>
      </right>
      <top style="thick">
        <color indexed="64"/>
      </top>
      <bottom/>
      <diagonal/>
    </border>
    <border>
      <left style="thick">
        <color indexed="64"/>
      </left>
      <right style="thin">
        <color indexed="64"/>
      </right>
      <top style="thin">
        <color indexed="64"/>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bottom/>
      <diagonal/>
    </border>
    <border>
      <left style="thick">
        <color indexed="64"/>
      </left>
      <right/>
      <top style="thin">
        <color indexed="64"/>
      </top>
      <bottom/>
      <diagonal/>
    </border>
    <border>
      <left/>
      <right/>
      <top style="thin">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ck">
        <color indexed="64"/>
      </top>
      <bottom style="thin">
        <color indexed="64"/>
      </bottom>
      <diagonal/>
    </border>
    <border>
      <left style="thin">
        <color indexed="64"/>
      </left>
      <right style="thick">
        <color indexed="64"/>
      </right>
      <top style="thin">
        <color indexed="64"/>
      </top>
      <bottom style="thick">
        <color indexed="64"/>
      </bottom>
      <diagonal/>
    </border>
    <border>
      <left/>
      <right style="thick">
        <color indexed="64"/>
      </right>
      <top style="thin">
        <color indexed="64"/>
      </top>
      <bottom/>
      <diagonal/>
    </border>
    <border>
      <left/>
      <right/>
      <top style="thick">
        <color indexed="64"/>
      </top>
      <bottom style="thick">
        <color indexed="64"/>
      </bottom>
      <diagonal/>
    </border>
    <border>
      <left style="thin">
        <color indexed="64"/>
      </left>
      <right/>
      <top style="thick">
        <color indexed="64"/>
      </top>
      <bottom/>
      <diagonal/>
    </border>
    <border diagonalUp="1" diagonalDown="1">
      <left style="thin">
        <color indexed="64"/>
      </left>
      <right style="thin">
        <color indexed="64"/>
      </right>
      <top style="thin">
        <color indexed="64"/>
      </top>
      <bottom style="thin">
        <color indexed="64"/>
      </bottom>
      <diagonal style="thin">
        <color indexed="64"/>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diagonalUp="1" diagonalDown="1">
      <left style="thin">
        <color indexed="64"/>
      </left>
      <right/>
      <top style="thin">
        <color indexed="64"/>
      </top>
      <bottom style="thin">
        <color indexed="64"/>
      </bottom>
      <diagonal style="thin">
        <color indexed="64"/>
      </diagonal>
    </border>
    <border>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right style="thick">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thick">
        <color indexed="64"/>
      </right>
      <top/>
      <bottom style="thin">
        <color indexed="64"/>
      </bottom>
      <diagonal/>
    </border>
    <border>
      <left style="thick">
        <color indexed="64"/>
      </left>
      <right/>
      <top/>
      <bottom style="thin">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bottom style="double">
        <color indexed="64"/>
      </bottom>
      <diagonal/>
    </border>
    <border>
      <left/>
      <right style="thin">
        <color indexed="64"/>
      </right>
      <top/>
      <bottom style="double">
        <color indexed="64"/>
      </bottom>
      <diagonal/>
    </border>
    <border>
      <left/>
      <right/>
      <top style="thin">
        <color indexed="64"/>
      </top>
      <bottom style="double">
        <color indexed="64"/>
      </bottom>
      <diagonal/>
    </border>
    <border>
      <left/>
      <right/>
      <top style="double">
        <color indexed="64"/>
      </top>
      <bottom/>
      <diagonal/>
    </border>
    <border>
      <left/>
      <right style="thin">
        <color indexed="64"/>
      </right>
      <top style="double">
        <color indexed="64"/>
      </top>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diagonalUp="1" diagonalDown="1">
      <left/>
      <right style="thin">
        <color indexed="64"/>
      </right>
      <top style="thin">
        <color indexed="64"/>
      </top>
      <bottom style="thin">
        <color indexed="64"/>
      </bottom>
      <diagonal style="thin">
        <color indexed="64"/>
      </diagonal>
    </border>
    <border>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n">
        <color indexed="64"/>
      </top>
      <bottom/>
      <diagonal/>
    </border>
    <border>
      <left style="thin">
        <color indexed="64"/>
      </left>
      <right/>
      <top style="thin">
        <color indexed="64"/>
      </top>
      <bottom style="thick">
        <color indexed="64"/>
      </bottom>
      <diagonal/>
    </border>
    <border>
      <left style="thick">
        <color indexed="64"/>
      </left>
      <right style="thin">
        <color indexed="64"/>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n">
        <color rgb="FF000000"/>
      </left>
      <right style="medium">
        <color rgb="FFD0D7E5"/>
      </right>
      <top style="medium">
        <color rgb="FFD0D7E5"/>
      </top>
      <bottom style="medium">
        <color rgb="FFD0D7E5"/>
      </bottom>
      <diagonal/>
    </border>
    <border>
      <left style="thin">
        <color rgb="FF000000"/>
      </left>
      <right style="medium">
        <color rgb="FFD0D7E5"/>
      </right>
      <top style="medium">
        <color rgb="FFD0D7E5"/>
      </top>
      <bottom style="thin">
        <color rgb="FF000000"/>
      </bottom>
      <diagonal/>
    </border>
    <border>
      <left style="thin">
        <color rgb="FF000000"/>
      </left>
      <right style="medium">
        <color rgb="FFD0D7E5"/>
      </right>
      <top style="thin">
        <color rgb="FF000000"/>
      </top>
      <bottom style="medium">
        <color rgb="FFD0D7E5"/>
      </bottom>
      <diagonal/>
    </border>
    <border>
      <left style="thin">
        <color rgb="FF000000"/>
      </left>
      <right style="medium">
        <color rgb="FFD0D7E5"/>
      </right>
      <top/>
      <bottom style="medium">
        <color rgb="FFD0D7E5"/>
      </bottom>
      <diagonal/>
    </border>
    <border>
      <left/>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ck">
        <color indexed="64"/>
      </right>
      <top/>
      <bottom style="thin">
        <color indexed="64"/>
      </bottom>
      <diagonal/>
    </border>
    <border>
      <left style="thick">
        <color indexed="64"/>
      </left>
      <right style="thin">
        <color indexed="64"/>
      </right>
      <top/>
      <bottom style="thin">
        <color indexed="64"/>
      </bottom>
      <diagonal/>
    </border>
    <border>
      <left style="thick">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ck">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ck">
        <color indexed="64"/>
      </left>
      <right/>
      <top style="thick">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double">
        <color indexed="64"/>
      </bottom>
      <diagonal/>
    </border>
    <border>
      <left style="medium">
        <color rgb="FFD0D7E5"/>
      </left>
      <right/>
      <top/>
      <bottom/>
      <diagonal/>
    </border>
    <border>
      <left/>
      <right/>
      <top style="medium">
        <color indexed="64"/>
      </top>
      <bottom/>
      <diagonal/>
    </border>
    <border>
      <left style="hair">
        <color theme="1" tint="0.499984740745262"/>
      </left>
      <right style="hair">
        <color theme="1" tint="0.499984740745262"/>
      </right>
      <top style="hair">
        <color theme="1" tint="0.499984740745262"/>
      </top>
      <bottom style="hair">
        <color theme="1" tint="0.499984740745262"/>
      </bottom>
      <diagonal/>
    </border>
    <border>
      <left style="thin">
        <color indexed="64"/>
      </left>
      <right style="thick">
        <color indexed="64"/>
      </right>
      <top/>
      <bottom/>
      <diagonal/>
    </border>
    <border>
      <left style="thin">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ck">
        <color indexed="64"/>
      </left>
      <right/>
      <top style="thin">
        <color indexed="64"/>
      </top>
      <bottom style="thin">
        <color indexed="64"/>
      </bottom>
      <diagonal/>
    </border>
    <border>
      <left/>
      <right style="thick">
        <color indexed="64"/>
      </right>
      <top style="medium">
        <color indexed="64"/>
      </top>
      <bottom/>
      <diagonal/>
    </border>
    <border>
      <left style="thin">
        <color indexed="64"/>
      </left>
      <right style="thick">
        <color indexed="64"/>
      </right>
      <top/>
      <bottom style="thick">
        <color indexed="64"/>
      </bottom>
      <diagonal/>
    </border>
    <border>
      <left style="thick">
        <color indexed="64"/>
      </left>
      <right/>
      <top style="thin">
        <color indexed="64"/>
      </top>
      <bottom style="thick">
        <color indexed="64"/>
      </bottom>
      <diagonal/>
    </border>
    <border>
      <left style="thick">
        <color auto="1"/>
      </left>
      <right style="thick">
        <color auto="1"/>
      </right>
      <top/>
      <bottom/>
      <diagonal/>
    </border>
    <border>
      <left style="thin">
        <color indexed="64"/>
      </left>
      <right style="thick">
        <color indexed="64"/>
      </right>
      <top style="thick">
        <color indexed="64"/>
      </top>
      <bottom/>
      <diagonal/>
    </border>
    <border diagonalUp="1" diagonalDown="1">
      <left/>
      <right style="thick">
        <color indexed="64"/>
      </right>
      <top style="thin">
        <color indexed="64"/>
      </top>
      <bottom style="thin">
        <color indexed="64"/>
      </bottom>
      <diagonal style="thin">
        <color indexed="64"/>
      </diagonal>
    </border>
  </borders>
  <cellStyleXfs count="46271">
    <xf numFmtId="0" fontId="0" fillId="0" borderId="0"/>
    <xf numFmtId="0" fontId="49" fillId="2" borderId="0" applyNumberFormat="0" applyBorder="0" applyAlignment="0" applyProtection="0"/>
    <xf numFmtId="0" fontId="49" fillId="3" borderId="0" applyNumberFormat="0" applyBorder="0" applyAlignment="0" applyProtection="0"/>
    <xf numFmtId="0" fontId="49" fillId="4" borderId="0" applyNumberFormat="0" applyBorder="0" applyAlignment="0" applyProtection="0"/>
    <xf numFmtId="0" fontId="49" fillId="5" borderId="0" applyNumberFormat="0" applyBorder="0" applyAlignment="0" applyProtection="0"/>
    <xf numFmtId="0" fontId="49" fillId="6" borderId="0" applyNumberFormat="0" applyBorder="0" applyAlignment="0" applyProtection="0"/>
    <xf numFmtId="0" fontId="49" fillId="7" borderId="0" applyNumberFormat="0" applyBorder="0" applyAlignment="0" applyProtection="0"/>
    <xf numFmtId="0" fontId="49" fillId="8" borderId="0" applyNumberFormat="0" applyBorder="0" applyAlignment="0" applyProtection="0"/>
    <xf numFmtId="0" fontId="49" fillId="9" borderId="0" applyNumberFormat="0" applyBorder="0" applyAlignment="0" applyProtection="0"/>
    <xf numFmtId="0" fontId="49" fillId="10" borderId="0" applyNumberFormat="0" applyBorder="0" applyAlignment="0" applyProtection="0"/>
    <xf numFmtId="0" fontId="49" fillId="5" borderId="0" applyNumberFormat="0" applyBorder="0" applyAlignment="0" applyProtection="0"/>
    <xf numFmtId="0" fontId="49" fillId="8" borderId="0" applyNumberFormat="0" applyBorder="0" applyAlignment="0" applyProtection="0"/>
    <xf numFmtId="0" fontId="49" fillId="11" borderId="0" applyNumberFormat="0" applyBorder="0" applyAlignment="0" applyProtection="0"/>
    <xf numFmtId="0" fontId="50" fillId="12" borderId="0" applyNumberFormat="0" applyBorder="0" applyAlignment="0" applyProtection="0"/>
    <xf numFmtId="0" fontId="50" fillId="9" borderId="0" applyNumberFormat="0" applyBorder="0" applyAlignment="0" applyProtection="0"/>
    <xf numFmtId="0" fontId="50" fillId="10"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5" borderId="0" applyNumberFormat="0" applyBorder="0" applyAlignment="0" applyProtection="0"/>
    <xf numFmtId="0" fontId="50" fillId="16" borderId="0" applyNumberFormat="0" applyBorder="0" applyAlignment="0" applyProtection="0"/>
    <xf numFmtId="0" fontId="50" fillId="17" borderId="0" applyNumberFormat="0" applyBorder="0" applyAlignment="0" applyProtection="0"/>
    <xf numFmtId="0" fontId="50" fillId="18"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9" borderId="0" applyNumberFormat="0" applyBorder="0" applyAlignment="0" applyProtection="0"/>
    <xf numFmtId="0" fontId="51" fillId="3" borderId="0" applyNumberFormat="0" applyBorder="0" applyAlignment="0" applyProtection="0"/>
    <xf numFmtId="0" fontId="52" fillId="20" borderId="1" applyNumberFormat="0" applyAlignment="0" applyProtection="0"/>
    <xf numFmtId="0" fontId="53" fillId="21" borderId="2" applyNumberFormat="0" applyAlignment="0" applyProtection="0"/>
    <xf numFmtId="165" fontId="20" fillId="0" borderId="0" applyFont="0" applyFill="0" applyBorder="0" applyAlignment="0" applyProtection="0"/>
    <xf numFmtId="164" fontId="20" fillId="0" borderId="0" applyFont="0" applyFill="0" applyBorder="0" applyAlignment="0" applyProtection="0"/>
    <xf numFmtId="0" fontId="54" fillId="0" borderId="0" applyNumberFormat="0" applyFill="0" applyBorder="0" applyAlignment="0" applyProtection="0"/>
    <xf numFmtId="0" fontId="55" fillId="4" borderId="0" applyNumberFormat="0" applyBorder="0" applyAlignment="0" applyProtection="0"/>
    <xf numFmtId="0" fontId="56" fillId="0" borderId="3" applyNumberFormat="0" applyFill="0" applyAlignment="0" applyProtection="0"/>
    <xf numFmtId="0" fontId="57" fillId="0" borderId="4" applyNumberFormat="0" applyFill="0" applyAlignment="0" applyProtection="0"/>
    <xf numFmtId="0" fontId="58" fillId="0" borderId="5" applyNumberFormat="0" applyFill="0" applyAlignment="0" applyProtection="0"/>
    <xf numFmtId="0" fontId="58" fillId="0" borderId="0" applyNumberFormat="0" applyFill="0" applyBorder="0" applyAlignment="0" applyProtection="0"/>
    <xf numFmtId="0" fontId="22" fillId="0" borderId="0" applyNumberFormat="0" applyFill="0" applyBorder="0" applyAlignment="0" applyProtection="0">
      <alignment vertical="top"/>
      <protection locked="0"/>
    </xf>
    <xf numFmtId="0" fontId="59" fillId="7" borderId="1" applyNumberFormat="0" applyAlignment="0" applyProtection="0"/>
    <xf numFmtId="0" fontId="60" fillId="0" borderId="6" applyNumberFormat="0" applyFill="0" applyAlignment="0" applyProtection="0"/>
    <xf numFmtId="0" fontId="61" fillId="22" borderId="0" applyNumberFormat="0" applyBorder="0" applyAlignment="0" applyProtection="0"/>
    <xf numFmtId="0" fontId="29" fillId="0" borderId="0"/>
    <xf numFmtId="0" fontId="29" fillId="0" borderId="0"/>
    <xf numFmtId="0" fontId="29"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46"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46" fillId="0" borderId="0"/>
    <xf numFmtId="0" fontId="46"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49" fillId="23" borderId="7" applyNumberFormat="0" applyFont="0" applyAlignment="0" applyProtection="0"/>
    <xf numFmtId="0" fontId="62" fillId="20" borderId="8" applyNumberFormat="0" applyAlignment="0" applyProtection="0"/>
    <xf numFmtId="9" fontId="20" fillId="0" borderId="0" applyFont="0" applyFill="0" applyBorder="0" applyAlignment="0" applyProtection="0"/>
    <xf numFmtId="0" fontId="63" fillId="0" borderId="0" applyNumberFormat="0" applyFill="0" applyBorder="0" applyAlignment="0" applyProtection="0"/>
    <xf numFmtId="0" fontId="64" fillId="0" borderId="9" applyNumberFormat="0" applyFill="0" applyAlignment="0" applyProtection="0"/>
    <xf numFmtId="0" fontId="65" fillId="0" borderId="0" applyNumberFormat="0" applyFill="0" applyBorder="0" applyAlignment="0" applyProtection="0"/>
    <xf numFmtId="0" fontId="19" fillId="0" borderId="0"/>
    <xf numFmtId="0" fontId="78" fillId="0" borderId="0" applyNumberFormat="0" applyFill="0" applyBorder="0" applyAlignment="0" applyProtection="0">
      <alignment vertical="top"/>
      <protection locked="0"/>
    </xf>
    <xf numFmtId="0" fontId="20" fillId="0" borderId="0"/>
    <xf numFmtId="0" fontId="49" fillId="2" borderId="0" applyNumberFormat="0" applyBorder="0" applyAlignment="0" applyProtection="0"/>
    <xf numFmtId="0" fontId="49" fillId="3" borderId="0" applyNumberFormat="0" applyBorder="0" applyAlignment="0" applyProtection="0"/>
    <xf numFmtId="0" fontId="49" fillId="4" borderId="0" applyNumberFormat="0" applyBorder="0" applyAlignment="0" applyProtection="0"/>
    <xf numFmtId="0" fontId="49" fillId="5" borderId="0" applyNumberFormat="0" applyBorder="0" applyAlignment="0" applyProtection="0"/>
    <xf numFmtId="0" fontId="49" fillId="6" borderId="0" applyNumberFormat="0" applyBorder="0" applyAlignment="0" applyProtection="0"/>
    <xf numFmtId="0" fontId="49" fillId="7" borderId="0" applyNumberFormat="0" applyBorder="0" applyAlignment="0" applyProtection="0"/>
    <xf numFmtId="0" fontId="49" fillId="8" borderId="0" applyNumberFormat="0" applyBorder="0" applyAlignment="0" applyProtection="0"/>
    <xf numFmtId="0" fontId="49" fillId="9" borderId="0" applyNumberFormat="0" applyBorder="0" applyAlignment="0" applyProtection="0"/>
    <xf numFmtId="0" fontId="49" fillId="10" borderId="0" applyNumberFormat="0" applyBorder="0" applyAlignment="0" applyProtection="0"/>
    <xf numFmtId="0" fontId="49" fillId="5" borderId="0" applyNumberFormat="0" applyBorder="0" applyAlignment="0" applyProtection="0"/>
    <xf numFmtId="0" fontId="49" fillId="8" borderId="0" applyNumberFormat="0" applyBorder="0" applyAlignment="0" applyProtection="0"/>
    <xf numFmtId="0" fontId="49" fillId="11" borderId="0" applyNumberFormat="0" applyBorder="0" applyAlignment="0" applyProtection="0"/>
    <xf numFmtId="0" fontId="50" fillId="12" borderId="0" applyNumberFormat="0" applyBorder="0" applyAlignment="0" applyProtection="0"/>
    <xf numFmtId="0" fontId="50" fillId="9" borderId="0" applyNumberFormat="0" applyBorder="0" applyAlignment="0" applyProtection="0"/>
    <xf numFmtId="0" fontId="50" fillId="10"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5" borderId="0" applyNumberFormat="0" applyBorder="0" applyAlignment="0" applyProtection="0"/>
    <xf numFmtId="0" fontId="50" fillId="16" borderId="0" applyNumberFormat="0" applyBorder="0" applyAlignment="0" applyProtection="0"/>
    <xf numFmtId="0" fontId="50" fillId="17" borderId="0" applyNumberFormat="0" applyBorder="0" applyAlignment="0" applyProtection="0"/>
    <xf numFmtId="0" fontId="50" fillId="18"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9" borderId="0" applyNumberFormat="0" applyBorder="0" applyAlignment="0" applyProtection="0"/>
    <xf numFmtId="0" fontId="51" fillId="3" borderId="0" applyNumberFormat="0" applyBorder="0" applyAlignment="0" applyProtection="0"/>
    <xf numFmtId="0" fontId="52" fillId="20" borderId="1" applyNumberFormat="0" applyAlignment="0" applyProtection="0"/>
    <xf numFmtId="0" fontId="53" fillId="21" borderId="2" applyNumberFormat="0" applyAlignment="0" applyProtection="0"/>
    <xf numFmtId="165" fontId="20" fillId="0" borderId="0" applyFont="0" applyFill="0" applyBorder="0" applyAlignment="0" applyProtection="0"/>
    <xf numFmtId="164" fontId="20" fillId="0" borderId="0" applyFont="0" applyFill="0" applyBorder="0" applyAlignment="0" applyProtection="0"/>
    <xf numFmtId="0" fontId="54" fillId="0" borderId="0" applyNumberFormat="0" applyFill="0" applyBorder="0" applyAlignment="0" applyProtection="0"/>
    <xf numFmtId="0" fontId="55" fillId="4" borderId="0" applyNumberFormat="0" applyBorder="0" applyAlignment="0" applyProtection="0"/>
    <xf numFmtId="0" fontId="56" fillId="0" borderId="3" applyNumberFormat="0" applyFill="0" applyAlignment="0" applyProtection="0"/>
    <xf numFmtId="0" fontId="57" fillId="0" borderId="4" applyNumberFormat="0" applyFill="0" applyAlignment="0" applyProtection="0"/>
    <xf numFmtId="0" fontId="58" fillId="0" borderId="5" applyNumberFormat="0" applyFill="0" applyAlignment="0" applyProtection="0"/>
    <xf numFmtId="0" fontId="58" fillId="0" borderId="0" applyNumberFormat="0" applyFill="0" applyBorder="0" applyAlignment="0" applyProtection="0"/>
    <xf numFmtId="0" fontId="22" fillId="0" borderId="0" applyNumberFormat="0" applyFill="0" applyBorder="0" applyAlignment="0" applyProtection="0">
      <alignment vertical="top"/>
      <protection locked="0"/>
    </xf>
    <xf numFmtId="0" fontId="59" fillId="7" borderId="1" applyNumberFormat="0" applyAlignment="0" applyProtection="0"/>
    <xf numFmtId="0" fontId="60" fillId="0" borderId="6" applyNumberFormat="0" applyFill="0" applyAlignment="0" applyProtection="0"/>
    <xf numFmtId="0" fontId="61" fillId="22"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49" fillId="23" borderId="7" applyNumberFormat="0" applyFont="0" applyAlignment="0" applyProtection="0"/>
    <xf numFmtId="0" fontId="62" fillId="20" borderId="8" applyNumberFormat="0" applyAlignment="0" applyProtection="0"/>
    <xf numFmtId="9" fontId="20" fillId="0" borderId="0" applyFont="0" applyFill="0" applyBorder="0" applyAlignment="0" applyProtection="0"/>
    <xf numFmtId="0" fontId="63" fillId="0" borderId="0" applyNumberFormat="0" applyFill="0" applyBorder="0" applyAlignment="0" applyProtection="0"/>
    <xf numFmtId="0" fontId="64" fillId="0" borderId="9" applyNumberFormat="0" applyFill="0" applyAlignment="0" applyProtection="0"/>
    <xf numFmtId="0" fontId="65" fillId="0" borderId="0" applyNumberFormat="0" applyFill="0" applyBorder="0" applyAlignment="0" applyProtection="0"/>
    <xf numFmtId="0" fontId="19" fillId="0" borderId="0"/>
    <xf numFmtId="0" fontId="78" fillId="0" borderId="0" applyNumberFormat="0" applyFill="0" applyBorder="0" applyAlignment="0" applyProtection="0">
      <alignment vertical="top"/>
      <protection locked="0"/>
    </xf>
    <xf numFmtId="0" fontId="18" fillId="0" borderId="0"/>
    <xf numFmtId="0" fontId="18" fillId="0" borderId="0"/>
    <xf numFmtId="0" fontId="17" fillId="0" borderId="0"/>
    <xf numFmtId="164" fontId="17"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164"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164" fontId="16" fillId="0" borderId="0" applyFont="0" applyFill="0" applyBorder="0" applyAlignment="0" applyProtection="0"/>
    <xf numFmtId="0" fontId="96" fillId="43" borderId="0" applyNumberFormat="0" applyBorder="0" applyAlignment="0" applyProtection="0"/>
    <xf numFmtId="0" fontId="96" fillId="44" borderId="0" applyNumberFormat="0" applyBorder="0" applyAlignment="0" applyProtection="0"/>
    <xf numFmtId="0" fontId="96" fillId="45"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7" fillId="53" borderId="0" applyNumberFormat="0" applyBorder="0" applyAlignment="0" applyProtection="0"/>
    <xf numFmtId="0" fontId="97" fillId="50" borderId="0" applyNumberFormat="0" applyBorder="0" applyAlignment="0" applyProtection="0"/>
    <xf numFmtId="0" fontId="97" fillId="51" borderId="0" applyNumberFormat="0" applyBorder="0" applyAlignment="0" applyProtection="0"/>
    <xf numFmtId="0" fontId="97" fillId="54" borderId="0" applyNumberFormat="0" applyBorder="0" applyAlignment="0" applyProtection="0"/>
    <xf numFmtId="0" fontId="97" fillId="55" borderId="0" applyNumberFormat="0" applyBorder="0" applyAlignment="0" applyProtection="0"/>
    <xf numFmtId="0" fontId="97" fillId="56" borderId="0" applyNumberFormat="0" applyBorder="0" applyAlignment="0" applyProtection="0"/>
    <xf numFmtId="0" fontId="97" fillId="57" borderId="0" applyNumberFormat="0" applyBorder="0" applyAlignment="0" applyProtection="0"/>
    <xf numFmtId="0" fontId="97" fillId="58" borderId="0" applyNumberFormat="0" applyBorder="0" applyAlignment="0" applyProtection="0"/>
    <xf numFmtId="0" fontId="97" fillId="59" borderId="0" applyNumberFormat="0" applyBorder="0" applyAlignment="0" applyProtection="0"/>
    <xf numFmtId="0" fontId="97" fillId="54" borderId="0" applyNumberFormat="0" applyBorder="0" applyAlignment="0" applyProtection="0"/>
    <xf numFmtId="0" fontId="97" fillId="55" borderId="0" applyNumberFormat="0" applyBorder="0" applyAlignment="0" applyProtection="0"/>
    <xf numFmtId="0" fontId="97" fillId="60" borderId="0" applyNumberFormat="0" applyBorder="0" applyAlignment="0" applyProtection="0"/>
    <xf numFmtId="0" fontId="98" fillId="44" borderId="0" applyNumberFormat="0" applyBorder="0" applyAlignment="0" applyProtection="0"/>
    <xf numFmtId="0" fontId="99" fillId="61" borderId="1" applyNumberFormat="0" applyAlignment="0" applyProtection="0"/>
    <xf numFmtId="0" fontId="100" fillId="62" borderId="2" applyNumberFormat="0" applyAlignment="0" applyProtection="0"/>
    <xf numFmtId="0" fontId="101" fillId="0" borderId="0" applyNumberFormat="0" applyFill="0" applyBorder="0" applyAlignment="0" applyProtection="0"/>
    <xf numFmtId="0" fontId="102" fillId="45" borderId="0" applyNumberFormat="0" applyBorder="0" applyAlignment="0" applyProtection="0"/>
    <xf numFmtId="0" fontId="103" fillId="0" borderId="3" applyNumberFormat="0" applyFill="0" applyAlignment="0" applyProtection="0"/>
    <xf numFmtId="0" fontId="104" fillId="0" borderId="4" applyNumberFormat="0" applyFill="0" applyAlignment="0" applyProtection="0"/>
    <xf numFmtId="0" fontId="105" fillId="0" borderId="5" applyNumberFormat="0" applyFill="0" applyAlignment="0" applyProtection="0"/>
    <xf numFmtId="0" fontId="105" fillId="0" borderId="0" applyNumberFormat="0" applyFill="0" applyBorder="0" applyAlignment="0" applyProtection="0"/>
    <xf numFmtId="0" fontId="106" fillId="48" borderId="1" applyNumberFormat="0" applyAlignment="0" applyProtection="0"/>
    <xf numFmtId="0" fontId="107" fillId="0" borderId="6" applyNumberFormat="0" applyFill="0" applyAlignment="0" applyProtection="0"/>
    <xf numFmtId="0" fontId="108" fillId="63" borderId="0" applyNumberFormat="0" applyBorder="0" applyAlignment="0" applyProtection="0"/>
    <xf numFmtId="0" fontId="96" fillId="64" borderId="7" applyNumberFormat="0" applyFont="0" applyAlignment="0" applyProtection="0"/>
    <xf numFmtId="0" fontId="109" fillId="61" borderId="8" applyNumberFormat="0" applyAlignment="0" applyProtection="0"/>
    <xf numFmtId="0" fontId="110" fillId="0" borderId="0" applyNumberFormat="0" applyFill="0" applyBorder="0" applyAlignment="0" applyProtection="0"/>
    <xf numFmtId="0" fontId="80" fillId="0" borderId="9" applyNumberFormat="0" applyFill="0" applyAlignment="0" applyProtection="0"/>
    <xf numFmtId="0" fontId="111" fillId="0" borderId="0" applyNumberFormat="0" applyFill="0" applyBorder="0" applyAlignment="0" applyProtection="0"/>
    <xf numFmtId="0" fontId="16" fillId="0" borderId="0"/>
    <xf numFmtId="165" fontId="16" fillId="0" borderId="0" applyFont="0" applyFill="0" applyBorder="0" applyAlignment="0" applyProtection="0"/>
    <xf numFmtId="0" fontId="16" fillId="0" borderId="0"/>
    <xf numFmtId="0" fontId="49" fillId="2" borderId="0" applyNumberFormat="0" applyBorder="0" applyAlignment="0" applyProtection="0"/>
    <xf numFmtId="0" fontId="49" fillId="3" borderId="0" applyNumberFormat="0" applyBorder="0" applyAlignment="0" applyProtection="0"/>
    <xf numFmtId="0" fontId="49" fillId="4" borderId="0" applyNumberFormat="0" applyBorder="0" applyAlignment="0" applyProtection="0"/>
    <xf numFmtId="0" fontId="49" fillId="5" borderId="0" applyNumberFormat="0" applyBorder="0" applyAlignment="0" applyProtection="0"/>
    <xf numFmtId="0" fontId="49" fillId="6" borderId="0" applyNumberFormat="0" applyBorder="0" applyAlignment="0" applyProtection="0"/>
    <xf numFmtId="0" fontId="49" fillId="7" borderId="0" applyNumberFormat="0" applyBorder="0" applyAlignment="0" applyProtection="0"/>
    <xf numFmtId="0" fontId="49" fillId="8" borderId="0" applyNumberFormat="0" applyBorder="0" applyAlignment="0" applyProtection="0"/>
    <xf numFmtId="0" fontId="49" fillId="9" borderId="0" applyNumberFormat="0" applyBorder="0" applyAlignment="0" applyProtection="0"/>
    <xf numFmtId="0" fontId="49" fillId="10" borderId="0" applyNumberFormat="0" applyBorder="0" applyAlignment="0" applyProtection="0"/>
    <xf numFmtId="0" fontId="49" fillId="5" borderId="0" applyNumberFormat="0" applyBorder="0" applyAlignment="0" applyProtection="0"/>
    <xf numFmtId="0" fontId="49" fillId="8" borderId="0" applyNumberFormat="0" applyBorder="0" applyAlignment="0" applyProtection="0"/>
    <xf numFmtId="0" fontId="49" fillId="11" borderId="0" applyNumberFormat="0" applyBorder="0" applyAlignment="0" applyProtection="0"/>
    <xf numFmtId="0" fontId="50" fillId="12" borderId="0" applyNumberFormat="0" applyBorder="0" applyAlignment="0" applyProtection="0"/>
    <xf numFmtId="0" fontId="50" fillId="9" borderId="0" applyNumberFormat="0" applyBorder="0" applyAlignment="0" applyProtection="0"/>
    <xf numFmtId="0" fontId="50" fillId="10"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5" borderId="0" applyNumberFormat="0" applyBorder="0" applyAlignment="0" applyProtection="0"/>
    <xf numFmtId="0" fontId="50" fillId="16" borderId="0" applyNumberFormat="0" applyBorder="0" applyAlignment="0" applyProtection="0"/>
    <xf numFmtId="0" fontId="50" fillId="17" borderId="0" applyNumberFormat="0" applyBorder="0" applyAlignment="0" applyProtection="0"/>
    <xf numFmtId="0" fontId="50" fillId="18"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9" borderId="0" applyNumberFormat="0" applyBorder="0" applyAlignment="0" applyProtection="0"/>
    <xf numFmtId="0" fontId="51" fillId="3" borderId="0" applyNumberFormat="0" applyBorder="0" applyAlignment="0" applyProtection="0"/>
    <xf numFmtId="0" fontId="52" fillId="20" borderId="1" applyNumberFormat="0" applyAlignment="0" applyProtection="0"/>
    <xf numFmtId="0" fontId="53" fillId="21" borderId="2" applyNumberFormat="0" applyAlignment="0" applyProtection="0"/>
    <xf numFmtId="165" fontId="20" fillId="0" borderId="0" applyFont="0" applyFill="0" applyBorder="0" applyAlignment="0" applyProtection="0"/>
    <xf numFmtId="164" fontId="20" fillId="0" borderId="0" applyFont="0" applyFill="0" applyBorder="0" applyAlignment="0" applyProtection="0"/>
    <xf numFmtId="0" fontId="54" fillId="0" borderId="0" applyNumberFormat="0" applyFill="0" applyBorder="0" applyAlignment="0" applyProtection="0"/>
    <xf numFmtId="0" fontId="55" fillId="4" borderId="0" applyNumberFormat="0" applyBorder="0" applyAlignment="0" applyProtection="0"/>
    <xf numFmtId="0" fontId="56" fillId="0" borderId="3" applyNumberFormat="0" applyFill="0" applyAlignment="0" applyProtection="0"/>
    <xf numFmtId="0" fontId="57" fillId="0" borderId="4" applyNumberFormat="0" applyFill="0" applyAlignment="0" applyProtection="0"/>
    <xf numFmtId="0" fontId="58" fillId="0" borderId="5" applyNumberFormat="0" applyFill="0" applyAlignment="0" applyProtection="0"/>
    <xf numFmtId="0" fontId="58" fillId="0" borderId="0" applyNumberFormat="0" applyFill="0" applyBorder="0" applyAlignment="0" applyProtection="0"/>
    <xf numFmtId="0" fontId="22" fillId="0" borderId="0" applyNumberFormat="0" applyFill="0" applyBorder="0" applyAlignment="0" applyProtection="0">
      <alignment vertical="top"/>
      <protection locked="0"/>
    </xf>
    <xf numFmtId="0" fontId="59" fillId="7" borderId="1" applyNumberFormat="0" applyAlignment="0" applyProtection="0"/>
    <xf numFmtId="0" fontId="60" fillId="0" borderId="6" applyNumberFormat="0" applyFill="0" applyAlignment="0" applyProtection="0"/>
    <xf numFmtId="0" fontId="61" fillId="22" borderId="0" applyNumberFormat="0" applyBorder="0" applyAlignment="0" applyProtection="0"/>
    <xf numFmtId="0" fontId="46" fillId="0" borderId="0"/>
    <xf numFmtId="0" fontId="20" fillId="0" borderId="0"/>
    <xf numFmtId="0" fontId="46" fillId="0" borderId="0"/>
    <xf numFmtId="0" fontId="49" fillId="23" borderId="7" applyNumberFormat="0" applyFont="0" applyAlignment="0" applyProtection="0"/>
    <xf numFmtId="0" fontId="62" fillId="20" borderId="8" applyNumberFormat="0" applyAlignment="0" applyProtection="0"/>
    <xf numFmtId="0" fontId="63" fillId="0" borderId="0" applyNumberFormat="0" applyFill="0" applyBorder="0" applyAlignment="0" applyProtection="0"/>
    <xf numFmtId="0" fontId="64" fillId="0" borderId="9" applyNumberFormat="0" applyFill="0" applyAlignment="0" applyProtection="0"/>
    <xf numFmtId="0" fontId="65" fillId="0" borderId="0" applyNumberFormat="0" applyFill="0" applyBorder="0" applyAlignment="0" applyProtection="0"/>
    <xf numFmtId="0" fontId="16" fillId="0" borderId="0"/>
    <xf numFmtId="165" fontId="20" fillId="0" borderId="0" applyFont="0" applyFill="0" applyBorder="0" applyAlignment="0" applyProtection="0"/>
    <xf numFmtId="0" fontId="16" fillId="0" borderId="0"/>
    <xf numFmtId="0" fontId="16" fillId="0" borderId="0"/>
    <xf numFmtId="0" fontId="16" fillId="0" borderId="0"/>
    <xf numFmtId="0" fontId="16" fillId="0" borderId="0"/>
    <xf numFmtId="164"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164" fontId="16"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164"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164"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164" fontId="15" fillId="0" borderId="0" applyFont="0" applyFill="0" applyBorder="0" applyAlignment="0" applyProtection="0"/>
    <xf numFmtId="0" fontId="15" fillId="0" borderId="0"/>
    <xf numFmtId="165"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164"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164" fontId="15"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5"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5"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5"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5"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5"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5"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6"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46" fillId="0" borderId="0"/>
    <xf numFmtId="0" fontId="159" fillId="0" borderId="0"/>
  </cellStyleXfs>
  <cellXfs count="2012">
    <xf numFmtId="0" fontId="0" fillId="0" borderId="0" xfId="0"/>
    <xf numFmtId="0" fontId="23" fillId="0" borderId="0" xfId="0" applyFont="1" applyAlignment="1">
      <alignment vertical="top" wrapText="1"/>
    </xf>
    <xf numFmtId="0" fontId="32" fillId="0" borderId="0" xfId="0" applyFont="1"/>
    <xf numFmtId="0" fontId="0" fillId="0" borderId="0" xfId="0" applyBorder="1"/>
    <xf numFmtId="0" fontId="28" fillId="0" borderId="21" xfId="0" applyFont="1" applyBorder="1" applyAlignment="1">
      <alignment horizontal="center" vertical="top" wrapText="1"/>
    </xf>
    <xf numFmtId="0" fontId="0" fillId="0" borderId="23" xfId="0" applyBorder="1"/>
    <xf numFmtId="0" fontId="0" fillId="0" borderId="0" xfId="0" applyAlignment="1">
      <alignment horizontal="center" vertical="top" wrapText="1"/>
    </xf>
    <xf numFmtId="0" fontId="34" fillId="0" borderId="0" xfId="0" applyFont="1" applyAlignment="1">
      <alignment horizontal="left"/>
    </xf>
    <xf numFmtId="0" fontId="28" fillId="0" borderId="13" xfId="0" applyFont="1" applyBorder="1" applyAlignment="1">
      <alignment horizontal="center" vertical="top" wrapText="1"/>
    </xf>
    <xf numFmtId="0" fontId="21" fillId="0" borderId="0" xfId="0" applyFont="1"/>
    <xf numFmtId="0" fontId="21" fillId="0" borderId="0" xfId="0" quotePrefix="1" applyFont="1"/>
    <xf numFmtId="0" fontId="32" fillId="0" borderId="0" xfId="0" applyFont="1" applyBorder="1"/>
    <xf numFmtId="0" fontId="0" fillId="30" borderId="0" xfId="0" applyFill="1"/>
    <xf numFmtId="0" fontId="32" fillId="0" borderId="0" xfId="0" applyFont="1" applyAlignment="1">
      <alignment horizontal="right"/>
    </xf>
    <xf numFmtId="0" fontId="32" fillId="0" borderId="0" xfId="0" applyFont="1" applyBorder="1" applyAlignment="1">
      <alignment horizontal="right"/>
    </xf>
    <xf numFmtId="0" fontId="31" fillId="0" borderId="0" xfId="0" applyFont="1"/>
    <xf numFmtId="0" fontId="0" fillId="0" borderId="0" xfId="0" applyAlignment="1">
      <alignment horizontal="center"/>
    </xf>
    <xf numFmtId="0" fontId="0" fillId="0" borderId="13" xfId="0" applyBorder="1"/>
    <xf numFmtId="0" fontId="20" fillId="0" borderId="0" xfId="0" applyFont="1"/>
    <xf numFmtId="0" fontId="21" fillId="0" borderId="0" xfId="0" applyFont="1" applyBorder="1"/>
    <xf numFmtId="0" fontId="39" fillId="25" borderId="18" xfId="0" applyFont="1" applyFill="1" applyBorder="1" applyAlignment="1" applyProtection="1">
      <alignment horizontal="center" vertical="center"/>
    </xf>
    <xf numFmtId="0" fontId="24" fillId="0" borderId="0" xfId="0" applyFont="1" applyProtection="1"/>
    <xf numFmtId="0" fontId="24" fillId="0" borderId="0" xfId="0" applyFont="1"/>
    <xf numFmtId="0" fontId="36" fillId="0" borderId="0" xfId="0" applyFont="1" applyBorder="1" applyAlignment="1">
      <alignment horizontal="left"/>
    </xf>
    <xf numFmtId="0" fontId="32" fillId="0" borderId="0" xfId="0" applyNumberFormat="1" applyFont="1" applyAlignment="1">
      <alignment horizontal="right"/>
    </xf>
    <xf numFmtId="49" fontId="0" fillId="0" borderId="0" xfId="0" applyNumberFormat="1" applyBorder="1" applyAlignment="1">
      <alignment horizontal="center"/>
    </xf>
    <xf numFmtId="0" fontId="0" fillId="0" borderId="0" xfId="0" applyAlignment="1"/>
    <xf numFmtId="0" fontId="0" fillId="30" borderId="18" xfId="0" applyFill="1" applyBorder="1" applyAlignment="1" applyProtection="1">
      <alignment horizontal="center" vertical="center"/>
    </xf>
    <xf numFmtId="0" fontId="0" fillId="25" borderId="18" xfId="0" applyFill="1" applyBorder="1" applyAlignment="1" applyProtection="1">
      <alignment horizontal="center" vertical="center"/>
    </xf>
    <xf numFmtId="0" fontId="39" fillId="30" borderId="18" xfId="0" applyFont="1" applyFill="1" applyBorder="1" applyAlignment="1" applyProtection="1">
      <alignment horizontal="center" vertical="center"/>
    </xf>
    <xf numFmtId="0" fontId="42" fillId="0" borderId="0" xfId="0" applyFont="1" applyAlignment="1">
      <alignment horizontal="center"/>
    </xf>
    <xf numFmtId="49" fontId="0" fillId="0" borderId="0" xfId="0" applyNumberFormat="1" applyAlignment="1">
      <alignment horizontal="center"/>
    </xf>
    <xf numFmtId="0" fontId="36" fillId="0" borderId="0" xfId="0" applyFont="1" applyAlignment="1">
      <alignment horizontal="left"/>
    </xf>
    <xf numFmtId="49" fontId="0" fillId="0" borderId="0" xfId="0" applyNumberFormat="1" applyAlignment="1">
      <alignment horizontal="left"/>
    </xf>
    <xf numFmtId="0" fontId="21" fillId="0" borderId="18" xfId="0" applyFont="1" applyBorder="1" applyAlignment="1">
      <alignment horizontal="center" wrapText="1"/>
    </xf>
    <xf numFmtId="0" fontId="0" fillId="0" borderId="0" xfId="0" applyFill="1"/>
    <xf numFmtId="0" fontId="40" fillId="0" borderId="23" xfId="0" applyNumberFormat="1" applyFont="1" applyFill="1" applyBorder="1" applyAlignment="1">
      <alignment horizontal="left" vertical="center" wrapText="1"/>
    </xf>
    <xf numFmtId="0" fontId="32" fillId="0" borderId="0" xfId="0" applyFont="1" applyFill="1"/>
    <xf numFmtId="0" fontId="41" fillId="0" borderId="0" xfId="0" applyNumberFormat="1" applyFont="1" applyFill="1" applyBorder="1" applyAlignment="1">
      <alignment horizontal="center" vertical="center" wrapText="1"/>
    </xf>
    <xf numFmtId="0" fontId="36" fillId="0" borderId="0" xfId="0" applyFont="1" applyFill="1" applyBorder="1" applyAlignment="1">
      <alignment horizontal="left"/>
    </xf>
    <xf numFmtId="0" fontId="38" fillId="0" borderId="0" xfId="0" applyFont="1" applyFill="1" applyAlignment="1">
      <alignment horizontal="left"/>
    </xf>
    <xf numFmtId="0" fontId="38" fillId="0" borderId="0" xfId="0" applyFont="1" applyFill="1" applyAlignment="1">
      <alignment horizontal="left" vertical="top"/>
    </xf>
    <xf numFmtId="0" fontId="32" fillId="0" borderId="0" xfId="0" applyFont="1" applyFill="1" applyAlignment="1">
      <alignment horizontal="right"/>
    </xf>
    <xf numFmtId="0" fontId="30" fillId="0" borderId="18" xfId="0" applyFont="1" applyBorder="1" applyAlignment="1">
      <alignment horizontal="center" wrapText="1"/>
    </xf>
    <xf numFmtId="0" fontId="32" fillId="31" borderId="18" xfId="0" applyFont="1" applyFill="1" applyBorder="1" applyAlignment="1">
      <alignment horizontal="center"/>
    </xf>
    <xf numFmtId="0" fontId="32" fillId="31" borderId="18" xfId="0" applyFont="1" applyFill="1" applyBorder="1" applyAlignment="1">
      <alignment horizontal="center" wrapText="1"/>
    </xf>
    <xf numFmtId="0" fontId="29" fillId="0" borderId="0" xfId="0" applyFont="1" applyBorder="1" applyAlignment="1">
      <alignment horizontal="left"/>
    </xf>
    <xf numFmtId="0" fontId="31" fillId="0" borderId="0" xfId="0" applyFont="1" applyBorder="1" applyAlignment="1">
      <alignment horizontal="left"/>
    </xf>
    <xf numFmtId="0" fontId="0" fillId="0" borderId="0" xfId="0" applyAlignment="1">
      <alignment vertical="top" wrapText="1"/>
    </xf>
    <xf numFmtId="0" fontId="29" fillId="0" borderId="0" xfId="0" applyFont="1" applyBorder="1" applyAlignment="1">
      <alignment horizontal="right"/>
    </xf>
    <xf numFmtId="0" fontId="29" fillId="0" borderId="24" xfId="0" applyFont="1" applyBorder="1" applyAlignment="1">
      <alignment horizontal="right"/>
    </xf>
    <xf numFmtId="0" fontId="42" fillId="0" borderId="23" xfId="0" applyFont="1" applyBorder="1" applyAlignment="1">
      <alignment horizontal="center"/>
    </xf>
    <xf numFmtId="0" fontId="42" fillId="0" borderId="0" xfId="0" applyFont="1" applyBorder="1" applyAlignment="1">
      <alignment horizontal="center"/>
    </xf>
    <xf numFmtId="0" fontId="0" fillId="24" borderId="18" xfId="0" applyFill="1" applyBorder="1" applyAlignment="1">
      <alignment horizontal="right"/>
    </xf>
    <xf numFmtId="49" fontId="0" fillId="0" borderId="19" xfId="0" applyNumberFormat="1" applyFill="1" applyBorder="1" applyAlignment="1" applyProtection="1">
      <alignment horizontal="center" vertical="center"/>
    </xf>
    <xf numFmtId="0" fontId="0" fillId="0" borderId="0" xfId="0" applyAlignment="1">
      <alignment vertical="top"/>
    </xf>
    <xf numFmtId="0" fontId="31" fillId="0" borderId="24" xfId="0" applyFont="1" applyBorder="1" applyAlignment="1">
      <alignment horizontal="left"/>
    </xf>
    <xf numFmtId="0" fontId="21" fillId="24" borderId="18" xfId="0" applyFont="1" applyFill="1" applyBorder="1" applyAlignment="1">
      <alignment horizontal="center" vertical="center" wrapText="1"/>
    </xf>
    <xf numFmtId="0" fontId="32" fillId="0" borderId="0" xfId="0" applyFont="1" applyAlignment="1">
      <alignment horizontal="center"/>
    </xf>
    <xf numFmtId="0" fontId="32" fillId="0" borderId="24" xfId="0" applyFont="1" applyBorder="1" applyAlignment="1">
      <alignment horizontal="center"/>
    </xf>
    <xf numFmtId="0" fontId="0" fillId="24" borderId="18" xfId="0" applyFill="1" applyBorder="1"/>
    <xf numFmtId="0" fontId="0" fillId="0" borderId="0" xfId="0" applyFill="1" applyBorder="1"/>
    <xf numFmtId="0" fontId="36" fillId="0" borderId="0" xfId="0" applyFont="1" applyFill="1"/>
    <xf numFmtId="0" fontId="28" fillId="0" borderId="0" xfId="0" applyFont="1" applyBorder="1" applyAlignment="1">
      <alignment horizontal="left"/>
    </xf>
    <xf numFmtId="0" fontId="32" fillId="0" borderId="24" xfId="0" applyFont="1" applyBorder="1" applyAlignment="1">
      <alignment horizontal="left"/>
    </xf>
    <xf numFmtId="0" fontId="32" fillId="0" borderId="24" xfId="0" applyFont="1" applyBorder="1" applyAlignment="1">
      <alignment horizontal="right"/>
    </xf>
    <xf numFmtId="0" fontId="43" fillId="0" borderId="0" xfId="0" applyFont="1" applyBorder="1"/>
    <xf numFmtId="0" fontId="22" fillId="0" borderId="0" xfId="36" applyAlignment="1" applyProtection="1"/>
    <xf numFmtId="0" fontId="32" fillId="0" borderId="0" xfId="0" applyFont="1" applyFill="1" applyBorder="1"/>
    <xf numFmtId="0" fontId="31" fillId="0" borderId="0" xfId="0" applyFont="1" applyFill="1" applyBorder="1"/>
    <xf numFmtId="0" fontId="0" fillId="0" borderId="0" xfId="0" applyBorder="1" applyAlignment="1">
      <alignment wrapText="1"/>
    </xf>
    <xf numFmtId="0" fontId="0" fillId="0" borderId="0" xfId="0" applyBorder="1" applyAlignment="1"/>
    <xf numFmtId="0" fontId="0" fillId="0" borderId="0" xfId="0" applyFill="1" applyBorder="1" applyAlignment="1"/>
    <xf numFmtId="1" fontId="32" fillId="0" borderId="0" xfId="0" applyNumberFormat="1" applyFont="1" applyAlignment="1">
      <alignment horizontal="center"/>
    </xf>
    <xf numFmtId="1" fontId="21" fillId="0" borderId="0" xfId="0" applyNumberFormat="1" applyFont="1" applyAlignment="1">
      <alignment horizontal="center"/>
    </xf>
    <xf numFmtId="0" fontId="0" fillId="0" borderId="0" xfId="0" quotePrefix="1"/>
    <xf numFmtId="0" fontId="32" fillId="0" borderId="0" xfId="0" applyFont="1" applyBorder="1" applyAlignment="1">
      <alignment horizontal="left"/>
    </xf>
    <xf numFmtId="0" fontId="31" fillId="0" borderId="0" xfId="0" applyFont="1" applyAlignment="1">
      <alignment vertical="center"/>
    </xf>
    <xf numFmtId="0" fontId="0" fillId="24" borderId="18" xfId="0" applyFill="1" applyBorder="1" applyAlignment="1">
      <alignment horizontal="center" vertical="center"/>
    </xf>
    <xf numFmtId="0" fontId="0" fillId="0" borderId="0" xfId="0" applyAlignment="1">
      <alignment horizontal="right" vertical="top"/>
    </xf>
    <xf numFmtId="0" fontId="0" fillId="24" borderId="15" xfId="0" applyFill="1" applyBorder="1" applyAlignment="1">
      <alignment horizontal="center" vertical="center"/>
    </xf>
    <xf numFmtId="0" fontId="0" fillId="0" borderId="0" xfId="0" applyAlignment="1">
      <alignment horizontal="right"/>
    </xf>
    <xf numFmtId="0" fontId="0" fillId="0" borderId="0" xfId="0" applyFill="1" applyBorder="1" applyAlignment="1">
      <alignment vertical="top" wrapText="1"/>
    </xf>
    <xf numFmtId="167" fontId="0" fillId="0" borderId="0" xfId="29" applyNumberFormat="1" applyFont="1"/>
    <xf numFmtId="0" fontId="0" fillId="24" borderId="11" xfId="0" applyFill="1" applyBorder="1" applyAlignment="1">
      <alignment horizontal="center" vertical="center"/>
    </xf>
    <xf numFmtId="0" fontId="32" fillId="0" borderId="0" xfId="0" applyFont="1" applyAlignment="1">
      <alignment horizontal="left"/>
    </xf>
    <xf numFmtId="0" fontId="0" fillId="0" borderId="28" xfId="0" applyBorder="1" applyAlignment="1">
      <alignment horizontal="center"/>
    </xf>
    <xf numFmtId="0" fontId="0" fillId="0" borderId="28" xfId="0" applyBorder="1"/>
    <xf numFmtId="0" fontId="0" fillId="24" borderId="27" xfId="0" applyFill="1" applyBorder="1" applyAlignment="1">
      <alignment horizontal="center" vertical="center"/>
    </xf>
    <xf numFmtId="0" fontId="0" fillId="0" borderId="30" xfId="0" applyFill="1" applyBorder="1" applyAlignment="1" applyProtection="1">
      <alignment horizontal="center"/>
    </xf>
    <xf numFmtId="0" fontId="0" fillId="0" borderId="18" xfId="0" applyFill="1" applyBorder="1" applyAlignment="1" applyProtection="1">
      <alignment horizontal="center"/>
    </xf>
    <xf numFmtId="0" fontId="0" fillId="0" borderId="33" xfId="0" applyBorder="1"/>
    <xf numFmtId="0" fontId="0" fillId="0" borderId="0" xfId="0" applyFill="1" applyBorder="1" applyAlignment="1" applyProtection="1">
      <alignment horizontal="center"/>
    </xf>
    <xf numFmtId="9" fontId="0" fillId="0" borderId="0" xfId="0" applyNumberFormat="1" applyBorder="1"/>
    <xf numFmtId="0" fontId="0" fillId="0" borderId="35" xfId="0" applyBorder="1"/>
    <xf numFmtId="0" fontId="0" fillId="24" borderId="25" xfId="0" applyFill="1" applyBorder="1" applyAlignment="1">
      <alignment horizontal="right"/>
    </xf>
    <xf numFmtId="0" fontId="0" fillId="24" borderId="37" xfId="0" applyFill="1" applyBorder="1" applyAlignment="1">
      <alignment horizontal="center"/>
    </xf>
    <xf numFmtId="0" fontId="36" fillId="0" borderId="0" xfId="0" applyFont="1"/>
    <xf numFmtId="0" fontId="0" fillId="24" borderId="19" xfId="0" applyFill="1" applyBorder="1"/>
    <xf numFmtId="0" fontId="0" fillId="24" borderId="37" xfId="0" applyFill="1" applyBorder="1"/>
    <xf numFmtId="0" fontId="31" fillId="0" borderId="0" xfId="0" applyFont="1" applyBorder="1" applyAlignment="1">
      <alignment wrapText="1"/>
    </xf>
    <xf numFmtId="0" fontId="31" fillId="0" borderId="21" xfId="0" applyFont="1" applyBorder="1" applyAlignment="1">
      <alignment wrapText="1"/>
    </xf>
    <xf numFmtId="0" fontId="0" fillId="0" borderId="24" xfId="0" applyBorder="1" applyAlignment="1">
      <alignment horizontal="center" vertical="center"/>
    </xf>
    <xf numFmtId="0" fontId="0" fillId="24" borderId="18" xfId="0" applyFill="1" applyBorder="1" applyAlignment="1">
      <alignment horizontal="center"/>
    </xf>
    <xf numFmtId="0" fontId="21" fillId="24" borderId="18" xfId="0" applyFont="1" applyFill="1" applyBorder="1" applyAlignment="1">
      <alignment vertical="top" wrapText="1"/>
    </xf>
    <xf numFmtId="0" fontId="0" fillId="24" borderId="19" xfId="0" applyFill="1" applyBorder="1" applyAlignment="1">
      <alignment horizontal="center" vertical="center"/>
    </xf>
    <xf numFmtId="0" fontId="32" fillId="0" borderId="18" xfId="0" applyFont="1" applyFill="1" applyBorder="1" applyAlignment="1">
      <alignment horizontal="center" wrapText="1"/>
    </xf>
    <xf numFmtId="0" fontId="21" fillId="0" borderId="15" xfId="0" applyFont="1" applyBorder="1" applyAlignment="1">
      <alignment horizontal="center" wrapText="1"/>
    </xf>
    <xf numFmtId="0" fontId="27" fillId="30" borderId="18" xfId="0" applyFont="1" applyFill="1" applyBorder="1" applyAlignment="1" applyProtection="1">
      <alignment horizontal="center" vertical="center"/>
    </xf>
    <xf numFmtId="0" fontId="27" fillId="25" borderId="18" xfId="0" applyFont="1" applyFill="1" applyBorder="1" applyAlignment="1" applyProtection="1">
      <alignment horizontal="center" vertical="center"/>
    </xf>
    <xf numFmtId="0" fontId="27" fillId="0" borderId="18" xfId="0" applyFont="1" applyFill="1" applyBorder="1" applyAlignment="1" applyProtection="1">
      <alignment horizontal="center" vertical="center"/>
    </xf>
    <xf numFmtId="0" fontId="21" fillId="0" borderId="0" xfId="0" applyFont="1" applyAlignment="1">
      <alignment vertical="top" wrapText="1"/>
    </xf>
    <xf numFmtId="0" fontId="21" fillId="0" borderId="0" xfId="0" applyFont="1" applyAlignment="1">
      <alignment horizontal="center" vertical="top" wrapText="1"/>
    </xf>
    <xf numFmtId="14" fontId="21" fillId="0" borderId="0" xfId="0" applyNumberFormat="1" applyFont="1" applyAlignment="1">
      <alignment horizontal="center" vertical="top" wrapText="1"/>
    </xf>
    <xf numFmtId="49" fontId="21" fillId="0" borderId="30" xfId="0" applyNumberFormat="1" applyFont="1" applyFill="1" applyBorder="1" applyAlignment="1" applyProtection="1">
      <alignment horizontal="center"/>
    </xf>
    <xf numFmtId="0" fontId="30" fillId="24" borderId="11" xfId="0" applyFont="1" applyFill="1" applyBorder="1" applyAlignment="1">
      <alignment horizontal="center" vertical="center" wrapText="1"/>
    </xf>
    <xf numFmtId="0" fontId="0" fillId="24" borderId="37" xfId="0" applyFill="1" applyBorder="1" applyAlignment="1">
      <alignment horizontal="center" vertical="center"/>
    </xf>
    <xf numFmtId="0" fontId="0" fillId="0" borderId="42" xfId="0" applyBorder="1"/>
    <xf numFmtId="14" fontId="21" fillId="0" borderId="18" xfId="0" applyNumberFormat="1" applyFont="1" applyBorder="1" applyAlignment="1">
      <alignment horizontal="center" vertical="top" wrapText="1"/>
    </xf>
    <xf numFmtId="0" fontId="21" fillId="0" borderId="18" xfId="0" applyFont="1" applyBorder="1" applyAlignment="1">
      <alignment horizontal="center" vertical="top" wrapText="1"/>
    </xf>
    <xf numFmtId="0" fontId="21" fillId="0" borderId="18" xfId="0" applyFont="1" applyBorder="1" applyAlignment="1">
      <alignment vertical="top" wrapText="1"/>
    </xf>
    <xf numFmtId="0" fontId="30" fillId="24" borderId="17" xfId="0" applyFont="1" applyFill="1" applyBorder="1" applyAlignment="1">
      <alignment horizontal="center" vertical="center" wrapText="1"/>
    </xf>
    <xf numFmtId="3" fontId="21" fillId="25" borderId="18" xfId="0" applyNumberFormat="1" applyFont="1" applyFill="1" applyBorder="1" applyAlignment="1" applyProtection="1">
      <alignment horizontal="center" shrinkToFit="1"/>
      <protection locked="0"/>
    </xf>
    <xf numFmtId="3" fontId="21" fillId="25" borderId="25" xfId="0" applyNumberFormat="1" applyFont="1" applyFill="1" applyBorder="1" applyAlignment="1" applyProtection="1">
      <alignment horizontal="center" shrinkToFit="1"/>
      <protection locked="0"/>
    </xf>
    <xf numFmtId="3" fontId="0" fillId="0" borderId="18" xfId="0" applyNumberFormat="1" applyFill="1" applyBorder="1" applyAlignment="1">
      <alignment horizontal="center" vertical="top" wrapText="1"/>
    </xf>
    <xf numFmtId="0" fontId="31" fillId="0" borderId="0" xfId="0" applyFont="1" applyAlignment="1">
      <alignment vertical="top"/>
    </xf>
    <xf numFmtId="0" fontId="31" fillId="0" borderId="0" xfId="0" applyFont="1" applyAlignment="1">
      <alignment vertical="top" wrapText="1"/>
    </xf>
    <xf numFmtId="0" fontId="0" fillId="0" borderId="0" xfId="0" applyAlignment="1">
      <alignment horizontal="center" vertical="top"/>
    </xf>
    <xf numFmtId="0" fontId="36" fillId="0" borderId="0" xfId="0" applyFont="1" applyAlignment="1">
      <alignment vertical="top"/>
    </xf>
    <xf numFmtId="0" fontId="0" fillId="0" borderId="0" xfId="0" applyProtection="1"/>
    <xf numFmtId="0" fontId="32" fillId="0" borderId="0" xfId="0" applyFont="1" applyProtection="1"/>
    <xf numFmtId="0" fontId="29" fillId="0" borderId="0" xfId="0" applyFont="1" applyBorder="1" applyAlignment="1">
      <alignment horizontal="center"/>
    </xf>
    <xf numFmtId="3" fontId="27" fillId="0" borderId="37" xfId="29" applyNumberFormat="1" applyFont="1" applyFill="1" applyBorder="1" applyAlignment="1" applyProtection="1">
      <alignment horizontal="center"/>
    </xf>
    <xf numFmtId="0" fontId="0" fillId="0" borderId="37" xfId="0" applyBorder="1"/>
    <xf numFmtId="0" fontId="0" fillId="0" borderId="48" xfId="0" applyBorder="1"/>
    <xf numFmtId="0" fontId="0" fillId="0" borderId="37" xfId="0" applyBorder="1" applyAlignment="1">
      <alignment horizontal="right"/>
    </xf>
    <xf numFmtId="167" fontId="20" fillId="24" borderId="49" xfId="29" applyNumberFormat="1" applyFont="1" applyFill="1" applyBorder="1" applyAlignment="1" applyProtection="1">
      <alignment shrinkToFit="1"/>
    </xf>
    <xf numFmtId="0" fontId="0" fillId="24" borderId="11" xfId="0" applyFill="1" applyBorder="1"/>
    <xf numFmtId="0" fontId="0" fillId="24" borderId="50" xfId="0" applyFill="1" applyBorder="1"/>
    <xf numFmtId="167" fontId="20" fillId="24" borderId="48" xfId="29" applyNumberFormat="1" applyFont="1" applyFill="1" applyBorder="1" applyAlignment="1" applyProtection="1">
      <alignment shrinkToFit="1"/>
    </xf>
    <xf numFmtId="0" fontId="0" fillId="24" borderId="15" xfId="0" applyFill="1" applyBorder="1"/>
    <xf numFmtId="0" fontId="0" fillId="25" borderId="45" xfId="0" applyFill="1" applyBorder="1" applyAlignment="1" applyProtection="1">
      <alignment horizontal="center"/>
      <protection locked="0"/>
    </xf>
    <xf numFmtId="0" fontId="21" fillId="0" borderId="0" xfId="0" applyFont="1" applyAlignment="1" applyProtection="1">
      <alignment vertical="top" wrapText="1"/>
      <protection locked="0"/>
    </xf>
    <xf numFmtId="9" fontId="32" fillId="25" borderId="25" xfId="0" applyNumberFormat="1" applyFont="1" applyFill="1" applyBorder="1" applyAlignment="1" applyProtection="1">
      <alignment horizontal="center" vertical="center" wrapText="1"/>
      <protection locked="0"/>
    </xf>
    <xf numFmtId="0" fontId="28" fillId="0" borderId="0" xfId="0" applyFont="1" applyAlignment="1">
      <alignment horizontal="center"/>
    </xf>
    <xf numFmtId="0" fontId="20" fillId="0" borderId="0" xfId="0" applyFont="1" applyFill="1" applyBorder="1"/>
    <xf numFmtId="3" fontId="0" fillId="0" borderId="0" xfId="0" applyNumberFormat="1"/>
    <xf numFmtId="166" fontId="29" fillId="0" borderId="0" xfId="29" applyNumberFormat="1" applyFont="1" applyBorder="1" applyAlignment="1">
      <alignment horizontal="center"/>
    </xf>
    <xf numFmtId="14" fontId="21" fillId="0" borderId="0" xfId="0" applyNumberFormat="1" applyFont="1" applyBorder="1" applyAlignment="1">
      <alignment horizontal="center" vertical="top" wrapText="1"/>
    </xf>
    <xf numFmtId="0" fontId="21" fillId="0" borderId="0" xfId="0" applyFont="1" applyBorder="1" applyAlignment="1">
      <alignment horizontal="center" vertical="top" wrapText="1"/>
    </xf>
    <xf numFmtId="0" fontId="21" fillId="0" borderId="0" xfId="0" applyFont="1" applyBorder="1" applyAlignment="1">
      <alignment vertical="top" wrapText="1"/>
    </xf>
    <xf numFmtId="0" fontId="32" fillId="0" borderId="0" xfId="0" applyFont="1" applyAlignment="1">
      <alignment horizontal="center" vertical="top" wrapText="1"/>
    </xf>
    <xf numFmtId="0" fontId="32" fillId="0" borderId="0" xfId="0" applyFont="1" applyAlignment="1">
      <alignment vertical="top" wrapText="1"/>
    </xf>
    <xf numFmtId="0" fontId="34" fillId="0" borderId="0" xfId="0" applyFont="1" applyBorder="1" applyAlignment="1">
      <alignment horizontal="left"/>
    </xf>
    <xf numFmtId="0" fontId="66" fillId="0" borderId="24" xfId="0" applyFont="1" applyBorder="1" applyAlignment="1">
      <alignment horizontal="center" wrapText="1"/>
    </xf>
    <xf numFmtId="0" fontId="66" fillId="0" borderId="0" xfId="0" applyFont="1" applyBorder="1" applyAlignment="1">
      <alignment horizontal="center" wrapText="1"/>
    </xf>
    <xf numFmtId="0" fontId="75" fillId="0" borderId="0" xfId="0" applyFont="1" applyAlignment="1">
      <alignment horizontal="left" readingOrder="1"/>
    </xf>
    <xf numFmtId="0" fontId="76" fillId="0" borderId="0" xfId="0" applyFont="1" applyAlignment="1">
      <alignment vertical="top" wrapText="1"/>
    </xf>
    <xf numFmtId="14" fontId="32" fillId="0" borderId="0" xfId="0" applyNumberFormat="1" applyFont="1" applyAlignment="1">
      <alignment horizontal="center" vertical="top" wrapText="1"/>
    </xf>
    <xf numFmtId="0" fontId="32" fillId="0" borderId="0" xfId="0" applyFont="1" applyFill="1" applyBorder="1" applyAlignment="1">
      <alignment horizontal="left"/>
    </xf>
    <xf numFmtId="0" fontId="0" fillId="0" borderId="18" xfId="0" applyFill="1" applyBorder="1" applyProtection="1"/>
    <xf numFmtId="0" fontId="29" fillId="0" borderId="0" xfId="0" applyFont="1"/>
    <xf numFmtId="0" fontId="29" fillId="0" borderId="48" xfId="0" applyFont="1" applyBorder="1"/>
    <xf numFmtId="0" fontId="29" fillId="24" borderId="18" xfId="0" applyFont="1" applyFill="1" applyBorder="1"/>
    <xf numFmtId="0" fontId="29" fillId="25" borderId="18" xfId="0" applyFont="1" applyFill="1" applyBorder="1" applyAlignment="1" applyProtection="1">
      <alignment horizontal="center"/>
      <protection locked="0"/>
    </xf>
    <xf numFmtId="3" fontId="27" fillId="0" borderId="24" xfId="29" applyNumberFormat="1" applyFont="1" applyFill="1" applyBorder="1" applyAlignment="1" applyProtection="1">
      <alignment horizontal="center" shrinkToFit="1"/>
    </xf>
    <xf numFmtId="3" fontId="27" fillId="0" borderId="44" xfId="29" applyNumberFormat="1" applyFont="1" applyFill="1" applyBorder="1" applyAlignment="1" applyProtection="1">
      <alignment horizontal="center" shrinkToFit="1"/>
    </xf>
    <xf numFmtId="0" fontId="32" fillId="0" borderId="0" xfId="0" applyFont="1" applyFill="1" applyAlignment="1">
      <alignment vertical="top" wrapText="1"/>
    </xf>
    <xf numFmtId="167" fontId="0" fillId="0" borderId="0" xfId="29" applyNumberFormat="1" applyFont="1" applyFill="1" applyBorder="1" applyProtection="1"/>
    <xf numFmtId="0" fontId="29" fillId="0" borderId="0" xfId="0" applyFont="1" applyAlignment="1">
      <alignment horizontal="left" wrapText="1"/>
    </xf>
    <xf numFmtId="0" fontId="21" fillId="0" borderId="0" xfId="0" applyFont="1" applyAlignment="1">
      <alignment vertical="top"/>
    </xf>
    <xf numFmtId="0" fontId="32" fillId="0" borderId="0" xfId="0" applyFont="1" applyAlignment="1">
      <alignment vertical="top"/>
    </xf>
    <xf numFmtId="0" fontId="21" fillId="0" borderId="0" xfId="0" applyFont="1" applyBorder="1" applyAlignment="1">
      <alignment horizontal="left" vertical="top"/>
    </xf>
    <xf numFmtId="0" fontId="21" fillId="0" borderId="0" xfId="0" applyFont="1" applyFill="1" applyAlignment="1">
      <alignment vertical="top" wrapText="1"/>
    </xf>
    <xf numFmtId="0" fontId="29" fillId="0" borderId="0" xfId="0" applyFont="1" applyAlignment="1">
      <alignment horizontal="center"/>
    </xf>
    <xf numFmtId="0" fontId="29" fillId="0" borderId="0" xfId="0" applyFont="1" applyAlignment="1">
      <alignment horizontal="center" vertical="center"/>
    </xf>
    <xf numFmtId="0" fontId="0" fillId="0" borderId="0" xfId="0" applyFill="1" applyAlignment="1">
      <alignment horizontal="center" vertical="center"/>
    </xf>
    <xf numFmtId="0" fontId="21" fillId="0" borderId="0" xfId="0" applyFont="1" applyBorder="1" applyAlignment="1">
      <alignment horizontal="center" wrapText="1"/>
    </xf>
    <xf numFmtId="0" fontId="0" fillId="35" borderId="18" xfId="0" applyFill="1" applyBorder="1" applyAlignment="1" applyProtection="1">
      <alignment horizontal="center"/>
      <protection locked="0"/>
    </xf>
    <xf numFmtId="0" fontId="21" fillId="0" borderId="18" xfId="0" applyFont="1" applyFill="1" applyBorder="1" applyAlignment="1">
      <alignment horizontal="center" wrapText="1"/>
    </xf>
    <xf numFmtId="0" fontId="0" fillId="0" borderId="13" xfId="0" applyFill="1" applyBorder="1" applyAlignment="1" applyProtection="1">
      <alignment horizontal="center"/>
    </xf>
    <xf numFmtId="0" fontId="0" fillId="0" borderId="14" xfId="0" applyFill="1" applyBorder="1" applyAlignment="1" applyProtection="1">
      <alignment horizontal="center"/>
    </xf>
    <xf numFmtId="0" fontId="0" fillId="0" borderId="0" xfId="0" applyAlignment="1" applyProtection="1">
      <alignment horizontal="center"/>
      <protection locked="0"/>
    </xf>
    <xf numFmtId="0" fontId="21" fillId="31" borderId="18" xfId="0" applyFont="1" applyFill="1" applyBorder="1" applyAlignment="1">
      <alignment horizontal="center"/>
    </xf>
    <xf numFmtId="3" fontId="21" fillId="0" borderId="27" xfId="28" applyNumberFormat="1" applyFont="1" applyFill="1" applyBorder="1" applyAlignment="1" applyProtection="1">
      <alignment horizontal="center" shrinkToFit="1"/>
    </xf>
    <xf numFmtId="0" fontId="28" fillId="0" borderId="57" xfId="0" applyFont="1" applyBorder="1" applyAlignment="1">
      <alignment horizontal="center" vertical="top" wrapText="1"/>
    </xf>
    <xf numFmtId="0" fontId="28" fillId="0" borderId="58" xfId="0" applyFont="1" applyBorder="1" applyAlignment="1">
      <alignment horizontal="center" vertical="top" wrapText="1"/>
    </xf>
    <xf numFmtId="0" fontId="0" fillId="0" borderId="59" xfId="0" applyBorder="1"/>
    <xf numFmtId="49" fontId="29" fillId="0" borderId="0" xfId="0" applyNumberFormat="1" applyFont="1" applyAlignment="1">
      <alignment horizontal="left"/>
    </xf>
    <xf numFmtId="0" fontId="21" fillId="24" borderId="11" xfId="0" applyFont="1" applyFill="1" applyBorder="1" applyAlignment="1">
      <alignment horizontal="center" vertical="center" wrapText="1"/>
    </xf>
    <xf numFmtId="0" fontId="21" fillId="0" borderId="18" xfId="0" applyFont="1" applyBorder="1" applyAlignment="1">
      <alignment horizontal="center"/>
    </xf>
    <xf numFmtId="0" fontId="29" fillId="0" borderId="0" xfId="0" applyFont="1" applyAlignment="1">
      <alignment horizontal="right"/>
    </xf>
    <xf numFmtId="0" fontId="21" fillId="0" borderId="19" xfId="0" applyFont="1" applyBorder="1" applyAlignment="1"/>
    <xf numFmtId="0" fontId="21" fillId="0" borderId="18" xfId="0" applyFont="1" applyBorder="1" applyAlignment="1"/>
    <xf numFmtId="0" fontId="29" fillId="0" borderId="18" xfId="0" applyFont="1" applyFill="1" applyBorder="1" applyAlignment="1"/>
    <xf numFmtId="0" fontId="0" fillId="0" borderId="18" xfId="0" applyFill="1" applyBorder="1" applyAlignment="1" applyProtection="1"/>
    <xf numFmtId="14" fontId="0" fillId="0" borderId="0" xfId="0" applyNumberFormat="1"/>
    <xf numFmtId="49" fontId="0" fillId="0" borderId="17" xfId="0" applyNumberFormat="1" applyFill="1" applyBorder="1" applyAlignment="1" applyProtection="1">
      <alignment horizontal="center" vertical="center"/>
    </xf>
    <xf numFmtId="0" fontId="20" fillId="0" borderId="0" xfId="165" applyFont="1"/>
    <xf numFmtId="0" fontId="20" fillId="0" borderId="18" xfId="165" applyFont="1" applyBorder="1" applyAlignment="1">
      <alignment horizontal="center"/>
    </xf>
    <xf numFmtId="3" fontId="0" fillId="0" borderId="22" xfId="29" applyNumberFormat="1" applyFont="1" applyFill="1" applyBorder="1" applyAlignment="1" applyProtection="1">
      <alignment horizontal="center" vertical="center"/>
    </xf>
    <xf numFmtId="0" fontId="79" fillId="0" borderId="51" xfId="0" applyFont="1" applyBorder="1"/>
    <xf numFmtId="0" fontId="77" fillId="0" borderId="52" xfId="0" applyFont="1" applyBorder="1"/>
    <xf numFmtId="0" fontId="79" fillId="0" borderId="52" xfId="0" applyFont="1" applyBorder="1"/>
    <xf numFmtId="0" fontId="81" fillId="0" borderId="0" xfId="147" applyFont="1" applyAlignment="1" applyProtection="1">
      <alignment vertical="center" wrapText="1"/>
    </xf>
    <xf numFmtId="0" fontId="82" fillId="0" borderId="0" xfId="147" applyFont="1" applyAlignment="1" applyProtection="1">
      <alignment horizontal="center" vertical="center" wrapText="1"/>
    </xf>
    <xf numFmtId="0" fontId="82" fillId="0" borderId="0" xfId="147" applyFont="1" applyFill="1" applyBorder="1" applyAlignment="1" applyProtection="1">
      <alignment horizontal="center" vertical="center" wrapText="1"/>
    </xf>
    <xf numFmtId="0" fontId="81" fillId="0" borderId="0" xfId="147" applyFont="1" applyAlignment="1" applyProtection="1">
      <alignment vertical="center" wrapText="1"/>
      <protection locked="0"/>
    </xf>
    <xf numFmtId="0" fontId="81" fillId="0" borderId="0" xfId="147" applyFont="1" applyBorder="1" applyAlignment="1" applyProtection="1">
      <alignment vertical="center" wrapText="1"/>
    </xf>
    <xf numFmtId="0" fontId="82" fillId="0" borderId="0" xfId="147" applyFont="1" applyBorder="1" applyAlignment="1" applyProtection="1">
      <alignment horizontal="center" vertical="center" wrapText="1"/>
    </xf>
    <xf numFmtId="0" fontId="81" fillId="0" borderId="0" xfId="147" applyFont="1" applyBorder="1" applyAlignment="1" applyProtection="1">
      <alignment vertical="center" wrapText="1"/>
      <protection locked="0"/>
    </xf>
    <xf numFmtId="0" fontId="86" fillId="0" borderId="0" xfId="147" applyFont="1" applyBorder="1" applyAlignment="1" applyProtection="1">
      <alignment vertical="center" wrapText="1"/>
    </xf>
    <xf numFmtId="0" fontId="86" fillId="0" borderId="0" xfId="147" applyFont="1" applyFill="1" applyBorder="1" applyAlignment="1" applyProtection="1">
      <alignment vertical="center" wrapText="1"/>
    </xf>
    <xf numFmtId="0" fontId="81" fillId="0" borderId="0" xfId="147" applyFont="1" applyFill="1" applyBorder="1" applyAlignment="1" applyProtection="1">
      <alignment vertical="center" wrapText="1"/>
    </xf>
    <xf numFmtId="0" fontId="86" fillId="39" borderId="18" xfId="147" applyFont="1" applyFill="1" applyBorder="1" applyAlignment="1" applyProtection="1">
      <alignment horizontal="left" vertical="center" wrapText="1"/>
    </xf>
    <xf numFmtId="0" fontId="82" fillId="0" borderId="0" xfId="147" applyFont="1" applyFill="1" applyBorder="1" applyAlignment="1">
      <alignment horizontal="center" vertical="center" wrapText="1"/>
    </xf>
    <xf numFmtId="0" fontId="81" fillId="40" borderId="0" xfId="147" applyFont="1" applyFill="1" applyBorder="1" applyAlignment="1" applyProtection="1">
      <alignment vertical="center"/>
    </xf>
    <xf numFmtId="0" fontId="81" fillId="40" borderId="0" xfId="147" applyFont="1" applyFill="1" applyBorder="1" applyAlignment="1">
      <alignment vertical="center"/>
    </xf>
    <xf numFmtId="0" fontId="81" fillId="39" borderId="18" xfId="147" applyFont="1" applyFill="1" applyBorder="1" applyAlignment="1" applyProtection="1">
      <alignment vertical="center"/>
    </xf>
    <xf numFmtId="0" fontId="21" fillId="31" borderId="18" xfId="0" applyFont="1" applyFill="1" applyBorder="1" applyAlignment="1">
      <alignment horizontal="center" wrapText="1"/>
    </xf>
    <xf numFmtId="0" fontId="0" fillId="26" borderId="19" xfId="0" applyFill="1" applyBorder="1" applyAlignment="1" applyProtection="1">
      <alignment horizontal="center"/>
      <protection locked="0"/>
    </xf>
    <xf numFmtId="3" fontId="21" fillId="41" borderId="19" xfId="28" applyNumberFormat="1" applyFont="1" applyFill="1" applyBorder="1" applyAlignment="1" applyProtection="1">
      <alignment horizontal="center" shrinkToFit="1"/>
    </xf>
    <xf numFmtId="3" fontId="21" fillId="41" borderId="18" xfId="29" applyNumberFormat="1" applyFont="1" applyFill="1" applyBorder="1" applyAlignment="1" applyProtection="1">
      <alignment horizontal="center" shrinkToFit="1"/>
    </xf>
    <xf numFmtId="49" fontId="20" fillId="0" borderId="0" xfId="0" applyNumberFormat="1" applyFont="1"/>
    <xf numFmtId="49" fontId="0" fillId="0" borderId="52" xfId="0" applyNumberFormat="1" applyBorder="1" applyProtection="1"/>
    <xf numFmtId="0" fontId="90" fillId="0" borderId="0" xfId="0" applyFont="1" applyFill="1" applyAlignment="1" applyProtection="1">
      <alignment horizontal="center" vertical="center"/>
    </xf>
    <xf numFmtId="3" fontId="21" fillId="0" borderId="0" xfId="0" applyNumberFormat="1" applyFont="1" applyBorder="1"/>
    <xf numFmtId="0" fontId="36" fillId="0" borderId="0" xfId="0" applyFont="1" applyFill="1" applyBorder="1" applyAlignment="1">
      <alignment vertical="center"/>
    </xf>
    <xf numFmtId="0" fontId="20" fillId="0" borderId="0" xfId="0" applyFont="1" applyFill="1" applyBorder="1" applyAlignment="1">
      <alignment horizontal="right"/>
    </xf>
    <xf numFmtId="0" fontId="20" fillId="0" borderId="0" xfId="0" applyFont="1" applyFill="1" applyAlignment="1">
      <alignment horizontal="right"/>
    </xf>
    <xf numFmtId="0" fontId="20" fillId="0" borderId="0" xfId="36" applyFont="1" applyFill="1" applyBorder="1" applyAlignment="1" applyProtection="1">
      <alignment horizontal="right"/>
    </xf>
    <xf numFmtId="0" fontId="92" fillId="0" borderId="0" xfId="0" applyFont="1" applyFill="1"/>
    <xf numFmtId="0" fontId="0" fillId="0" borderId="0" xfId="0" applyBorder="1"/>
    <xf numFmtId="0" fontId="0" fillId="0" borderId="0" xfId="0" applyBorder="1"/>
    <xf numFmtId="0" fontId="0" fillId="24" borderId="85" xfId="0" applyFill="1" applyBorder="1" applyAlignment="1">
      <alignment horizontal="center"/>
    </xf>
    <xf numFmtId="0" fontId="0" fillId="24" borderId="23" xfId="0" applyFill="1" applyBorder="1" applyAlignment="1">
      <alignment horizontal="center"/>
    </xf>
    <xf numFmtId="0" fontId="0" fillId="24" borderId="30" xfId="0" applyFill="1" applyBorder="1"/>
    <xf numFmtId="0" fontId="29" fillId="0" borderId="26" xfId="0" applyFont="1" applyFill="1" applyBorder="1" applyAlignment="1" applyProtection="1">
      <alignment horizontal="center"/>
    </xf>
    <xf numFmtId="0" fontId="0" fillId="0" borderId="0" xfId="0" applyBorder="1"/>
    <xf numFmtId="49" fontId="0" fillId="0" borderId="0" xfId="0" applyNumberFormat="1"/>
    <xf numFmtId="0" fontId="31" fillId="42" borderId="51" xfId="0" applyFont="1" applyFill="1" applyBorder="1" applyProtection="1"/>
    <xf numFmtId="49" fontId="0" fillId="0" borderId="0" xfId="0" applyNumberFormat="1" applyBorder="1" applyAlignment="1">
      <alignment horizontal="center"/>
    </xf>
    <xf numFmtId="0" fontId="21" fillId="0" borderId="0" xfId="0" applyFont="1" applyAlignment="1">
      <alignment horizontal="center" vertical="top" wrapText="1"/>
    </xf>
    <xf numFmtId="0" fontId="21" fillId="0" borderId="0" xfId="0" applyFont="1" applyAlignment="1">
      <alignment horizontal="center" vertical="top" wrapText="1"/>
    </xf>
    <xf numFmtId="0" fontId="77" fillId="0" borderId="0" xfId="0" applyFont="1"/>
    <xf numFmtId="3" fontId="24" fillId="41" borderId="18" xfId="0" applyNumberFormat="1" applyFont="1" applyFill="1" applyBorder="1" applyAlignment="1" applyProtection="1">
      <alignment horizontal="center" vertical="center"/>
    </xf>
    <xf numFmtId="0" fontId="0" fillId="0" borderId="0" xfId="0"/>
    <xf numFmtId="0" fontId="21" fillId="0" borderId="0" xfId="0" applyFont="1"/>
    <xf numFmtId="0" fontId="21" fillId="0" borderId="0" xfId="0" applyFont="1" applyAlignment="1">
      <alignment vertical="top" wrapText="1"/>
    </xf>
    <xf numFmtId="0" fontId="21" fillId="0" borderId="0" xfId="0" applyFont="1" applyAlignment="1">
      <alignment horizontal="center" vertical="top" wrapText="1"/>
    </xf>
    <xf numFmtId="0" fontId="21" fillId="0" borderId="0" xfId="0" applyFont="1" applyAlignment="1">
      <alignment vertical="top"/>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0" fontId="21" fillId="0" borderId="18" xfId="0" applyFont="1" applyBorder="1" applyAlignment="1">
      <alignment horizontal="center" wrapText="1"/>
    </xf>
    <xf numFmtId="0" fontId="21" fillId="0" borderId="0" xfId="0" applyFont="1" applyBorder="1" applyAlignment="1">
      <alignment horizontal="center" wrapText="1"/>
    </xf>
    <xf numFmtId="0" fontId="31" fillId="24" borderId="48" xfId="0" applyFont="1" applyFill="1" applyBorder="1"/>
    <xf numFmtId="167" fontId="0" fillId="25" borderId="24" xfId="29" applyNumberFormat="1" applyFont="1" applyFill="1" applyBorder="1" applyProtection="1">
      <protection locked="0"/>
    </xf>
    <xf numFmtId="0" fontId="31" fillId="24" borderId="48" xfId="0" applyFont="1" applyFill="1" applyBorder="1" applyAlignment="1">
      <alignment horizontal="right"/>
    </xf>
    <xf numFmtId="0" fontId="0" fillId="24" borderId="48" xfId="0" applyFill="1" applyBorder="1" applyAlignment="1">
      <alignment horizontal="right"/>
    </xf>
    <xf numFmtId="3" fontId="21" fillId="0" borderId="18" xfId="101" applyNumberFormat="1" applyFont="1" applyFill="1" applyBorder="1" applyAlignment="1" applyProtection="1">
      <alignment horizontal="center"/>
    </xf>
    <xf numFmtId="0" fontId="112" fillId="25" borderId="18" xfId="0" applyFont="1" applyFill="1" applyBorder="1" applyAlignment="1" applyProtection="1">
      <alignment horizontal="center"/>
      <protection locked="0"/>
    </xf>
    <xf numFmtId="0" fontId="21" fillId="0" borderId="28" xfId="0" applyFont="1" applyBorder="1"/>
    <xf numFmtId="0" fontId="0" fillId="0" borderId="0" xfId="0"/>
    <xf numFmtId="0" fontId="21" fillId="0" borderId="0" xfId="0" applyFont="1"/>
    <xf numFmtId="49" fontId="0" fillId="0" borderId="0" xfId="0" applyNumberFormat="1"/>
    <xf numFmtId="0" fontId="21" fillId="0" borderId="0" xfId="0" applyFont="1" applyAlignment="1">
      <alignment horizontal="center" vertical="top" wrapText="1"/>
    </xf>
    <xf numFmtId="0" fontId="0" fillId="0" borderId="0" xfId="0" applyProtection="1">
      <protection locked="0"/>
    </xf>
    <xf numFmtId="0" fontId="21" fillId="0" borderId="18" xfId="0" applyNumberFormat="1" applyFont="1" applyFill="1" applyBorder="1" applyAlignment="1" applyProtection="1">
      <alignment horizontal="center" shrinkToFit="1"/>
    </xf>
    <xf numFmtId="0" fontId="0" fillId="0" borderId="0" xfId="0" applyFill="1" applyProtection="1">
      <protection locked="0"/>
    </xf>
    <xf numFmtId="0" fontId="20" fillId="0" borderId="0" xfId="147"/>
    <xf numFmtId="0" fontId="21" fillId="0" borderId="0" xfId="147" applyFont="1"/>
    <xf numFmtId="49" fontId="20" fillId="0" borderId="0" xfId="147" applyNumberFormat="1" applyBorder="1" applyAlignment="1">
      <alignment horizontal="center"/>
    </xf>
    <xf numFmtId="0" fontId="20" fillId="0" borderId="0" xfId="147" applyFill="1"/>
    <xf numFmtId="0" fontId="21" fillId="31" borderId="18" xfId="147" applyFont="1" applyFill="1" applyBorder="1" applyAlignment="1">
      <alignment horizontal="center" wrapText="1"/>
    </xf>
    <xf numFmtId="0" fontId="21" fillId="0" borderId="0" xfId="0" applyFont="1" applyAlignment="1">
      <alignment horizontal="center" vertical="top" wrapText="1"/>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14" fontId="21" fillId="0" borderId="0" xfId="0" applyNumberFormat="1" applyFont="1" applyAlignment="1">
      <alignment horizontal="center" vertical="top" wrapText="1"/>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37" fontId="24" fillId="65" borderId="18" xfId="29" applyNumberFormat="1" applyFont="1" applyFill="1" applyBorder="1" applyAlignment="1" applyProtection="1">
      <alignment horizontal="center" vertical="center"/>
    </xf>
    <xf numFmtId="0" fontId="21" fillId="0" borderId="0" xfId="0" applyFont="1" applyAlignment="1">
      <alignment horizontal="center" vertical="top" wrapText="1"/>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0" fontId="77" fillId="0" borderId="52" xfId="0" applyFont="1" applyBorder="1"/>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0" fontId="0" fillId="26" borderId="12" xfId="0" applyFill="1" applyBorder="1" applyProtection="1">
      <protection locked="0"/>
    </xf>
    <xf numFmtId="0" fontId="21" fillId="0" borderId="0" xfId="0" applyFont="1" applyFill="1" applyBorder="1" applyAlignment="1">
      <alignment wrapText="1"/>
    </xf>
    <xf numFmtId="0" fontId="0" fillId="0" borderId="0" xfId="0" applyFill="1" applyBorder="1" applyAlignment="1">
      <alignment horizontal="center" vertical="center"/>
    </xf>
    <xf numFmtId="0" fontId="20" fillId="24" borderId="18" xfId="0" applyFont="1" applyFill="1" applyBorder="1" applyAlignment="1">
      <alignment horizontal="center" vertical="center"/>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49" fontId="0" fillId="0" borderId="0" xfId="0" applyNumberFormat="1" applyBorder="1" applyAlignment="1">
      <alignment horizontal="center"/>
    </xf>
    <xf numFmtId="0" fontId="21" fillId="0" borderId="0" xfId="0" applyFont="1" applyAlignment="1">
      <alignment horizontal="center" vertical="top" wrapText="1"/>
    </xf>
    <xf numFmtId="0" fontId="0" fillId="24" borderId="19" xfId="0" applyFill="1" applyBorder="1" applyAlignment="1">
      <alignment horizontal="center" vertical="center"/>
    </xf>
    <xf numFmtId="0" fontId="21" fillId="0" borderId="0" xfId="0" applyFont="1" applyAlignment="1">
      <alignment horizontal="center" vertical="top" wrapText="1"/>
    </xf>
    <xf numFmtId="0" fontId="21" fillId="0" borderId="0" xfId="0" applyFont="1" applyAlignment="1">
      <alignment vertical="top" wrapText="1"/>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0" fontId="21" fillId="0" borderId="0" xfId="0" applyFont="1"/>
    <xf numFmtId="0" fontId="21" fillId="0" borderId="0" xfId="0" applyFont="1" applyAlignment="1">
      <alignment vertical="top" wrapText="1"/>
    </xf>
    <xf numFmtId="0" fontId="21" fillId="0" borderId="0" xfId="0" applyFont="1" applyAlignment="1">
      <alignment horizontal="center" vertical="top" wrapText="1"/>
    </xf>
    <xf numFmtId="0" fontId="0" fillId="0" borderId="0" xfId="0" applyProtection="1">
      <protection hidden="1"/>
    </xf>
    <xf numFmtId="0" fontId="20" fillId="0" borderId="0" xfId="0" applyFont="1" applyProtection="1">
      <protection hidden="1"/>
    </xf>
    <xf numFmtId="0" fontId="21" fillId="0" borderId="0" xfId="0" applyFont="1" applyProtection="1">
      <protection hidden="1"/>
    </xf>
    <xf numFmtId="0" fontId="21" fillId="26" borderId="0" xfId="0" applyFont="1" applyFill="1" applyProtection="1">
      <protection hidden="1"/>
    </xf>
    <xf numFmtId="0" fontId="21" fillId="0" borderId="0" xfId="0" quotePrefix="1" applyFont="1" applyProtection="1">
      <protection hidden="1"/>
    </xf>
    <xf numFmtId="0" fontId="21" fillId="27" borderId="0" xfId="0" applyFont="1" applyFill="1" applyProtection="1">
      <protection hidden="1"/>
    </xf>
    <xf numFmtId="0" fontId="21" fillId="28" borderId="0" xfId="0" applyFont="1" applyFill="1" applyProtection="1">
      <protection hidden="1"/>
    </xf>
    <xf numFmtId="0" fontId="21" fillId="66" borderId="0" xfId="0" applyFont="1" applyFill="1" applyProtection="1">
      <protection hidden="1"/>
    </xf>
    <xf numFmtId="0" fontId="21" fillId="29" borderId="18" xfId="0" applyFont="1" applyFill="1" applyBorder="1" applyProtection="1">
      <protection hidden="1"/>
    </xf>
    <xf numFmtId="0" fontId="32" fillId="0" borderId="0" xfId="0" applyFont="1" applyProtection="1">
      <protection hidden="1"/>
    </xf>
    <xf numFmtId="49" fontId="32" fillId="26" borderId="0" xfId="0" applyNumberFormat="1" applyFont="1" applyFill="1" applyBorder="1" applyAlignment="1" applyProtection="1">
      <alignment horizontal="center"/>
      <protection hidden="1"/>
    </xf>
    <xf numFmtId="49" fontId="32" fillId="0" borderId="0" xfId="0" applyNumberFormat="1" applyFont="1" applyAlignment="1" applyProtection="1">
      <alignment horizontal="center"/>
      <protection hidden="1"/>
    </xf>
    <xf numFmtId="0" fontId="21" fillId="66" borderId="18" xfId="147" applyFont="1" applyFill="1" applyBorder="1" applyProtection="1">
      <protection hidden="1"/>
    </xf>
    <xf numFmtId="0" fontId="21" fillId="0" borderId="0" xfId="147" applyFont="1" applyProtection="1">
      <protection hidden="1"/>
    </xf>
    <xf numFmtId="9" fontId="0" fillId="0" borderId="0" xfId="0" applyNumberFormat="1" applyProtection="1">
      <protection hidden="1"/>
    </xf>
    <xf numFmtId="49" fontId="21" fillId="0" borderId="0" xfId="0" applyNumberFormat="1" applyFont="1" applyAlignment="1" applyProtection="1">
      <alignment horizontal="center"/>
      <protection hidden="1"/>
    </xf>
    <xf numFmtId="0" fontId="35" fillId="25" borderId="0" xfId="147" applyFont="1" applyFill="1" applyProtection="1">
      <protection hidden="1"/>
    </xf>
    <xf numFmtId="0" fontId="35" fillId="0" borderId="0" xfId="0" applyFont="1" applyProtection="1">
      <protection hidden="1"/>
    </xf>
    <xf numFmtId="0" fontId="21" fillId="0" borderId="18" xfId="16556" applyFont="1" applyFill="1" applyBorder="1" applyProtection="1">
      <protection hidden="1"/>
    </xf>
    <xf numFmtId="0" fontId="20" fillId="0" borderId="0" xfId="147" applyProtection="1">
      <protection hidden="1"/>
    </xf>
    <xf numFmtId="1" fontId="0" fillId="0" borderId="0" xfId="0" applyNumberFormat="1" applyProtection="1">
      <protection hidden="1"/>
    </xf>
    <xf numFmtId="0" fontId="35" fillId="0" borderId="0" xfId="147" applyFont="1" applyFill="1" applyProtection="1">
      <protection hidden="1"/>
    </xf>
    <xf numFmtId="0" fontId="21" fillId="25" borderId="0" xfId="0" applyFont="1" applyFill="1" applyProtection="1">
      <protection hidden="1"/>
    </xf>
    <xf numFmtId="0" fontId="0" fillId="0" borderId="18" xfId="0" applyBorder="1" applyProtection="1">
      <protection hidden="1"/>
    </xf>
    <xf numFmtId="0" fontId="77" fillId="36" borderId="79" xfId="105" applyFont="1" applyFill="1" applyBorder="1" applyAlignment="1" applyProtection="1">
      <alignment vertical="top" wrapText="1"/>
      <protection hidden="1"/>
    </xf>
    <xf numFmtId="0" fontId="20" fillId="0" borderId="51" xfId="0" applyFont="1" applyBorder="1" applyAlignment="1" applyProtection="1">
      <alignment vertical="top" wrapText="1"/>
      <protection hidden="1"/>
    </xf>
    <xf numFmtId="49" fontId="20" fillId="0" borderId="18" xfId="150" applyNumberFormat="1" applyFont="1" applyFill="1" applyBorder="1" applyAlignment="1" applyProtection="1">
      <alignment horizontal="left"/>
      <protection hidden="1"/>
    </xf>
    <xf numFmtId="0" fontId="48" fillId="24" borderId="0" xfId="0" applyFont="1" applyFill="1" applyAlignment="1" applyProtection="1">
      <alignment horizontal="center"/>
      <protection hidden="1"/>
    </xf>
    <xf numFmtId="0" fontId="31" fillId="24" borderId="18" xfId="43" applyFont="1" applyFill="1" applyBorder="1" applyAlignment="1" applyProtection="1">
      <alignment horizontal="left" wrapText="1"/>
      <protection hidden="1"/>
    </xf>
    <xf numFmtId="0" fontId="20" fillId="0" borderId="52" xfId="0" applyFont="1" applyBorder="1" applyAlignment="1" applyProtection="1">
      <alignment vertical="top" wrapText="1"/>
      <protection hidden="1"/>
    </xf>
    <xf numFmtId="0" fontId="77" fillId="36" borderId="76" xfId="105" applyFont="1" applyFill="1" applyBorder="1" applyAlignment="1" applyProtection="1">
      <alignment vertical="top" wrapText="1"/>
      <protection hidden="1"/>
    </xf>
    <xf numFmtId="0" fontId="21" fillId="0" borderId="0" xfId="0" applyFont="1" applyAlignment="1" applyProtection="1">
      <alignment horizontal="center"/>
      <protection hidden="1"/>
    </xf>
    <xf numFmtId="0" fontId="31" fillId="24" borderId="18" xfId="43" applyFont="1" applyFill="1" applyBorder="1" applyAlignment="1" applyProtection="1">
      <alignment horizontal="right" wrapText="1"/>
      <protection hidden="1"/>
    </xf>
    <xf numFmtId="0" fontId="48" fillId="24" borderId="0" xfId="0" applyFont="1" applyFill="1" applyProtection="1">
      <protection hidden="1"/>
    </xf>
    <xf numFmtId="0" fontId="31" fillId="24" borderId="18" xfId="43" applyFont="1" applyFill="1" applyBorder="1" applyAlignment="1" applyProtection="1">
      <alignment horizontal="center" wrapText="1"/>
      <protection hidden="1"/>
    </xf>
    <xf numFmtId="0" fontId="21" fillId="24" borderId="0" xfId="0" applyFont="1" applyFill="1" applyProtection="1">
      <protection hidden="1"/>
    </xf>
    <xf numFmtId="0" fontId="77" fillId="36" borderId="77" xfId="105" applyFont="1" applyFill="1" applyBorder="1" applyAlignment="1" applyProtection="1">
      <alignment vertical="top" wrapText="1"/>
      <protection hidden="1"/>
    </xf>
    <xf numFmtId="0" fontId="47" fillId="0" borderId="18" xfId="43" applyFont="1" applyFill="1" applyBorder="1" applyAlignment="1" applyProtection="1">
      <alignment horizontal="left"/>
      <protection hidden="1"/>
    </xf>
    <xf numFmtId="0" fontId="47" fillId="0" borderId="18" xfId="43" applyFont="1" applyFill="1" applyBorder="1" applyProtection="1">
      <protection hidden="1"/>
    </xf>
    <xf numFmtId="0" fontId="47" fillId="27" borderId="18" xfId="43" applyFont="1" applyFill="1" applyBorder="1" applyAlignment="1" applyProtection="1">
      <alignment horizontal="center"/>
      <protection locked="0" hidden="1"/>
    </xf>
    <xf numFmtId="0" fontId="77" fillId="36" borderId="78" xfId="105" applyFont="1" applyFill="1" applyBorder="1" applyAlignment="1" applyProtection="1">
      <alignment vertical="top" wrapText="1"/>
      <protection hidden="1"/>
    </xf>
    <xf numFmtId="0" fontId="46" fillId="32" borderId="18" xfId="0" applyFont="1" applyFill="1" applyBorder="1" applyAlignment="1" applyProtection="1">
      <alignment horizontal="left"/>
      <protection hidden="1"/>
    </xf>
    <xf numFmtId="0" fontId="46" fillId="27" borderId="18" xfId="0" applyFont="1" applyFill="1" applyBorder="1" applyAlignment="1" applyProtection="1">
      <alignment horizontal="center"/>
      <protection hidden="1"/>
    </xf>
    <xf numFmtId="49" fontId="21" fillId="0" borderId="0" xfId="0" applyNumberFormat="1" applyFont="1" applyProtection="1">
      <protection hidden="1"/>
    </xf>
    <xf numFmtId="0" fontId="29" fillId="0" borderId="18" xfId="43" applyFont="1" applyFill="1" applyBorder="1" applyAlignment="1" applyProtection="1">
      <alignment horizontal="left"/>
      <protection hidden="1"/>
    </xf>
    <xf numFmtId="0" fontId="29" fillId="0" borderId="51" xfId="0" applyFont="1" applyBorder="1" applyAlignment="1" applyProtection="1">
      <alignment vertical="top" wrapText="1"/>
      <protection hidden="1"/>
    </xf>
    <xf numFmtId="0" fontId="29" fillId="0" borderId="52" xfId="0" applyFont="1" applyBorder="1" applyAlignment="1" applyProtection="1">
      <alignment vertical="top" wrapText="1"/>
      <protection hidden="1"/>
    </xf>
    <xf numFmtId="0" fontId="20" fillId="0" borderId="0" xfId="0" applyFont="1" applyFill="1" applyBorder="1" applyAlignment="1" applyProtection="1">
      <alignment vertical="top" wrapText="1"/>
      <protection hidden="1"/>
    </xf>
    <xf numFmtId="3" fontId="21" fillId="0" borderId="18" xfId="0" applyNumberFormat="1" applyFont="1" applyFill="1" applyBorder="1" applyAlignment="1" applyProtection="1">
      <alignment horizontal="center" shrinkToFit="1"/>
    </xf>
    <xf numFmtId="0" fontId="21" fillId="31" borderId="18" xfId="0" applyFont="1" applyFill="1" applyBorder="1" applyAlignment="1" applyProtection="1">
      <alignment horizontal="center" wrapText="1"/>
    </xf>
    <xf numFmtId="168" fontId="0" fillId="25" borderId="18" xfId="28" applyNumberFormat="1" applyFont="1" applyFill="1" applyBorder="1" applyProtection="1">
      <protection locked="0"/>
    </xf>
    <xf numFmtId="49" fontId="0" fillId="0" borderId="0" xfId="0" applyNumberFormat="1" applyBorder="1" applyAlignment="1">
      <alignment horizontal="center"/>
    </xf>
    <xf numFmtId="0" fontId="35" fillId="25" borderId="0" xfId="147" applyFont="1" applyFill="1"/>
    <xf numFmtId="0" fontId="35" fillId="0" borderId="0" xfId="147" applyFont="1" applyFill="1"/>
    <xf numFmtId="0" fontId="20" fillId="0" borderId="0" xfId="147"/>
    <xf numFmtId="0" fontId="21" fillId="0" borderId="0" xfId="147" applyFont="1" applyAlignment="1">
      <alignment vertical="top" wrapText="1"/>
    </xf>
    <xf numFmtId="0" fontId="21" fillId="0" borderId="0" xfId="147" applyFont="1" applyAlignment="1">
      <alignment horizontal="center" vertical="top" wrapText="1"/>
    </xf>
    <xf numFmtId="14" fontId="21" fillId="0" borderId="0" xfId="147" applyNumberFormat="1"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0" fillId="0" borderId="0" xfId="0" applyFill="1" applyProtection="1"/>
    <xf numFmtId="0" fontId="21" fillId="0" borderId="0" xfId="0" applyFont="1" applyAlignment="1">
      <alignment horizontal="center" vertical="top" wrapText="1"/>
    </xf>
    <xf numFmtId="0" fontId="21" fillId="0" borderId="0" xfId="0" applyFont="1" applyFill="1" applyBorder="1" applyAlignment="1">
      <alignment horizontal="center"/>
    </xf>
    <xf numFmtId="3" fontId="20" fillId="0" borderId="0" xfId="29" applyNumberFormat="1" applyFont="1" applyFill="1" applyBorder="1" applyAlignment="1" applyProtection="1">
      <alignment horizontal="center"/>
      <protection locked="0"/>
    </xf>
    <xf numFmtId="0" fontId="21" fillId="0" borderId="13" xfId="0" applyFont="1" applyFill="1" applyBorder="1" applyAlignment="1">
      <alignment horizontal="center"/>
    </xf>
    <xf numFmtId="3" fontId="20" fillId="0" borderId="13" xfId="29" applyNumberFormat="1" applyFont="1" applyFill="1" applyBorder="1" applyAlignment="1" applyProtection="1">
      <alignment horizontal="center"/>
      <protection locked="0"/>
    </xf>
    <xf numFmtId="0" fontId="20" fillId="0" borderId="0" xfId="147" applyFont="1"/>
    <xf numFmtId="0" fontId="114" fillId="0" borderId="0" xfId="147" applyFont="1"/>
    <xf numFmtId="0" fontId="21" fillId="0" borderId="0" xfId="0" applyFont="1" applyAlignment="1">
      <alignment horizontal="center" vertical="top" wrapText="1"/>
    </xf>
    <xf numFmtId="49" fontId="20" fillId="0" borderId="0" xfId="150" applyNumberFormat="1" applyFont="1" applyFill="1" applyBorder="1" applyAlignment="1" applyProtection="1">
      <alignment horizontal="left"/>
      <protection hidden="1"/>
    </xf>
    <xf numFmtId="0" fontId="21" fillId="0" borderId="0" xfId="0" applyFont="1" applyAlignment="1">
      <alignment horizontal="center" vertical="top" wrapText="1"/>
    </xf>
    <xf numFmtId="0" fontId="0" fillId="0" borderId="0" xfId="0" applyAlignment="1">
      <alignment wrapText="1"/>
    </xf>
    <xf numFmtId="0" fontId="20" fillId="0" borderId="0" xfId="0" applyFont="1" applyAlignment="1">
      <alignment horizontal="right"/>
    </xf>
    <xf numFmtId="0" fontId="20" fillId="0" borderId="0" xfId="0" applyFont="1" applyFill="1"/>
    <xf numFmtId="0" fontId="21" fillId="0" borderId="0" xfId="0" applyFont="1" applyAlignment="1">
      <alignment horizontal="center" vertical="top" wrapText="1"/>
    </xf>
    <xf numFmtId="0" fontId="20" fillId="0" borderId="18" xfId="0" applyFont="1" applyFill="1" applyBorder="1" applyAlignment="1" applyProtection="1">
      <alignment horizontal="center"/>
    </xf>
    <xf numFmtId="0" fontId="31" fillId="66" borderId="18" xfId="0" applyFont="1" applyFill="1" applyBorder="1" applyAlignment="1">
      <alignment wrapText="1"/>
    </xf>
    <xf numFmtId="0" fontId="31" fillId="66" borderId="18" xfId="0" applyFont="1" applyFill="1" applyBorder="1" applyAlignment="1">
      <alignment horizontal="center" vertical="center" wrapText="1"/>
    </xf>
    <xf numFmtId="0" fontId="20" fillId="0" borderId="0" xfId="0" applyFont="1" applyAlignment="1">
      <alignment horizontal="center" wrapText="1"/>
    </xf>
    <xf numFmtId="0" fontId="20" fillId="66" borderId="18" xfId="0" applyFont="1" applyFill="1" applyBorder="1" applyAlignment="1">
      <alignment horizontal="center" wrapText="1"/>
    </xf>
    <xf numFmtId="0" fontId="116" fillId="0" borderId="0" xfId="0" applyFont="1" applyAlignment="1">
      <alignment horizontal="center" vertical="center" wrapText="1"/>
    </xf>
    <xf numFmtId="0" fontId="25" fillId="0" borderId="0" xfId="0" applyFont="1" applyBorder="1" applyAlignment="1">
      <alignment horizontal="center"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20" fillId="0" borderId="48" xfId="0" applyFont="1" applyFill="1" applyBorder="1" applyAlignment="1" applyProtection="1">
      <alignment horizontal="center"/>
    </xf>
    <xf numFmtId="0" fontId="21" fillId="0" borderId="0" xfId="0" applyFont="1" applyAlignment="1">
      <alignment horizontal="center" vertical="top" wrapText="1"/>
    </xf>
    <xf numFmtId="0" fontId="0" fillId="0" borderId="0" xfId="0" applyNumberFormat="1"/>
    <xf numFmtId="0" fontId="21" fillId="0" borderId="0" xfId="0" applyFont="1" applyAlignment="1">
      <alignment horizontal="center" vertical="top" wrapText="1"/>
    </xf>
    <xf numFmtId="0" fontId="21" fillId="0" borderId="0" xfId="0" applyFont="1" applyAlignment="1">
      <alignment horizontal="center" vertical="top" wrapText="1"/>
    </xf>
    <xf numFmtId="49" fontId="24" fillId="0" borderId="18" xfId="0" applyNumberFormat="1" applyFont="1" applyBorder="1" applyAlignment="1">
      <alignment horizontal="center"/>
    </xf>
    <xf numFmtId="49" fontId="0" fillId="0" borderId="18" xfId="0" applyNumberFormat="1" applyBorder="1"/>
    <xf numFmtId="49" fontId="0" fillId="0" borderId="18" xfId="0" applyNumberFormat="1" applyBorder="1" applyAlignment="1">
      <alignment horizontal="center"/>
    </xf>
    <xf numFmtId="49" fontId="0" fillId="0" borderId="18" xfId="0" applyNumberFormat="1" applyFill="1" applyBorder="1" applyAlignment="1">
      <alignment horizontal="center"/>
    </xf>
    <xf numFmtId="49" fontId="21" fillId="0" borderId="18" xfId="0" applyNumberFormat="1" applyFont="1" applyBorder="1" applyAlignment="1">
      <alignment horizontal="center" wrapText="1"/>
    </xf>
    <xf numFmtId="49" fontId="0" fillId="0" borderId="18" xfId="0" quotePrefix="1" applyNumberFormat="1" applyBorder="1" applyAlignment="1">
      <alignment horizontal="center"/>
    </xf>
    <xf numFmtId="49" fontId="20" fillId="0" borderId="18" xfId="0" applyNumberFormat="1" applyFont="1" applyBorder="1" applyAlignment="1">
      <alignment horizontal="center"/>
    </xf>
    <xf numFmtId="0" fontId="95" fillId="0" borderId="0" xfId="0" applyFont="1" applyBorder="1" applyAlignment="1">
      <alignment wrapText="1"/>
    </xf>
    <xf numFmtId="0" fontId="118" fillId="0" borderId="0" xfId="147" applyFont="1"/>
    <xf numFmtId="0" fontId="21" fillId="0" borderId="0" xfId="0" applyFont="1" applyAlignment="1">
      <alignment horizontal="center" vertical="top" wrapText="1"/>
    </xf>
    <xf numFmtId="0" fontId="32" fillId="0" borderId="0" xfId="0" applyFont="1" applyFill="1" applyBorder="1" applyAlignment="1">
      <alignment horizontal="center" vertical="center" wrapText="1"/>
    </xf>
    <xf numFmtId="166" fontId="32" fillId="0" borderId="0" xfId="0" applyNumberFormat="1" applyFont="1" applyFill="1" applyBorder="1" applyAlignment="1" applyProtection="1">
      <alignment horizontal="left" vertical="top"/>
      <protection locked="0"/>
    </xf>
    <xf numFmtId="3" fontId="32" fillId="0" borderId="19" xfId="0" applyNumberFormat="1" applyFont="1" applyFill="1" applyBorder="1" applyAlignment="1" applyProtection="1">
      <alignment horizontal="center"/>
    </xf>
    <xf numFmtId="0" fontId="21" fillId="0" borderId="0" xfId="0" applyFont="1" applyAlignment="1">
      <alignment horizontal="center" vertical="top" wrapText="1"/>
    </xf>
    <xf numFmtId="0" fontId="21" fillId="0" borderId="0" xfId="0" applyFont="1" applyAlignment="1">
      <alignment horizontal="center" vertical="top" wrapText="1"/>
    </xf>
    <xf numFmtId="0" fontId="119" fillId="0" borderId="0" xfId="0" applyFont="1"/>
    <xf numFmtId="0" fontId="119" fillId="0" borderId="0" xfId="0" applyFont="1" applyAlignment="1">
      <alignment horizontal="center"/>
    </xf>
    <xf numFmtId="0" fontId="119" fillId="0" borderId="0" xfId="0" applyFont="1" applyAlignment="1">
      <alignment wrapText="1"/>
    </xf>
    <xf numFmtId="0" fontId="123" fillId="0" borderId="0" xfId="0" applyFont="1"/>
    <xf numFmtId="0" fontId="119" fillId="0" borderId="0" xfId="0" applyFont="1" applyProtection="1">
      <protection locked="0"/>
    </xf>
    <xf numFmtId="0" fontId="21" fillId="0" borderId="0" xfId="0" applyFont="1" applyAlignment="1">
      <alignment horizontal="center" vertical="top" wrapText="1"/>
    </xf>
    <xf numFmtId="0" fontId="21" fillId="0" borderId="0" xfId="0" applyFont="1" applyAlignment="1">
      <alignment horizontal="center" vertical="top" wrapText="1"/>
    </xf>
    <xf numFmtId="0" fontId="124" fillId="41" borderId="18" xfId="0" applyFont="1" applyFill="1" applyBorder="1" applyAlignment="1">
      <alignment horizontal="center" vertical="top" wrapText="1"/>
    </xf>
    <xf numFmtId="0" fontId="124" fillId="41" borderId="18" xfId="0" applyFont="1" applyFill="1" applyBorder="1" applyAlignment="1">
      <alignment horizontal="left" vertical="top" wrapText="1" readingOrder="1"/>
    </xf>
    <xf numFmtId="0" fontId="125" fillId="41" borderId="18" xfId="0" quotePrefix="1" applyFont="1" applyFill="1" applyBorder="1" applyAlignment="1">
      <alignment horizontal="center" vertical="top"/>
    </xf>
    <xf numFmtId="0" fontId="125" fillId="41" borderId="18" xfId="0" applyFont="1" applyFill="1" applyBorder="1" applyAlignment="1">
      <alignment horizontal="center" vertical="top"/>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18" xfId="0" applyFont="1" applyBorder="1" applyAlignment="1">
      <alignment horizontal="center" wrapText="1"/>
    </xf>
    <xf numFmtId="0" fontId="21" fillId="0" borderId="0" xfId="0" applyFont="1" applyBorder="1" applyAlignment="1">
      <alignment horizontal="center" wrapText="1"/>
    </xf>
    <xf numFmtId="0" fontId="32" fillId="0" borderId="0" xfId="0" applyFont="1" applyBorder="1" applyAlignment="1">
      <alignment horizontal="right"/>
    </xf>
    <xf numFmtId="0" fontId="95" fillId="0" borderId="23" xfId="0" applyFont="1" applyBorder="1" applyAlignment="1">
      <alignment wrapText="1"/>
    </xf>
    <xf numFmtId="0" fontId="0" fillId="0" borderId="0" xfId="0" applyBorder="1"/>
    <xf numFmtId="0" fontId="21" fillId="0" borderId="0" xfId="0" applyFont="1" applyAlignment="1">
      <alignment horizontal="center" vertical="top" wrapText="1"/>
    </xf>
    <xf numFmtId="0" fontId="20" fillId="0" borderId="0" xfId="0" applyFont="1" applyAlignment="1">
      <alignment wrapText="1"/>
    </xf>
    <xf numFmtId="0" fontId="95" fillId="0" borderId="23" xfId="0" applyFont="1" applyBorder="1" applyAlignment="1">
      <alignment wrapText="1"/>
    </xf>
    <xf numFmtId="167" fontId="0" fillId="0" borderId="0" xfId="29" applyNumberFormat="1" applyFont="1" applyFill="1" applyBorder="1" applyAlignment="1" applyProtection="1">
      <alignment horizontal="center"/>
    </xf>
    <xf numFmtId="0" fontId="20" fillId="41" borderId="0" xfId="0" applyFont="1" applyFill="1" applyBorder="1" applyAlignment="1">
      <alignment horizontal="left" vertical="top"/>
    </xf>
    <xf numFmtId="0" fontId="20" fillId="0" borderId="18" xfId="0" applyFont="1" applyBorder="1"/>
    <xf numFmtId="0" fontId="0" fillId="0" borderId="18" xfId="0" applyBorder="1"/>
    <xf numFmtId="0" fontId="20" fillId="0" borderId="18" xfId="0" applyFont="1" applyFill="1" applyBorder="1"/>
    <xf numFmtId="49" fontId="0" fillId="0" borderId="15" xfId="0" applyNumberFormat="1" applyBorder="1" applyAlignment="1">
      <alignment horizontal="center"/>
    </xf>
    <xf numFmtId="49" fontId="0" fillId="0" borderId="23" xfId="0" applyNumberFormat="1" applyBorder="1" applyAlignment="1">
      <alignment horizontal="center"/>
    </xf>
    <xf numFmtId="0" fontId="119" fillId="37" borderId="10" xfId="0" applyFont="1" applyFill="1" applyBorder="1" applyAlignment="1">
      <alignment wrapText="1"/>
    </xf>
    <xf numFmtId="0" fontId="119" fillId="37" borderId="21" xfId="0" applyFont="1" applyFill="1" applyBorder="1" applyAlignment="1">
      <alignment wrapText="1"/>
    </xf>
    <xf numFmtId="0" fontId="119" fillId="37" borderId="22" xfId="0" applyFont="1" applyFill="1" applyBorder="1" applyAlignment="1">
      <alignment wrapText="1"/>
    </xf>
    <xf numFmtId="0" fontId="0" fillId="25" borderId="0" xfId="0" applyFill="1" applyAlignment="1" applyProtection="1">
      <alignment wrapText="1"/>
      <protection locked="0"/>
    </xf>
    <xf numFmtId="0" fontId="128" fillId="0" borderId="0" xfId="0" applyFont="1" applyAlignment="1">
      <alignment horizontal="center"/>
    </xf>
    <xf numFmtId="0" fontId="21" fillId="0" borderId="0" xfId="0" applyFont="1" applyAlignment="1">
      <alignment horizontal="center" vertical="top" wrapText="1"/>
    </xf>
    <xf numFmtId="0" fontId="0" fillId="0" borderId="52" xfId="0" applyBorder="1" applyProtection="1"/>
    <xf numFmtId="0" fontId="21" fillId="0" borderId="0" xfId="0" applyFont="1" applyAlignment="1">
      <alignment horizontal="center" vertical="top" wrapText="1"/>
    </xf>
    <xf numFmtId="0" fontId="24" fillId="0" borderId="0" xfId="0" applyFont="1" applyFill="1" applyBorder="1" applyAlignment="1" applyProtection="1">
      <alignment shrinkToFit="1"/>
      <protection locked="0"/>
    </xf>
    <xf numFmtId="0" fontId="21" fillId="0" borderId="0" xfId="0" applyFont="1" applyAlignment="1">
      <alignment horizontal="center" vertical="top" wrapText="1"/>
    </xf>
    <xf numFmtId="0" fontId="21" fillId="67" borderId="18" xfId="0" applyFont="1" applyFill="1" applyBorder="1" applyProtection="1">
      <protection hidden="1"/>
    </xf>
    <xf numFmtId="3" fontId="119" fillId="41" borderId="25" xfId="0" applyNumberFormat="1" applyFont="1" applyFill="1" applyBorder="1"/>
    <xf numFmtId="0" fontId="119" fillId="41" borderId="10" xfId="0" applyFont="1" applyFill="1" applyBorder="1"/>
    <xf numFmtId="0" fontId="122" fillId="0" borderId="25" xfId="0" applyFont="1" applyBorder="1" applyAlignment="1">
      <alignment vertical="center" wrapText="1"/>
    </xf>
    <xf numFmtId="0" fontId="121" fillId="0" borderId="25" xfId="0" applyFont="1" applyBorder="1" applyAlignment="1">
      <alignment horizontal="left" vertical="center" wrapText="1" indent="1"/>
    </xf>
    <xf numFmtId="0" fontId="122" fillId="0" borderId="25" xfId="0" applyFont="1" applyBorder="1" applyAlignment="1">
      <alignment horizontal="left" vertical="center" wrapText="1"/>
    </xf>
    <xf numFmtId="0" fontId="132" fillId="0" borderId="0" xfId="0" applyFont="1"/>
    <xf numFmtId="0" fontId="134" fillId="0" borderId="0" xfId="0" applyFont="1" applyAlignment="1">
      <alignment horizontal="left" indent="5"/>
    </xf>
    <xf numFmtId="0" fontId="133" fillId="0" borderId="0" xfId="0" applyFont="1" applyAlignment="1">
      <alignment wrapText="1"/>
    </xf>
    <xf numFmtId="0" fontId="135" fillId="0" borderId="0" xfId="0" applyFont="1"/>
    <xf numFmtId="0" fontId="136" fillId="0" borderId="0" xfId="0" applyFont="1"/>
    <xf numFmtId="0" fontId="137" fillId="0" borderId="0" xfId="0" applyFont="1"/>
    <xf numFmtId="0" fontId="138" fillId="0" borderId="0" xfId="0" applyFont="1" applyAlignment="1">
      <alignment horizontal="center" wrapText="1"/>
    </xf>
    <xf numFmtId="3" fontId="0" fillId="0" borderId="0" xfId="0" applyNumberFormat="1" applyFill="1" applyBorder="1"/>
    <xf numFmtId="49" fontId="138" fillId="0" borderId="0" xfId="0" applyNumberFormat="1" applyFont="1" applyAlignment="1">
      <alignment wrapText="1"/>
    </xf>
    <xf numFmtId="0" fontId="138" fillId="0" borderId="0" xfId="0" applyFont="1" applyAlignment="1">
      <alignment wrapText="1"/>
    </xf>
    <xf numFmtId="0" fontId="120" fillId="0" borderId="25" xfId="0" applyFont="1" applyBorder="1" applyAlignment="1">
      <alignment vertical="center" wrapText="1"/>
    </xf>
    <xf numFmtId="0" fontId="25" fillId="0" borderId="0" xfId="0" applyFont="1" applyBorder="1" applyAlignment="1">
      <alignment horizontal="center" wrapText="1"/>
    </xf>
    <xf numFmtId="0" fontId="0" fillId="0" borderId="0" xfId="0" applyBorder="1"/>
    <xf numFmtId="49" fontId="0" fillId="0" borderId="0" xfId="0" applyNumberFormat="1" applyFill="1" applyBorder="1" applyAlignment="1">
      <alignment horizontal="center"/>
    </xf>
    <xf numFmtId="9" fontId="32" fillId="0" borderId="23" xfId="0" applyNumberFormat="1" applyFont="1" applyFill="1" applyBorder="1" applyAlignment="1" applyProtection="1">
      <alignment horizontal="center" wrapText="1"/>
    </xf>
    <xf numFmtId="3" fontId="32" fillId="0" borderId="23" xfId="0" applyNumberFormat="1" applyFont="1" applyFill="1" applyBorder="1" applyAlignment="1" applyProtection="1">
      <alignment horizontal="center" wrapText="1"/>
    </xf>
    <xf numFmtId="49" fontId="113" fillId="0" borderId="0" xfId="0" applyNumberFormat="1" applyFont="1"/>
    <xf numFmtId="0" fontId="81" fillId="39" borderId="37" xfId="147" applyFont="1" applyFill="1" applyBorder="1" applyAlignment="1" applyProtection="1">
      <alignment vertical="center"/>
    </xf>
    <xf numFmtId="0" fontId="20" fillId="0" borderId="0" xfId="0" applyFont="1" applyAlignment="1">
      <alignment horizontal="center"/>
    </xf>
    <xf numFmtId="0" fontId="20" fillId="0" borderId="0" xfId="0" applyNumberFormat="1" applyFont="1" applyAlignment="1">
      <alignment horizontal="center"/>
    </xf>
    <xf numFmtId="0" fontId="0" fillId="0" borderId="0" xfId="0" applyFill="1" applyBorder="1" applyAlignment="1" applyProtection="1">
      <alignment shrinkToFit="1"/>
      <protection locked="0"/>
    </xf>
    <xf numFmtId="0" fontId="24" fillId="0" borderId="0" xfId="0" applyFont="1" applyFill="1" applyBorder="1" applyAlignment="1" applyProtection="1">
      <alignment wrapText="1"/>
      <protection locked="0"/>
    </xf>
    <xf numFmtId="0" fontId="24" fillId="0" borderId="0" xfId="0" applyFont="1" applyFill="1" applyBorder="1" applyAlignment="1" applyProtection="1">
      <alignment horizontal="center" shrinkToFit="1"/>
      <protection locked="0"/>
    </xf>
    <xf numFmtId="49" fontId="24" fillId="0" borderId="0" xfId="0" applyNumberFormat="1" applyFont="1" applyFill="1" applyBorder="1" applyAlignment="1" applyProtection="1">
      <alignment horizontal="left"/>
      <protection locked="0"/>
    </xf>
    <xf numFmtId="0" fontId="24" fillId="0" borderId="0" xfId="0" applyFont="1" applyFill="1" applyBorder="1" applyAlignment="1" applyProtection="1">
      <alignment horizontal="center"/>
      <protection locked="0"/>
    </xf>
    <xf numFmtId="49" fontId="24" fillId="0" borderId="0" xfId="0" applyNumberFormat="1" applyFont="1" applyFill="1" applyBorder="1" applyAlignment="1" applyProtection="1">
      <alignment shrinkToFit="1"/>
      <protection locked="0"/>
    </xf>
    <xf numFmtId="3" fontId="24" fillId="0" borderId="0" xfId="28" applyNumberFormat="1" applyFont="1" applyFill="1" applyBorder="1" applyAlignment="1" applyProtection="1">
      <alignment horizontal="center" shrinkToFit="1"/>
      <protection locked="0"/>
    </xf>
    <xf numFmtId="3" fontId="24" fillId="0" borderId="0" xfId="0" applyNumberFormat="1" applyFont="1" applyFill="1" applyBorder="1" applyAlignment="1" applyProtection="1">
      <alignment horizontal="center" shrinkToFit="1"/>
      <protection locked="0"/>
    </xf>
    <xf numFmtId="166" fontId="24" fillId="0" borderId="0" xfId="0" applyNumberFormat="1" applyFont="1" applyFill="1" applyBorder="1" applyAlignment="1" applyProtection="1">
      <alignment shrinkToFit="1"/>
      <protection locked="0"/>
    </xf>
    <xf numFmtId="0" fontId="24" fillId="0" borderId="0" xfId="0" applyFont="1" applyFill="1" applyBorder="1" applyAlignment="1" applyProtection="1">
      <alignment shrinkToFit="1"/>
    </xf>
    <xf numFmtId="0" fontId="21" fillId="0" borderId="0" xfId="0" applyFont="1" applyAlignment="1">
      <alignment horizontal="center" vertical="top" wrapText="1"/>
    </xf>
    <xf numFmtId="14" fontId="0" fillId="33" borderId="18" xfId="0" applyNumberFormat="1" applyFill="1" applyBorder="1" applyProtection="1">
      <protection locked="0"/>
    </xf>
    <xf numFmtId="0" fontId="0" fillId="0" borderId="0" xfId="0" applyAlignment="1">
      <alignment horizontal="center" vertical="top" wrapText="1"/>
    </xf>
    <xf numFmtId="0" fontId="0" fillId="0" borderId="0" xfId="0" applyAlignment="1">
      <alignment horizontal="left" vertical="top" wrapText="1"/>
    </xf>
    <xf numFmtId="49" fontId="0" fillId="0" borderId="0" xfId="0" applyNumberFormat="1" applyAlignment="1">
      <alignment horizontal="left" vertical="top" wrapText="1"/>
    </xf>
    <xf numFmtId="0" fontId="81" fillId="0" borderId="0" xfId="147" applyFont="1" applyAlignment="1" applyProtection="1">
      <alignment horizontal="left" vertical="top" wrapText="1"/>
    </xf>
    <xf numFmtId="0" fontId="0" fillId="0" borderId="0" xfId="0" applyAlignment="1">
      <alignment horizontal="left" vertical="top"/>
    </xf>
    <xf numFmtId="49" fontId="20" fillId="0" borderId="0" xfId="0" applyNumberFormat="1" applyFont="1" applyAlignment="1">
      <alignment horizontal="left" vertical="top" wrapText="1"/>
    </xf>
    <xf numFmtId="0" fontId="0" fillId="0" borderId="0" xfId="0" applyFill="1" applyBorder="1" applyProtection="1"/>
    <xf numFmtId="0" fontId="96" fillId="0" borderId="0" xfId="0" applyFont="1" applyAlignment="1"/>
    <xf numFmtId="0" fontId="21" fillId="0" borderId="0" xfId="0" applyFont="1" applyAlignment="1">
      <alignment horizontal="center" vertical="top" wrapText="1"/>
    </xf>
    <xf numFmtId="0" fontId="119" fillId="0" borderId="0" xfId="0" applyFont="1" applyAlignment="1">
      <alignment horizontal="left" vertical="top" wrapText="1"/>
    </xf>
    <xf numFmtId="0" fontId="119" fillId="0" borderId="0" xfId="0" applyFont="1" applyFill="1" applyAlignment="1">
      <alignment horizontal="left" vertical="top" wrapText="1"/>
    </xf>
    <xf numFmtId="3" fontId="20" fillId="41" borderId="18" xfId="0" applyNumberFormat="1" applyFont="1" applyFill="1" applyBorder="1" applyAlignment="1" applyProtection="1">
      <alignment horizontal="center" vertical="center"/>
    </xf>
    <xf numFmtId="0" fontId="120" fillId="0" borderId="25" xfId="0" applyFont="1" applyBorder="1" applyAlignment="1">
      <alignment vertical="center" wrapText="1"/>
    </xf>
    <xf numFmtId="0" fontId="20" fillId="0" borderId="0" xfId="0" applyFont="1" applyFill="1" applyBorder="1" applyAlignment="1">
      <alignment horizontal="left" vertical="center"/>
    </xf>
    <xf numFmtId="3" fontId="21" fillId="0" borderId="18" xfId="28" applyNumberFormat="1" applyFont="1" applyFill="1" applyBorder="1" applyAlignment="1" applyProtection="1">
      <alignment shrinkToFit="1"/>
    </xf>
    <xf numFmtId="0" fontId="96" fillId="0" borderId="0" xfId="0" applyFont="1" applyAlignment="1">
      <alignment vertical="center"/>
    </xf>
    <xf numFmtId="49" fontId="138" fillId="35" borderId="98" xfId="0" applyNumberFormat="1" applyFont="1" applyFill="1" applyBorder="1" applyAlignment="1" applyProtection="1">
      <alignment horizontal="left" wrapText="1"/>
    </xf>
    <xf numFmtId="49" fontId="138" fillId="35" borderId="98" xfId="0" applyNumberFormat="1" applyFont="1" applyFill="1" applyBorder="1" applyAlignment="1" applyProtection="1">
      <alignment horizontal="center" wrapText="1"/>
    </xf>
    <xf numFmtId="49" fontId="138" fillId="37" borderId="98" xfId="46269" applyNumberFormat="1" applyFont="1" applyFill="1" applyBorder="1" applyAlignment="1" applyProtection="1">
      <alignment horizontal="center" wrapText="1"/>
    </xf>
    <xf numFmtId="49" fontId="138" fillId="35" borderId="98" xfId="46269" applyNumberFormat="1" applyFont="1" applyFill="1" applyBorder="1" applyAlignment="1" applyProtection="1">
      <alignment horizontal="center" wrapText="1"/>
    </xf>
    <xf numFmtId="0" fontId="138" fillId="35" borderId="98" xfId="0" applyNumberFormat="1" applyFont="1" applyFill="1" applyBorder="1" applyAlignment="1" applyProtection="1">
      <alignment horizontal="center" wrapText="1"/>
    </xf>
    <xf numFmtId="0" fontId="138" fillId="37" borderId="98" xfId="0" applyNumberFormat="1" applyFont="1" applyFill="1" applyBorder="1" applyAlignment="1" applyProtection="1">
      <alignment horizontal="center" wrapText="1"/>
    </xf>
    <xf numFmtId="14" fontId="138" fillId="35" borderId="98" xfId="0" applyNumberFormat="1" applyFont="1" applyFill="1" applyBorder="1" applyAlignment="1" applyProtection="1">
      <alignment horizontal="center" wrapText="1"/>
    </xf>
    <xf numFmtId="1" fontId="138" fillId="37" borderId="98" xfId="0" applyNumberFormat="1" applyFont="1" applyFill="1" applyBorder="1" applyAlignment="1" applyProtection="1">
      <alignment horizontal="center" wrapText="1"/>
    </xf>
    <xf numFmtId="1" fontId="138" fillId="35" borderId="98" xfId="0" applyNumberFormat="1" applyFont="1" applyFill="1" applyBorder="1" applyAlignment="1" applyProtection="1">
      <alignment horizontal="center" wrapText="1"/>
    </xf>
    <xf numFmtId="4" fontId="138" fillId="35" borderId="98" xfId="0" applyNumberFormat="1" applyFont="1" applyFill="1" applyBorder="1" applyAlignment="1" applyProtection="1">
      <alignment horizontal="center" wrapText="1"/>
    </xf>
    <xf numFmtId="3" fontId="138" fillId="35" borderId="98" xfId="0" applyNumberFormat="1" applyFont="1" applyFill="1" applyBorder="1" applyAlignment="1" applyProtection="1">
      <alignment horizontal="center" wrapText="1"/>
    </xf>
    <xf numFmtId="3" fontId="138" fillId="37" borderId="98" xfId="0" applyNumberFormat="1" applyFont="1" applyFill="1" applyBorder="1" applyAlignment="1" applyProtection="1">
      <alignment horizontal="center" wrapText="1"/>
    </xf>
    <xf numFmtId="49" fontId="138" fillId="37" borderId="98" xfId="45" applyNumberFormat="1" applyFont="1" applyFill="1" applyBorder="1" applyAlignment="1" applyProtection="1">
      <alignment horizontal="center" wrapText="1"/>
    </xf>
    <xf numFmtId="3" fontId="138" fillId="68" borderId="98" xfId="46269" applyNumberFormat="1" applyFont="1" applyFill="1" applyBorder="1" applyAlignment="1" applyProtection="1">
      <alignment horizontal="center" wrapText="1"/>
    </xf>
    <xf numFmtId="3" fontId="138" fillId="37" borderId="98" xfId="45" applyNumberFormat="1" applyFont="1" applyFill="1" applyBorder="1" applyAlignment="1" applyProtection="1">
      <alignment horizontal="center" wrapText="1"/>
    </xf>
    <xf numFmtId="3" fontId="146" fillId="37" borderId="98" xfId="45" applyNumberFormat="1" applyFont="1" applyFill="1" applyBorder="1" applyAlignment="1" applyProtection="1">
      <alignment horizontal="center" wrapText="1"/>
    </xf>
    <xf numFmtId="49" fontId="0" fillId="0" borderId="0" xfId="0" applyNumberFormat="1" applyAlignment="1" applyProtection="1">
      <alignment wrapText="1"/>
      <protection locked="0"/>
    </xf>
    <xf numFmtId="49" fontId="0" fillId="37" borderId="0" xfId="0" applyNumberFormat="1" applyFill="1" applyAlignment="1" applyProtection="1">
      <alignment wrapText="1"/>
    </xf>
    <xf numFmtId="0" fontId="0" fillId="0" borderId="0" xfId="0" applyNumberFormat="1" applyAlignment="1" applyProtection="1">
      <alignment wrapText="1"/>
      <protection locked="0"/>
    </xf>
    <xf numFmtId="0" fontId="138" fillId="37" borderId="0" xfId="0" applyNumberFormat="1" applyFont="1" applyFill="1" applyAlignment="1" applyProtection="1">
      <alignment wrapText="1"/>
    </xf>
    <xf numFmtId="14" fontId="0" fillId="0" borderId="0" xfId="0" applyNumberFormat="1" applyAlignment="1" applyProtection="1">
      <alignment wrapText="1"/>
      <protection locked="0"/>
    </xf>
    <xf numFmtId="1" fontId="0" fillId="37" borderId="0" xfId="0" applyNumberFormat="1" applyFill="1" applyAlignment="1" applyProtection="1">
      <alignment wrapText="1"/>
    </xf>
    <xf numFmtId="1" fontId="0" fillId="0" borderId="0" xfId="0" applyNumberFormat="1" applyAlignment="1" applyProtection="1">
      <alignment wrapText="1"/>
      <protection locked="0"/>
    </xf>
    <xf numFmtId="4" fontId="0" fillId="0" borderId="0" xfId="0" applyNumberFormat="1" applyAlignment="1" applyProtection="1">
      <alignment wrapText="1"/>
      <protection locked="0"/>
    </xf>
    <xf numFmtId="3" fontId="0" fillId="0" borderId="0" xfId="0" applyNumberFormat="1" applyAlignment="1" applyProtection="1">
      <alignment wrapText="1"/>
      <protection locked="0"/>
    </xf>
    <xf numFmtId="3" fontId="0" fillId="0" borderId="0" xfId="0" applyNumberFormat="1" applyAlignment="1" applyProtection="1">
      <alignment wrapText="1"/>
    </xf>
    <xf numFmtId="49" fontId="0" fillId="37" borderId="0" xfId="0" applyNumberFormat="1" applyFill="1" applyAlignment="1" applyProtection="1">
      <alignment horizontal="right" wrapText="1"/>
    </xf>
    <xf numFmtId="49" fontId="138" fillId="37" borderId="0" xfId="0" applyNumberFormat="1" applyFont="1" applyFill="1" applyAlignment="1" applyProtection="1">
      <alignment horizontal="right" wrapText="1"/>
    </xf>
    <xf numFmtId="3" fontId="0" fillId="0" borderId="0" xfId="0" applyNumberFormat="1" applyAlignment="1" applyProtection="1">
      <alignment horizontal="right" wrapText="1"/>
    </xf>
    <xf numFmtId="3" fontId="146" fillId="69" borderId="0" xfId="0" applyNumberFormat="1" applyFont="1" applyFill="1" applyAlignment="1" applyProtection="1">
      <alignment horizontal="right" wrapText="1"/>
    </xf>
    <xf numFmtId="0" fontId="20" fillId="0" borderId="0" xfId="0" applyNumberFormat="1" applyFont="1" applyAlignment="1" applyProtection="1">
      <alignment wrapText="1"/>
      <protection locked="0"/>
    </xf>
    <xf numFmtId="0" fontId="20" fillId="70" borderId="0" xfId="0" applyNumberFormat="1" applyFont="1" applyFill="1" applyAlignment="1" applyProtection="1">
      <alignment wrapText="1"/>
      <protection locked="0"/>
    </xf>
    <xf numFmtId="49" fontId="0" fillId="70" borderId="0" xfId="0" applyNumberFormat="1" applyFill="1" applyAlignment="1" applyProtection="1">
      <alignment wrapText="1"/>
      <protection locked="0"/>
    </xf>
    <xf numFmtId="49" fontId="0" fillId="70" borderId="0" xfId="0" applyNumberFormat="1" applyFill="1" applyAlignment="1" applyProtection="1">
      <alignment wrapText="1"/>
    </xf>
    <xf numFmtId="0" fontId="0" fillId="70" borderId="0" xfId="0" applyNumberFormat="1" applyFill="1" applyAlignment="1" applyProtection="1">
      <alignment wrapText="1"/>
      <protection locked="0"/>
    </xf>
    <xf numFmtId="0" fontId="138" fillId="70" borderId="0" xfId="0" applyNumberFormat="1" applyFont="1" applyFill="1" applyAlignment="1" applyProtection="1">
      <alignment wrapText="1"/>
    </xf>
    <xf numFmtId="14" fontId="0" fillId="70" borderId="0" xfId="0" applyNumberFormat="1" applyFill="1" applyAlignment="1" applyProtection="1">
      <alignment wrapText="1"/>
      <protection locked="0"/>
    </xf>
    <xf numFmtId="1" fontId="0" fillId="70" borderId="0" xfId="0" applyNumberFormat="1" applyFill="1" applyAlignment="1" applyProtection="1">
      <alignment wrapText="1"/>
    </xf>
    <xf numFmtId="1" fontId="0" fillId="70" borderId="0" xfId="0" applyNumberFormat="1" applyFill="1" applyAlignment="1" applyProtection="1">
      <alignment wrapText="1"/>
      <protection locked="0"/>
    </xf>
    <xf numFmtId="4" fontId="0" fillId="70" borderId="0" xfId="0" applyNumberFormat="1" applyFill="1" applyAlignment="1" applyProtection="1">
      <alignment wrapText="1"/>
      <protection locked="0"/>
    </xf>
    <xf numFmtId="3" fontId="0" fillId="70" borderId="0" xfId="0" applyNumberFormat="1" applyFill="1" applyAlignment="1" applyProtection="1">
      <alignment wrapText="1"/>
      <protection locked="0"/>
    </xf>
    <xf numFmtId="3" fontId="0" fillId="70" borderId="0" xfId="0" applyNumberFormat="1" applyFill="1" applyAlignment="1" applyProtection="1">
      <alignment wrapText="1"/>
    </xf>
    <xf numFmtId="49" fontId="0" fillId="70" borderId="0" xfId="0" applyNumberFormat="1" applyFill="1" applyAlignment="1" applyProtection="1">
      <alignment horizontal="right" wrapText="1"/>
    </xf>
    <xf numFmtId="49" fontId="138" fillId="70" borderId="0" xfId="0" applyNumberFormat="1" applyFont="1" applyFill="1" applyAlignment="1" applyProtection="1">
      <alignment horizontal="right" wrapText="1"/>
    </xf>
    <xf numFmtId="3" fontId="0" fillId="70" borderId="0" xfId="0" applyNumberFormat="1" applyFill="1" applyAlignment="1" applyProtection="1">
      <alignment horizontal="right" wrapText="1"/>
    </xf>
    <xf numFmtId="3" fontId="146" fillId="70" borderId="0" xfId="0" applyNumberFormat="1" applyFont="1" applyFill="1" applyAlignment="1" applyProtection="1">
      <alignment horizontal="right" wrapText="1"/>
    </xf>
    <xf numFmtId="0" fontId="0" fillId="70" borderId="0" xfId="0" applyFill="1"/>
    <xf numFmtId="0" fontId="125" fillId="41" borderId="18" xfId="0" applyFont="1" applyFill="1" applyBorder="1" applyAlignment="1" applyProtection="1">
      <alignment horizontal="center" vertical="top"/>
      <protection locked="0"/>
    </xf>
    <xf numFmtId="0" fontId="125" fillId="41" borderId="0" xfId="0" quotePrefix="1" applyFont="1" applyFill="1" applyBorder="1" applyAlignment="1">
      <alignment horizontal="center" vertical="top"/>
    </xf>
    <xf numFmtId="0" fontId="125" fillId="41" borderId="0" xfId="0" applyFont="1" applyFill="1" applyBorder="1" applyAlignment="1">
      <alignment horizontal="center" vertical="top"/>
    </xf>
    <xf numFmtId="0" fontId="96" fillId="71" borderId="0" xfId="0" applyFont="1" applyFill="1" applyAlignment="1">
      <alignment vertical="center"/>
    </xf>
    <xf numFmtId="0" fontId="0" fillId="71" borderId="0" xfId="0" applyFill="1"/>
    <xf numFmtId="0" fontId="0" fillId="24" borderId="19" xfId="0" applyFill="1" applyBorder="1" applyAlignment="1">
      <alignment horizontal="center" vertical="center"/>
    </xf>
    <xf numFmtId="3" fontId="0" fillId="0" borderId="0" xfId="0" applyNumberFormat="1" applyFill="1" applyBorder="1" applyAlignment="1" applyProtection="1">
      <alignment horizontal="center"/>
    </xf>
    <xf numFmtId="0" fontId="0" fillId="0" borderId="0" xfId="0" applyFill="1" applyBorder="1" applyAlignment="1" applyProtection="1">
      <alignment horizontal="center" vertical="center"/>
    </xf>
    <xf numFmtId="0" fontId="119" fillId="0" borderId="0" xfId="0" applyFont="1" applyProtection="1"/>
    <xf numFmtId="0" fontId="0" fillId="0" borderId="0" xfId="0" applyFill="1" applyAlignment="1" applyProtection="1">
      <alignment horizontal="left" vertical="top" wrapText="1"/>
    </xf>
    <xf numFmtId="0" fontId="0" fillId="0" borderId="0" xfId="0" applyFill="1" applyAlignment="1" applyProtection="1">
      <alignment horizontal="left" vertical="top"/>
    </xf>
    <xf numFmtId="0" fontId="0" fillId="0" borderId="0" xfId="0" applyFill="1" applyAlignment="1" applyProtection="1">
      <alignment vertical="top" wrapText="1"/>
    </xf>
    <xf numFmtId="49" fontId="32" fillId="0" borderId="23" xfId="0" applyNumberFormat="1" applyFont="1" applyFill="1" applyBorder="1" applyAlignment="1" applyProtection="1">
      <alignment horizontal="center"/>
    </xf>
    <xf numFmtId="0" fontId="32" fillId="0" borderId="23" xfId="0" applyFont="1" applyFill="1" applyBorder="1" applyAlignment="1" applyProtection="1">
      <alignment horizontal="left" wrapText="1"/>
    </xf>
    <xf numFmtId="3" fontId="32" fillId="0" borderId="23" xfId="0" applyNumberFormat="1" applyFont="1" applyFill="1" applyBorder="1" applyAlignment="1" applyProtection="1">
      <alignment horizontal="center"/>
    </xf>
    <xf numFmtId="49" fontId="32" fillId="0" borderId="23" xfId="0" applyNumberFormat="1" applyFont="1" applyFill="1" applyBorder="1" applyAlignment="1" applyProtection="1">
      <alignment wrapText="1"/>
    </xf>
    <xf numFmtId="166" fontId="32" fillId="0" borderId="0" xfId="0" applyNumberFormat="1" applyFont="1" applyFill="1" applyBorder="1" applyAlignment="1" applyProtection="1">
      <alignment horizontal="left" vertical="top"/>
    </xf>
    <xf numFmtId="0" fontId="0" fillId="0" borderId="0" xfId="0" applyFill="1" applyAlignment="1" applyProtection="1">
      <alignment wrapText="1"/>
    </xf>
    <xf numFmtId="0" fontId="20" fillId="0" borderId="0" xfId="0" applyFont="1" applyFill="1" applyAlignment="1" applyProtection="1">
      <alignment wrapText="1"/>
    </xf>
    <xf numFmtId="0" fontId="0" fillId="25" borderId="0" xfId="0" applyFill="1" applyAlignment="1" applyProtection="1">
      <alignment wrapText="1"/>
    </xf>
    <xf numFmtId="3" fontId="20" fillId="0" borderId="13" xfId="29" applyNumberFormat="1" applyFont="1" applyFill="1" applyBorder="1" applyAlignment="1" applyProtection="1">
      <alignment horizontal="center"/>
    </xf>
    <xf numFmtId="3" fontId="20" fillId="0" borderId="0" xfId="29" applyNumberFormat="1" applyFont="1" applyFill="1" applyBorder="1" applyAlignment="1" applyProtection="1">
      <alignment horizontal="center"/>
    </xf>
    <xf numFmtId="0" fontId="0" fillId="0" borderId="0" xfId="0" applyFill="1" applyBorder="1" applyAlignment="1" applyProtection="1">
      <alignment wrapText="1"/>
    </xf>
    <xf numFmtId="10" fontId="20" fillId="0" borderId="0" xfId="29" applyNumberFormat="1" applyFont="1" applyFill="1" applyBorder="1" applyAlignment="1" applyProtection="1">
      <alignment horizontal="center"/>
    </xf>
    <xf numFmtId="0" fontId="0" fillId="0" borderId="0" xfId="0" applyFill="1" applyBorder="1" applyAlignment="1" applyProtection="1">
      <alignment vertical="center"/>
    </xf>
    <xf numFmtId="0" fontId="0" fillId="0" borderId="0" xfId="0" applyFill="1" applyBorder="1" applyAlignment="1" applyProtection="1">
      <alignment vertical="center" wrapText="1"/>
    </xf>
    <xf numFmtId="3" fontId="0" fillId="0" borderId="0" xfId="29" applyNumberFormat="1" applyFont="1" applyFill="1" applyBorder="1" applyAlignment="1" applyProtection="1">
      <alignment horizontal="center" vertical="center"/>
    </xf>
    <xf numFmtId="0" fontId="21" fillId="0" borderId="0" xfId="0" applyFont="1" applyFill="1" applyBorder="1" applyProtection="1">
      <protection hidden="1"/>
    </xf>
    <xf numFmtId="0" fontId="21" fillId="0" borderId="0" xfId="0" applyFont="1" applyFill="1" applyProtection="1">
      <protection hidden="1"/>
    </xf>
    <xf numFmtId="0" fontId="32" fillId="0" borderId="0" xfId="0" applyFont="1" applyFill="1" applyProtection="1">
      <protection hidden="1"/>
    </xf>
    <xf numFmtId="0" fontId="149" fillId="0" borderId="0" xfId="0" applyFont="1" applyFill="1" applyBorder="1" applyAlignment="1">
      <alignment vertical="center"/>
    </xf>
    <xf numFmtId="0" fontId="21" fillId="67" borderId="15" xfId="0" applyFont="1" applyFill="1" applyBorder="1" applyProtection="1">
      <protection hidden="1"/>
    </xf>
    <xf numFmtId="0" fontId="21" fillId="0" borderId="0" xfId="0" applyFont="1" applyBorder="1" applyProtection="1">
      <protection hidden="1"/>
    </xf>
    <xf numFmtId="0" fontId="21" fillId="0" borderId="11" xfId="28" applyNumberFormat="1" applyFont="1" applyFill="1" applyBorder="1" applyAlignment="1" applyProtection="1">
      <alignment horizontal="center"/>
    </xf>
    <xf numFmtId="0" fontId="21" fillId="0" borderId="0" xfId="0" applyFont="1" applyAlignment="1">
      <alignment horizontal="center" vertical="top" wrapText="1"/>
    </xf>
    <xf numFmtId="0" fontId="0" fillId="0" borderId="0" xfId="0" applyBorder="1"/>
    <xf numFmtId="0" fontId="0" fillId="0" borderId="0" xfId="0" applyBorder="1" applyAlignment="1">
      <alignment horizontal="center"/>
    </xf>
    <xf numFmtId="14" fontId="21" fillId="0" borderId="0" xfId="0" applyNumberFormat="1" applyFont="1" applyAlignment="1">
      <alignment vertical="top"/>
    </xf>
    <xf numFmtId="3" fontId="21" fillId="0" borderId="13" xfId="0" applyNumberFormat="1" applyFont="1" applyBorder="1"/>
    <xf numFmtId="3" fontId="21" fillId="0" borderId="14" xfId="0" applyNumberFormat="1" applyFont="1" applyBorder="1"/>
    <xf numFmtId="0" fontId="20" fillId="0" borderId="28" xfId="0" applyFont="1" applyFill="1" applyBorder="1" applyAlignment="1">
      <alignment horizontal="center"/>
    </xf>
    <xf numFmtId="3" fontId="21" fillId="0" borderId="28" xfId="0" applyNumberFormat="1" applyFont="1" applyBorder="1"/>
    <xf numFmtId="0" fontId="21" fillId="0" borderId="0" xfId="0" applyFont="1" applyBorder="1" applyAlignment="1">
      <alignment horizontal="center" wrapText="1"/>
    </xf>
    <xf numFmtId="0" fontId="92" fillId="0" borderId="0" xfId="0" applyFont="1" applyFill="1" applyBorder="1" applyAlignment="1" applyProtection="1">
      <alignment wrapText="1"/>
      <protection hidden="1"/>
    </xf>
    <xf numFmtId="0" fontId="92" fillId="0" borderId="25" xfId="0" applyFont="1" applyFill="1" applyBorder="1" applyAlignment="1" applyProtection="1">
      <alignment wrapText="1"/>
      <protection hidden="1"/>
    </xf>
    <xf numFmtId="49" fontId="0" fillId="0" borderId="0" xfId="0" quotePrefix="1" applyNumberFormat="1" applyBorder="1" applyAlignment="1">
      <alignment horizontal="center"/>
    </xf>
    <xf numFmtId="49" fontId="20" fillId="0" borderId="0" xfId="0" applyNumberFormat="1" applyFont="1" applyBorder="1" applyAlignment="1">
      <alignment horizontal="center"/>
    </xf>
    <xf numFmtId="0" fontId="0" fillId="0" borderId="0" xfId="0" applyFill="1" applyBorder="1" applyAlignment="1">
      <alignment horizontal="center"/>
    </xf>
    <xf numFmtId="0" fontId="0" fillId="0" borderId="23" xfId="0" applyFill="1" applyBorder="1" applyAlignment="1">
      <alignment horizontal="center"/>
    </xf>
    <xf numFmtId="0" fontId="0" fillId="0" borderId="23" xfId="0" applyFill="1" applyBorder="1" applyAlignment="1">
      <alignment horizontal="center" vertical="center"/>
    </xf>
    <xf numFmtId="9" fontId="0" fillId="0" borderId="0" xfId="101" applyFont="1" applyFill="1" applyBorder="1" applyAlignment="1" applyProtection="1">
      <alignment horizontal="center"/>
    </xf>
    <xf numFmtId="0" fontId="21" fillId="24" borderId="25" xfId="0" applyFont="1" applyFill="1" applyBorder="1" applyAlignment="1">
      <alignment horizontal="center" vertical="center" wrapText="1"/>
    </xf>
    <xf numFmtId="0" fontId="21" fillId="24" borderId="18" xfId="0" applyFont="1" applyFill="1" applyBorder="1" applyAlignment="1">
      <alignment horizontal="center" vertical="center" wrapText="1"/>
    </xf>
    <xf numFmtId="0" fontId="21" fillId="24" borderId="18" xfId="0" applyFont="1" applyFill="1" applyBorder="1" applyAlignment="1">
      <alignment horizontal="center" vertical="center"/>
    </xf>
    <xf numFmtId="0" fontId="21" fillId="24" borderId="27" xfId="0" applyFont="1" applyFill="1" applyBorder="1" applyAlignment="1">
      <alignment horizontal="center" vertical="center"/>
    </xf>
    <xf numFmtId="0" fontId="0" fillId="0" borderId="0" xfId="0" applyFill="1" applyBorder="1" applyAlignment="1">
      <alignment horizontal="center" vertical="center" shrinkToFit="1"/>
    </xf>
    <xf numFmtId="0" fontId="21" fillId="0" borderId="55" xfId="0" applyFont="1" applyBorder="1"/>
    <xf numFmtId="0" fontId="21" fillId="0" borderId="0" xfId="0" applyFont="1" applyAlignment="1">
      <alignment horizontal="center" vertical="top" wrapText="1"/>
    </xf>
    <xf numFmtId="0" fontId="21" fillId="24" borderId="19" xfId="0" applyFont="1" applyFill="1" applyBorder="1" applyAlignment="1">
      <alignment horizontal="center" vertical="center" wrapText="1"/>
    </xf>
    <xf numFmtId="0" fontId="0" fillId="0" borderId="0" xfId="0" applyBorder="1"/>
    <xf numFmtId="3" fontId="21" fillId="25" borderId="12" xfId="29" applyNumberFormat="1" applyFont="1" applyFill="1" applyBorder="1" applyAlignment="1" applyProtection="1">
      <alignment horizontal="center"/>
      <protection locked="0"/>
    </xf>
    <xf numFmtId="0" fontId="32" fillId="0" borderId="0" xfId="0" applyFont="1" applyBorder="1" applyAlignment="1">
      <alignment horizontal="right"/>
    </xf>
    <xf numFmtId="0" fontId="0" fillId="0" borderId="0" xfId="0" applyBorder="1"/>
    <xf numFmtId="0" fontId="21" fillId="24" borderId="23" xfId="0" applyFont="1" applyFill="1" applyBorder="1" applyAlignment="1">
      <alignment horizontal="center" vertical="center"/>
    </xf>
    <xf numFmtId="0" fontId="0" fillId="0" borderId="0" xfId="0" applyBorder="1"/>
    <xf numFmtId="166" fontId="21" fillId="0" borderId="11" xfId="0" applyNumberFormat="1" applyFont="1" applyFill="1" applyBorder="1" applyAlignment="1" applyProtection="1">
      <alignment horizontal="center" vertical="top" wrapText="1"/>
      <protection locked="0"/>
    </xf>
    <xf numFmtId="0" fontId="43" fillId="72" borderId="18" xfId="0" applyFont="1" applyFill="1" applyBorder="1" applyAlignment="1" applyProtection="1">
      <alignment horizontal="center" vertical="center" wrapText="1"/>
    </xf>
    <xf numFmtId="0" fontId="31" fillId="0" borderId="13" xfId="0" applyFont="1" applyFill="1" applyBorder="1" applyAlignment="1">
      <alignment horizontal="center" vertical="center" wrapText="1"/>
    </xf>
    <xf numFmtId="0" fontId="32" fillId="0" borderId="13" xfId="0" applyFont="1" applyFill="1" applyBorder="1" applyAlignment="1" applyProtection="1">
      <alignment horizontal="center" vertical="center" wrapText="1"/>
    </xf>
    <xf numFmtId="0" fontId="32" fillId="0" borderId="13" xfId="0" applyFont="1" applyFill="1" applyBorder="1"/>
    <xf numFmtId="0" fontId="0" fillId="0" borderId="13" xfId="0" applyFill="1" applyBorder="1" applyAlignment="1">
      <alignment horizontal="center"/>
    </xf>
    <xf numFmtId="166" fontId="21" fillId="0" borderId="0" xfId="0" applyNumberFormat="1" applyFont="1" applyFill="1" applyBorder="1" applyAlignment="1" applyProtection="1">
      <alignment horizontal="left" vertical="top"/>
      <protection locked="0"/>
    </xf>
    <xf numFmtId="166" fontId="21" fillId="0" borderId="0" xfId="0" applyNumberFormat="1" applyFont="1" applyFill="1" applyBorder="1" applyAlignment="1" applyProtection="1">
      <alignment horizontal="left" vertical="top"/>
    </xf>
    <xf numFmtId="0" fontId="32" fillId="0" borderId="0" xfId="0" applyFont="1" applyFill="1" applyBorder="1" applyAlignment="1" applyProtection="1">
      <alignment horizontal="center"/>
    </xf>
    <xf numFmtId="0" fontId="32" fillId="0" borderId="0" xfId="0" applyFont="1" applyFill="1" applyBorder="1" applyAlignment="1">
      <alignment horizontal="left" textRotation="90" wrapText="1"/>
    </xf>
    <xf numFmtId="0" fontId="21" fillId="0" borderId="0" xfId="0" applyFont="1" applyFill="1" applyBorder="1" applyAlignment="1">
      <alignment horizontal="center" vertical="center" wrapText="1"/>
    </xf>
    <xf numFmtId="0" fontId="0" fillId="24" borderId="28" xfId="0" applyFill="1" applyBorder="1" applyAlignment="1">
      <alignment horizontal="center" vertical="center"/>
    </xf>
    <xf numFmtId="0" fontId="0" fillId="24" borderId="24" xfId="0" applyFill="1" applyBorder="1" applyAlignment="1">
      <alignment horizontal="center" vertical="center"/>
    </xf>
    <xf numFmtId="0" fontId="151" fillId="0" borderId="0" xfId="0" applyFont="1" applyAlignment="1">
      <alignment horizontal="center" wrapText="1"/>
    </xf>
    <xf numFmtId="0" fontId="0" fillId="24" borderId="23" xfId="0" applyFill="1" applyBorder="1" applyAlignment="1">
      <alignment horizontal="center"/>
    </xf>
    <xf numFmtId="0" fontId="0" fillId="0" borderId="0" xfId="0" applyBorder="1"/>
    <xf numFmtId="0" fontId="151" fillId="0" borderId="0" xfId="0" applyFont="1" applyBorder="1" applyAlignment="1">
      <alignment horizontal="center" wrapText="1"/>
    </xf>
    <xf numFmtId="0" fontId="31" fillId="0" borderId="0" xfId="0" applyFont="1" applyFill="1" applyBorder="1" applyAlignment="1">
      <alignment horizontal="center"/>
    </xf>
    <xf numFmtId="0" fontId="0" fillId="73" borderId="0" xfId="0" applyFill="1"/>
    <xf numFmtId="3" fontId="21" fillId="41" borderId="85" xfId="28" applyNumberFormat="1" applyFont="1" applyFill="1" applyBorder="1" applyAlignment="1" applyProtection="1">
      <alignment shrinkToFit="1"/>
      <protection locked="0"/>
    </xf>
    <xf numFmtId="0" fontId="0" fillId="73" borderId="18" xfId="0" applyFill="1" applyBorder="1"/>
    <xf numFmtId="0" fontId="0" fillId="73" borderId="11" xfId="0" applyFill="1" applyBorder="1"/>
    <xf numFmtId="0" fontId="21" fillId="0" borderId="0" xfId="0" applyFont="1" applyFill="1" applyBorder="1"/>
    <xf numFmtId="0" fontId="0" fillId="41" borderId="18" xfId="0" applyFill="1" applyBorder="1" applyProtection="1">
      <protection locked="0"/>
    </xf>
    <xf numFmtId="0" fontId="0" fillId="73" borderId="26" xfId="0" applyFill="1" applyBorder="1" applyAlignment="1">
      <alignment horizontal="center"/>
    </xf>
    <xf numFmtId="0" fontId="0" fillId="73" borderId="25" xfId="0" applyFill="1" applyBorder="1" applyAlignment="1">
      <alignment horizontal="center"/>
    </xf>
    <xf numFmtId="0" fontId="27" fillId="73" borderId="18" xfId="0" applyFont="1" applyFill="1" applyBorder="1" applyAlignment="1">
      <alignment horizontal="center" vertical="center" wrapText="1"/>
    </xf>
    <xf numFmtId="0" fontId="27" fillId="73" borderId="18" xfId="0" applyFont="1" applyFill="1" applyBorder="1" applyAlignment="1">
      <alignment horizontal="center" vertical="center"/>
    </xf>
    <xf numFmtId="0" fontId="21" fillId="73" borderId="18" xfId="0" applyFont="1" applyFill="1" applyBorder="1" applyAlignment="1">
      <alignment horizontal="center" vertical="center" wrapText="1"/>
    </xf>
    <xf numFmtId="0" fontId="21" fillId="73" borderId="27" xfId="0" applyFont="1" applyFill="1" applyBorder="1" applyAlignment="1">
      <alignment horizontal="center" vertical="center" wrapText="1"/>
    </xf>
    <xf numFmtId="0" fontId="29" fillId="41" borderId="30" xfId="0" applyFont="1" applyFill="1" applyBorder="1" applyAlignment="1" applyProtection="1">
      <alignment horizontal="center" vertical="center"/>
      <protection locked="0"/>
    </xf>
    <xf numFmtId="0" fontId="29" fillId="41" borderId="45" xfId="0" applyFont="1" applyFill="1" applyBorder="1" applyAlignment="1" applyProtection="1">
      <alignment horizontal="center" vertical="center"/>
      <protection locked="0"/>
    </xf>
    <xf numFmtId="0" fontId="29" fillId="41" borderId="26" xfId="0" applyFont="1" applyFill="1" applyBorder="1" applyAlignment="1" applyProtection="1">
      <alignment horizontal="center"/>
      <protection locked="0"/>
    </xf>
    <xf numFmtId="0" fontId="20" fillId="41" borderId="30" xfId="0" applyFont="1" applyFill="1" applyBorder="1" applyAlignment="1" applyProtection="1">
      <alignment horizontal="center"/>
      <protection locked="0"/>
    </xf>
    <xf numFmtId="0" fontId="29" fillId="41" borderId="30" xfId="0" applyFont="1" applyFill="1" applyBorder="1" applyAlignment="1" applyProtection="1">
      <alignment horizontal="center"/>
      <protection locked="0"/>
    </xf>
    <xf numFmtId="0" fontId="0" fillId="73" borderId="35" xfId="0" applyFill="1" applyBorder="1" applyAlignment="1" applyProtection="1">
      <alignment horizontal="center"/>
    </xf>
    <xf numFmtId="0" fontId="0" fillId="41" borderId="30" xfId="0" applyFill="1" applyBorder="1" applyAlignment="1" applyProtection="1">
      <alignment horizontal="center"/>
      <protection locked="0"/>
    </xf>
    <xf numFmtId="0" fontId="20" fillId="41" borderId="30" xfId="169" applyFont="1" applyFill="1" applyBorder="1" applyAlignment="1" applyProtection="1">
      <alignment horizontal="center"/>
      <protection locked="0"/>
    </xf>
    <xf numFmtId="0" fontId="20" fillId="0" borderId="54" xfId="169" applyFont="1" applyFill="1" applyBorder="1" applyAlignment="1" applyProtection="1">
      <alignment horizontal="center"/>
      <protection locked="0"/>
    </xf>
    <xf numFmtId="0" fontId="0" fillId="73" borderId="0" xfId="0" applyFill="1" applyBorder="1"/>
    <xf numFmtId="0" fontId="29" fillId="0" borderId="0" xfId="0" applyFont="1" applyFill="1" applyBorder="1" applyAlignment="1">
      <alignment vertical="top" wrapText="1"/>
    </xf>
    <xf numFmtId="0" fontId="27" fillId="0" borderId="0" xfId="0" applyFont="1" applyFill="1" applyBorder="1" applyAlignment="1">
      <alignment horizontal="center"/>
    </xf>
    <xf numFmtId="0" fontId="17" fillId="0" borderId="0" xfId="169" applyFill="1" applyBorder="1"/>
    <xf numFmtId="0" fontId="0" fillId="73" borderId="100" xfId="0" applyFill="1" applyBorder="1"/>
    <xf numFmtId="0" fontId="0" fillId="73" borderId="33" xfId="0" applyFill="1" applyBorder="1"/>
    <xf numFmtId="0" fontId="20" fillId="73" borderId="101" xfId="169" applyFont="1" applyFill="1" applyBorder="1" applyAlignment="1">
      <alignment horizontal="right"/>
    </xf>
    <xf numFmtId="3" fontId="71" fillId="73" borderId="102" xfId="169" applyNumberFormat="1" applyFont="1" applyFill="1" applyBorder="1" applyAlignment="1">
      <alignment horizontal="center" vertical="center"/>
    </xf>
    <xf numFmtId="3" fontId="27" fillId="73" borderId="40" xfId="29" applyNumberFormat="1" applyFont="1" applyFill="1" applyBorder="1" applyAlignment="1" applyProtection="1">
      <alignment horizontal="center"/>
    </xf>
    <xf numFmtId="0" fontId="29" fillId="73" borderId="45" xfId="0" applyFont="1" applyFill="1" applyBorder="1" applyAlignment="1" applyProtection="1">
      <alignment horizontal="center"/>
    </xf>
    <xf numFmtId="3" fontId="24" fillId="41" borderId="27" xfId="170" applyNumberFormat="1" applyFont="1" applyFill="1" applyBorder="1" applyAlignment="1" applyProtection="1">
      <alignment horizontal="center" vertical="center"/>
      <protection locked="0"/>
    </xf>
    <xf numFmtId="0" fontId="17" fillId="73" borderId="28" xfId="169" applyFill="1" applyBorder="1"/>
    <xf numFmtId="0" fontId="0" fillId="73" borderId="28" xfId="0" applyFill="1" applyBorder="1"/>
    <xf numFmtId="0" fontId="17" fillId="73" borderId="0" xfId="169" applyFill="1" applyBorder="1"/>
    <xf numFmtId="0" fontId="39" fillId="73" borderId="0" xfId="169" applyFont="1" applyFill="1" applyBorder="1" applyAlignment="1">
      <alignment horizontal="right"/>
    </xf>
    <xf numFmtId="0" fontId="31" fillId="73" borderId="28" xfId="0" applyFont="1" applyFill="1" applyBorder="1"/>
    <xf numFmtId="0" fontId="0" fillId="73" borderId="28" xfId="0" applyFill="1" applyBorder="1" applyAlignment="1" applyProtection="1">
      <alignment horizontal="center"/>
    </xf>
    <xf numFmtId="0" fontId="0" fillId="73" borderId="0" xfId="0" applyFill="1" applyBorder="1" applyAlignment="1">
      <alignment horizontal="right"/>
    </xf>
    <xf numFmtId="0" fontId="20" fillId="73" borderId="0" xfId="0" applyFont="1" applyFill="1" applyBorder="1"/>
    <xf numFmtId="0" fontId="27" fillId="73" borderId="0" xfId="0" applyFont="1" applyFill="1" applyBorder="1" applyAlignment="1">
      <alignment horizontal="right"/>
    </xf>
    <xf numFmtId="0" fontId="0" fillId="73" borderId="35" xfId="0" applyFill="1" applyBorder="1"/>
    <xf numFmtId="0" fontId="0" fillId="41" borderId="26" xfId="0" applyFill="1" applyBorder="1" applyAlignment="1" applyProtection="1">
      <alignment horizontal="center"/>
      <protection locked="0"/>
    </xf>
    <xf numFmtId="0" fontId="0" fillId="41" borderId="18" xfId="0" applyFill="1" applyBorder="1" applyAlignment="1" applyProtection="1">
      <alignment horizontal="center"/>
      <protection locked="0"/>
    </xf>
    <xf numFmtId="0" fontId="29" fillId="73" borderId="0" xfId="0" applyFont="1" applyFill="1" applyBorder="1"/>
    <xf numFmtId="0" fontId="31" fillId="73" borderId="0" xfId="0" applyFont="1" applyFill="1" applyBorder="1" applyAlignment="1" applyProtection="1">
      <alignment horizontal="left"/>
    </xf>
    <xf numFmtId="0" fontId="0" fillId="73" borderId="29" xfId="0" applyFill="1" applyBorder="1"/>
    <xf numFmtId="0" fontId="0" fillId="73" borderId="31" xfId="0" applyFill="1" applyBorder="1"/>
    <xf numFmtId="0" fontId="21" fillId="73" borderId="0" xfId="0" applyFont="1" applyFill="1" applyBorder="1"/>
    <xf numFmtId="0" fontId="0" fillId="73" borderId="19" xfId="0" applyFill="1" applyBorder="1" applyAlignment="1">
      <alignment horizontal="center"/>
    </xf>
    <xf numFmtId="0" fontId="0" fillId="73" borderId="23" xfId="0" applyFill="1" applyBorder="1"/>
    <xf numFmtId="0" fontId="0" fillId="73" borderId="15" xfId="0" applyFill="1" applyBorder="1"/>
    <xf numFmtId="0" fontId="95" fillId="0" borderId="23" xfId="0" applyFont="1" applyBorder="1" applyAlignment="1">
      <alignment wrapText="1"/>
    </xf>
    <xf numFmtId="0" fontId="21" fillId="73" borderId="18" xfId="0" applyFont="1" applyFill="1" applyBorder="1" applyAlignment="1">
      <alignment horizontal="center" vertical="center"/>
    </xf>
    <xf numFmtId="0" fontId="31" fillId="73" borderId="0" xfId="0" applyFont="1" applyFill="1" applyBorder="1"/>
    <xf numFmtId="0" fontId="29" fillId="73" borderId="0" xfId="0" applyFont="1" applyFill="1" applyBorder="1" applyAlignment="1">
      <alignment horizontal="right"/>
    </xf>
    <xf numFmtId="0" fontId="0" fillId="73" borderId="0" xfId="0" applyFill="1" applyBorder="1" applyProtection="1"/>
    <xf numFmtId="0" fontId="0" fillId="73" borderId="31" xfId="0" applyFill="1" applyBorder="1" applyProtection="1"/>
    <xf numFmtId="0" fontId="20" fillId="73" borderId="0" xfId="0" applyFont="1" applyFill="1" applyBorder="1" applyAlignment="1" applyProtection="1">
      <alignment horizontal="left"/>
    </xf>
    <xf numFmtId="0" fontId="20" fillId="73" borderId="31" xfId="0" applyFont="1" applyFill="1" applyBorder="1" applyAlignment="1" applyProtection="1">
      <alignment horizontal="left"/>
    </xf>
    <xf numFmtId="0" fontId="0" fillId="73" borderId="32" xfId="0" applyFill="1" applyBorder="1"/>
    <xf numFmtId="0" fontId="0" fillId="73" borderId="34" xfId="0" applyFill="1" applyBorder="1"/>
    <xf numFmtId="0" fontId="0" fillId="73" borderId="48" xfId="0" applyFill="1" applyBorder="1"/>
    <xf numFmtId="0" fontId="0" fillId="73" borderId="37" xfId="0" applyFill="1" applyBorder="1"/>
    <xf numFmtId="0" fontId="0" fillId="73" borderId="37" xfId="0" applyFill="1" applyBorder="1" applyAlignment="1">
      <alignment horizontal="right"/>
    </xf>
    <xf numFmtId="0" fontId="0" fillId="73" borderId="0" xfId="0" applyFill="1" applyBorder="1" applyAlignment="1">
      <alignment wrapText="1"/>
    </xf>
    <xf numFmtId="0" fontId="0" fillId="24" borderId="21" xfId="0" applyFill="1" applyBorder="1" applyAlignment="1">
      <alignment horizontal="center"/>
    </xf>
    <xf numFmtId="0" fontId="0" fillId="24" borderId="0" xfId="0" applyFill="1" applyBorder="1" applyAlignment="1">
      <alignment horizontal="center" vertical="center"/>
    </xf>
    <xf numFmtId="0" fontId="0" fillId="26" borderId="43" xfId="0" applyFill="1" applyBorder="1" applyAlignment="1" applyProtection="1">
      <alignment horizontal="center" shrinkToFit="1"/>
      <protection locked="0"/>
    </xf>
    <xf numFmtId="0" fontId="21" fillId="73" borderId="11" xfId="0" applyFont="1" applyFill="1" applyBorder="1" applyAlignment="1">
      <alignment horizontal="center" vertical="center"/>
    </xf>
    <xf numFmtId="0" fontId="21" fillId="73" borderId="11" xfId="0" applyFont="1" applyFill="1" applyBorder="1" applyAlignment="1">
      <alignment horizontal="center" vertical="center" wrapText="1"/>
    </xf>
    <xf numFmtId="0" fontId="24" fillId="73" borderId="19" xfId="0" applyFont="1" applyFill="1" applyBorder="1" applyAlignment="1">
      <alignment horizontal="center" wrapText="1"/>
    </xf>
    <xf numFmtId="0" fontId="20" fillId="73" borderId="41" xfId="0" applyFont="1" applyFill="1" applyBorder="1" applyAlignment="1">
      <alignment horizontal="center"/>
    </xf>
    <xf numFmtId="3" fontId="21" fillId="41" borderId="18" xfId="29" applyNumberFormat="1" applyFont="1" applyFill="1" applyBorder="1" applyAlignment="1" applyProtection="1">
      <alignment horizontal="center"/>
      <protection locked="0"/>
    </xf>
    <xf numFmtId="3" fontId="21" fillId="41" borderId="11" xfId="29" applyNumberFormat="1" applyFont="1" applyFill="1" applyBorder="1" applyAlignment="1" applyProtection="1">
      <alignment horizontal="center"/>
      <protection locked="0"/>
    </xf>
    <xf numFmtId="9" fontId="21" fillId="41" borderId="11" xfId="28" applyNumberFormat="1" applyFont="1" applyFill="1" applyBorder="1" applyAlignment="1" applyProtection="1">
      <alignment horizontal="center"/>
      <protection locked="0"/>
    </xf>
    <xf numFmtId="9" fontId="21" fillId="41" borderId="18" xfId="28" applyNumberFormat="1" applyFont="1" applyFill="1" applyBorder="1" applyAlignment="1" applyProtection="1">
      <alignment horizontal="center"/>
      <protection locked="0"/>
    </xf>
    <xf numFmtId="0" fontId="21" fillId="0" borderId="0" xfId="0" applyFont="1" applyFill="1" applyBorder="1" applyAlignment="1">
      <alignment horizontal="center" vertical="center" shrinkToFit="1"/>
    </xf>
    <xf numFmtId="3" fontId="21" fillId="0" borderId="0" xfId="29" applyNumberFormat="1" applyFont="1" applyFill="1" applyBorder="1" applyAlignment="1" applyProtection="1">
      <alignment horizontal="center"/>
    </xf>
    <xf numFmtId="0" fontId="21" fillId="0" borderId="56" xfId="0" applyFont="1" applyBorder="1"/>
    <xf numFmtId="49" fontId="21" fillId="41" borderId="18" xfId="28" applyNumberFormat="1" applyFont="1" applyFill="1" applyBorder="1" applyAlignment="1" applyProtection="1">
      <alignment horizontal="center"/>
      <protection locked="0"/>
    </xf>
    <xf numFmtId="0" fontId="20" fillId="41" borderId="30" xfId="0" applyFont="1" applyFill="1" applyBorder="1" applyAlignment="1" applyProtection="1">
      <alignment horizontal="center" vertical="center"/>
      <protection locked="0"/>
    </xf>
    <xf numFmtId="0" fontId="20" fillId="41" borderId="45" xfId="0" applyFont="1" applyFill="1" applyBorder="1" applyAlignment="1" applyProtection="1">
      <alignment horizontal="center" vertical="center"/>
      <protection locked="0"/>
    </xf>
    <xf numFmtId="0" fontId="120" fillId="73" borderId="18" xfId="0" applyFont="1" applyFill="1" applyBorder="1" applyAlignment="1">
      <alignment horizontal="center"/>
    </xf>
    <xf numFmtId="0" fontId="122" fillId="73" borderId="18" xfId="0" applyFont="1" applyFill="1" applyBorder="1" applyAlignment="1">
      <alignment horizontal="center"/>
    </xf>
    <xf numFmtId="0" fontId="121" fillId="73" borderId="18" xfId="0" applyFont="1" applyFill="1" applyBorder="1" applyAlignment="1">
      <alignment horizontal="center"/>
    </xf>
    <xf numFmtId="0" fontId="0" fillId="73" borderId="25" xfId="0" applyFill="1" applyBorder="1"/>
    <xf numFmtId="0" fontId="0" fillId="0" borderId="0" xfId="0" applyBorder="1"/>
    <xf numFmtId="0" fontId="26" fillId="73" borderId="14" xfId="0" applyFont="1" applyFill="1" applyBorder="1" applyAlignment="1">
      <alignment horizontal="left" vertical="top"/>
    </xf>
    <xf numFmtId="0" fontId="26" fillId="73" borderId="12" xfId="0" applyFont="1" applyFill="1" applyBorder="1" applyAlignment="1">
      <alignment vertical="top"/>
    </xf>
    <xf numFmtId="14" fontId="27" fillId="41" borderId="11" xfId="0" applyNumberFormat="1" applyFont="1" applyFill="1" applyBorder="1" applyAlignment="1" applyProtection="1">
      <alignment horizontal="center" shrinkToFit="1"/>
      <protection locked="0"/>
    </xf>
    <xf numFmtId="0" fontId="24" fillId="41" borderId="11" xfId="0" applyFont="1" applyFill="1" applyBorder="1" applyAlignment="1" applyProtection="1">
      <alignment horizontal="center"/>
      <protection locked="0"/>
    </xf>
    <xf numFmtId="175" fontId="24" fillId="41" borderId="11" xfId="0" applyNumberFormat="1" applyFont="1" applyFill="1" applyBorder="1" applyAlignment="1" applyProtection="1">
      <alignment horizontal="center"/>
      <protection locked="0"/>
    </xf>
    <xf numFmtId="0" fontId="24" fillId="41" borderId="11" xfId="0" applyFont="1" applyFill="1" applyBorder="1" applyAlignment="1" applyProtection="1">
      <alignment vertical="top"/>
      <protection locked="0"/>
    </xf>
    <xf numFmtId="0" fontId="33" fillId="73" borderId="13" xfId="0" applyFont="1" applyFill="1" applyBorder="1"/>
    <xf numFmtId="0" fontId="26" fillId="73" borderId="11" xfId="0" applyFont="1" applyFill="1" applyBorder="1" applyAlignment="1">
      <alignment horizontal="left" vertical="top"/>
    </xf>
    <xf numFmtId="0" fontId="32" fillId="73" borderId="18" xfId="0" applyFont="1" applyFill="1" applyBorder="1" applyAlignment="1">
      <alignment horizontal="center"/>
    </xf>
    <xf numFmtId="0" fontId="32" fillId="73" borderId="20" xfId="0" applyFont="1" applyFill="1" applyBorder="1" applyAlignment="1">
      <alignment horizontal="center" vertical="top"/>
    </xf>
    <xf numFmtId="0" fontId="29" fillId="73" borderId="18" xfId="0" applyFont="1" applyFill="1" applyBorder="1" applyAlignment="1" applyProtection="1">
      <alignment horizontal="left" vertical="top" wrapText="1"/>
    </xf>
    <xf numFmtId="0" fontId="32" fillId="73" borderId="11" xfId="0" applyFont="1" applyFill="1" applyBorder="1" applyAlignment="1">
      <alignment horizontal="center" vertical="top"/>
    </xf>
    <xf numFmtId="0" fontId="21" fillId="73" borderId="18" xfId="0" applyFont="1" applyFill="1" applyBorder="1" applyAlignment="1" applyProtection="1">
      <alignment horizontal="left" vertical="top" wrapText="1"/>
    </xf>
    <xf numFmtId="9" fontId="113" fillId="73" borderId="95" xfId="0" applyNumberFormat="1" applyFont="1" applyFill="1" applyBorder="1" applyAlignment="1" applyProtection="1">
      <alignment horizontal="right"/>
    </xf>
    <xf numFmtId="9" fontId="29" fillId="41" borderId="18" xfId="101" applyFont="1" applyFill="1" applyBorder="1" applyAlignment="1" applyProtection="1">
      <alignment horizontal="left"/>
      <protection locked="0"/>
    </xf>
    <xf numFmtId="9" fontId="29" fillId="41" borderId="18" xfId="0" applyNumberFormat="1" applyFont="1" applyFill="1" applyBorder="1" applyAlignment="1" applyProtection="1">
      <alignment horizontal="left"/>
      <protection locked="0"/>
    </xf>
    <xf numFmtId="0" fontId="21" fillId="73" borderId="18" xfId="0" applyFont="1" applyFill="1" applyBorder="1" applyAlignment="1">
      <alignment horizontal="center" wrapText="1"/>
    </xf>
    <xf numFmtId="0" fontId="32" fillId="73" borderId="18" xfId="0" applyFont="1" applyFill="1" applyBorder="1" applyAlignment="1">
      <alignment horizontal="center" wrapText="1"/>
    </xf>
    <xf numFmtId="0" fontId="21" fillId="73" borderId="18" xfId="147" applyFont="1" applyFill="1" applyBorder="1" applyAlignment="1">
      <alignment horizontal="center" wrapText="1"/>
    </xf>
    <xf numFmtId="49" fontId="24" fillId="73" borderId="18" xfId="0" applyNumberFormat="1" applyFont="1" applyFill="1" applyBorder="1" applyAlignment="1">
      <alignment horizontal="left" wrapText="1"/>
    </xf>
    <xf numFmtId="49" fontId="20" fillId="41" borderId="19" xfId="0" applyNumberFormat="1" applyFont="1" applyFill="1" applyBorder="1" applyAlignment="1" applyProtection="1">
      <alignment horizontal="left" vertical="top" wrapText="1"/>
      <protection locked="0"/>
    </xf>
    <xf numFmtId="49" fontId="20" fillId="41" borderId="18" xfId="0" applyNumberFormat="1" applyFont="1" applyFill="1" applyBorder="1" applyAlignment="1" applyProtection="1">
      <alignment horizontal="left" vertical="top"/>
      <protection locked="0"/>
    </xf>
    <xf numFmtId="49" fontId="24" fillId="41" borderId="19" xfId="0" applyNumberFormat="1" applyFont="1" applyFill="1" applyBorder="1" applyAlignment="1" applyProtection="1">
      <alignment horizontal="left" vertical="top" wrapText="1"/>
      <protection locked="0"/>
    </xf>
    <xf numFmtId="49" fontId="24" fillId="41" borderId="18" xfId="0" applyNumberFormat="1" applyFont="1" applyFill="1" applyBorder="1" applyAlignment="1" applyProtection="1">
      <alignment horizontal="left" vertical="top"/>
      <protection locked="0"/>
    </xf>
    <xf numFmtId="0" fontId="0" fillId="41" borderId="18" xfId="0" applyFill="1" applyBorder="1" applyAlignment="1" applyProtection="1">
      <alignment horizontal="center" vertical="center"/>
    </xf>
    <xf numFmtId="0" fontId="39" fillId="41" borderId="18" xfId="0" applyFont="1" applyFill="1" applyBorder="1" applyAlignment="1" applyProtection="1">
      <alignment horizontal="center" vertical="center"/>
    </xf>
    <xf numFmtId="0" fontId="0" fillId="41" borderId="0" xfId="0" applyFill="1" applyProtection="1">
      <protection locked="0"/>
    </xf>
    <xf numFmtId="0" fontId="20" fillId="41" borderId="18" xfId="0" applyFont="1" applyFill="1" applyBorder="1" applyAlignment="1" applyProtection="1">
      <alignment horizontal="left" vertical="center" wrapText="1"/>
      <protection locked="0"/>
    </xf>
    <xf numFmtId="0" fontId="20" fillId="41" borderId="18" xfId="0" applyFont="1" applyFill="1" applyBorder="1" applyAlignment="1" applyProtection="1">
      <alignment horizontal="center" vertical="center" wrapText="1"/>
      <protection locked="0"/>
    </xf>
    <xf numFmtId="0" fontId="20" fillId="41" borderId="18" xfId="0" applyFont="1" applyFill="1" applyBorder="1" applyAlignment="1" applyProtection="1">
      <alignment horizontal="left" vertical="center"/>
      <protection locked="0"/>
    </xf>
    <xf numFmtId="0" fontId="20" fillId="41" borderId="18" xfId="0" applyFont="1" applyFill="1" applyBorder="1" applyAlignment="1" applyProtection="1">
      <alignment horizontal="center" vertical="center"/>
      <protection locked="0"/>
    </xf>
    <xf numFmtId="172" fontId="20" fillId="41" borderId="18" xfId="0" applyNumberFormat="1" applyFont="1" applyFill="1" applyBorder="1" applyAlignment="1" applyProtection="1">
      <alignment horizontal="center" vertical="center"/>
      <protection locked="0"/>
    </xf>
    <xf numFmtId="0" fontId="20" fillId="41" borderId="18" xfId="147" applyFont="1" applyFill="1" applyBorder="1" applyAlignment="1" applyProtection="1">
      <alignment horizontal="left" vertical="center" wrapText="1"/>
      <protection locked="0"/>
    </xf>
    <xf numFmtId="0" fontId="31" fillId="73" borderId="18" xfId="0" applyFont="1" applyFill="1" applyBorder="1"/>
    <xf numFmtId="0" fontId="31" fillId="73" borderId="10" xfId="0" applyFont="1" applyFill="1" applyBorder="1" applyAlignment="1">
      <alignment wrapText="1"/>
    </xf>
    <xf numFmtId="0" fontId="31" fillId="73" borderId="15" xfId="0" applyFont="1" applyFill="1" applyBorder="1" applyAlignment="1">
      <alignment wrapText="1"/>
    </xf>
    <xf numFmtId="0" fontId="31" fillId="73" borderId="15" xfId="0" applyFont="1" applyFill="1" applyBorder="1" applyAlignment="1">
      <alignment horizontal="center" vertical="center" wrapText="1"/>
    </xf>
    <xf numFmtId="0" fontId="31" fillId="73" borderId="0" xfId="0" applyFont="1" applyFill="1" applyAlignment="1">
      <alignment wrapText="1"/>
    </xf>
    <xf numFmtId="0" fontId="20" fillId="41" borderId="18" xfId="0" applyFont="1" applyFill="1" applyBorder="1" applyAlignment="1" applyProtection="1">
      <alignment wrapText="1"/>
      <protection locked="0"/>
    </xf>
    <xf numFmtId="0" fontId="20" fillId="41" borderId="18" xfId="0" applyFont="1" applyFill="1" applyBorder="1" applyProtection="1">
      <protection locked="0"/>
    </xf>
    <xf numFmtId="0" fontId="0" fillId="41" borderId="18" xfId="0" applyFill="1" applyBorder="1" applyAlignment="1" applyProtection="1">
      <alignment wrapText="1"/>
      <protection locked="0"/>
    </xf>
    <xf numFmtId="170" fontId="0" fillId="41" borderId="18" xfId="0" applyNumberFormat="1" applyFill="1" applyBorder="1" applyProtection="1">
      <protection locked="0"/>
    </xf>
    <xf numFmtId="0" fontId="22" fillId="41" borderId="18" xfId="36" applyFill="1" applyBorder="1" applyAlignment="1" applyProtection="1">
      <alignment wrapText="1"/>
      <protection locked="0"/>
    </xf>
    <xf numFmtId="0" fontId="20" fillId="73" borderId="18" xfId="0" applyFont="1" applyFill="1" applyBorder="1" applyAlignment="1">
      <alignment horizontal="center" wrapText="1"/>
    </xf>
    <xf numFmtId="0" fontId="20" fillId="41" borderId="18" xfId="0" applyFont="1" applyFill="1" applyBorder="1" applyAlignment="1" applyProtection="1">
      <alignment horizontal="center" wrapText="1"/>
      <protection locked="0"/>
    </xf>
    <xf numFmtId="0" fontId="0" fillId="73" borderId="18" xfId="0" applyFill="1" applyBorder="1" applyAlignment="1">
      <alignment horizontal="right"/>
    </xf>
    <xf numFmtId="0" fontId="0" fillId="73" borderId="18" xfId="0" applyFill="1" applyBorder="1" applyAlignment="1">
      <alignment horizontal="right" vertical="top" wrapText="1"/>
    </xf>
    <xf numFmtId="0" fontId="21" fillId="73" borderId="19" xfId="0" applyFont="1" applyFill="1" applyBorder="1" applyAlignment="1">
      <alignment horizontal="right"/>
    </xf>
    <xf numFmtId="9" fontId="32" fillId="41" borderId="25" xfId="0" applyNumberFormat="1" applyFont="1" applyFill="1" applyBorder="1" applyAlignment="1" applyProtection="1">
      <alignment horizontal="center" vertical="center" wrapText="1"/>
      <protection locked="0"/>
    </xf>
    <xf numFmtId="0" fontId="32" fillId="73" borderId="18" xfId="0" applyFont="1" applyFill="1" applyBorder="1" applyAlignment="1" applyProtection="1">
      <alignment horizontal="center"/>
    </xf>
    <xf numFmtId="0" fontId="21" fillId="73" borderId="19" xfId="0" applyFont="1" applyFill="1" applyBorder="1" applyAlignment="1" applyProtection="1">
      <alignment horizontal="center" vertical="center" wrapText="1"/>
    </xf>
    <xf numFmtId="0" fontId="43" fillId="73" borderId="18" xfId="0" applyFont="1" applyFill="1" applyBorder="1" applyAlignment="1" applyProtection="1">
      <alignment horizontal="center" wrapText="1"/>
    </xf>
    <xf numFmtId="0" fontId="43" fillId="73" borderId="11" xfId="0" applyFont="1" applyFill="1" applyBorder="1" applyAlignment="1" applyProtection="1">
      <alignment horizontal="center" wrapText="1"/>
    </xf>
    <xf numFmtId="0" fontId="21" fillId="73" borderId="18" xfId="0" applyFont="1" applyFill="1" applyBorder="1" applyAlignment="1" applyProtection="1">
      <alignment horizontal="center" wrapText="1"/>
    </xf>
    <xf numFmtId="0" fontId="0" fillId="41" borderId="18" xfId="0" applyFill="1" applyBorder="1" applyAlignment="1" applyProtection="1">
      <alignment horizontal="center" vertical="center"/>
      <protection locked="0"/>
    </xf>
    <xf numFmtId="3" fontId="32" fillId="73" borderId="18" xfId="0" applyNumberFormat="1" applyFont="1" applyFill="1" applyBorder="1" applyAlignment="1" applyProtection="1">
      <alignment horizontal="center" shrinkToFit="1"/>
    </xf>
    <xf numFmtId="3" fontId="32" fillId="41" borderId="18" xfId="0" applyNumberFormat="1" applyFont="1" applyFill="1" applyBorder="1" applyAlignment="1" applyProtection="1">
      <alignment horizontal="center" shrinkToFit="1"/>
      <protection locked="0"/>
    </xf>
    <xf numFmtId="3" fontId="32" fillId="41" borderId="18" xfId="0" quotePrefix="1" applyNumberFormat="1" applyFont="1" applyFill="1" applyBorder="1" applyAlignment="1" applyProtection="1">
      <alignment horizontal="center" shrinkToFit="1"/>
    </xf>
    <xf numFmtId="49" fontId="32" fillId="41" borderId="19" xfId="0" applyNumberFormat="1" applyFont="1" applyFill="1" applyBorder="1" applyAlignment="1" applyProtection="1">
      <alignment horizontal="center" vertical="top"/>
      <protection locked="0"/>
    </xf>
    <xf numFmtId="9" fontId="32" fillId="41" borderId="18" xfId="0" applyNumberFormat="1" applyFont="1" applyFill="1" applyBorder="1" applyAlignment="1" applyProtection="1">
      <alignment horizontal="center"/>
      <protection locked="0"/>
    </xf>
    <xf numFmtId="166" fontId="32" fillId="41" borderId="18" xfId="0" applyNumberFormat="1" applyFont="1" applyFill="1" applyBorder="1" applyAlignment="1" applyProtection="1">
      <alignment horizontal="left" vertical="top"/>
      <protection locked="0"/>
    </xf>
    <xf numFmtId="0" fontId="43" fillId="73" borderId="15" xfId="0" applyFont="1" applyFill="1" applyBorder="1" applyAlignment="1" applyProtection="1">
      <alignment horizontal="center" wrapText="1"/>
    </xf>
    <xf numFmtId="0" fontId="32" fillId="73" borderId="15" xfId="0" applyFont="1" applyFill="1" applyBorder="1" applyAlignment="1">
      <alignment horizontal="center" vertical="center"/>
    </xf>
    <xf numFmtId="0" fontId="32" fillId="73" borderId="19" xfId="0" applyFont="1" applyFill="1" applyBorder="1" applyAlignment="1">
      <alignment vertical="center"/>
    </xf>
    <xf numFmtId="0" fontId="32" fillId="73" borderId="37" xfId="0" applyFont="1" applyFill="1" applyBorder="1" applyAlignment="1">
      <alignment vertical="center"/>
    </xf>
    <xf numFmtId="0" fontId="32" fillId="73" borderId="10" xfId="0" applyFont="1" applyFill="1" applyBorder="1" applyAlignment="1">
      <alignment horizontal="center" vertical="center"/>
    </xf>
    <xf numFmtId="0" fontId="32" fillId="73" borderId="18" xfId="0" applyFont="1" applyFill="1" applyBorder="1" applyAlignment="1" applyProtection="1">
      <alignment horizontal="center" vertical="center" wrapText="1"/>
    </xf>
    <xf numFmtId="0" fontId="32" fillId="73" borderId="0" xfId="0" applyFont="1" applyFill="1" applyAlignment="1">
      <alignment horizontal="center" vertical="center" wrapText="1"/>
    </xf>
    <xf numFmtId="3" fontId="32" fillId="73" borderId="19" xfId="29" applyNumberFormat="1" applyFont="1" applyFill="1" applyBorder="1" applyAlignment="1" applyProtection="1">
      <alignment horizontal="center"/>
    </xf>
    <xf numFmtId="3" fontId="32" fillId="73" borderId="18" xfId="0" applyNumberFormat="1" applyFont="1" applyFill="1" applyBorder="1" applyAlignment="1" applyProtection="1">
      <alignment horizontal="center" vertical="center"/>
    </xf>
    <xf numFmtId="3" fontId="32" fillId="73" borderId="18" xfId="0" applyNumberFormat="1" applyFont="1" applyFill="1" applyBorder="1" applyAlignment="1" applyProtection="1">
      <alignment horizontal="center"/>
    </xf>
    <xf numFmtId="49" fontId="32" fillId="41" borderId="18" xfId="0" applyNumberFormat="1" applyFont="1" applyFill="1" applyBorder="1" applyAlignment="1" applyProtection="1">
      <alignment horizontal="center"/>
      <protection locked="0"/>
    </xf>
    <xf numFmtId="3" fontId="32" fillId="41" borderId="18" xfId="0" applyNumberFormat="1" applyFont="1" applyFill="1" applyBorder="1" applyAlignment="1" applyProtection="1">
      <alignment horizontal="center"/>
      <protection locked="0"/>
    </xf>
    <xf numFmtId="3" fontId="21" fillId="41" borderId="18" xfId="0" applyNumberFormat="1" applyFont="1" applyFill="1" applyBorder="1" applyAlignment="1" applyProtection="1">
      <alignment horizontal="center"/>
      <protection locked="0"/>
    </xf>
    <xf numFmtId="3" fontId="32" fillId="41" borderId="15" xfId="0" applyNumberFormat="1" applyFont="1" applyFill="1" applyBorder="1" applyAlignment="1" applyProtection="1">
      <alignment horizontal="center"/>
      <protection locked="0"/>
    </xf>
    <xf numFmtId="9" fontId="32" fillId="73" borderId="18" xfId="0" applyNumberFormat="1" applyFont="1" applyFill="1" applyBorder="1" applyAlignment="1" applyProtection="1">
      <alignment horizontal="center" wrapText="1"/>
    </xf>
    <xf numFmtId="3" fontId="32" fillId="73" borderId="18" xfId="0" applyNumberFormat="1" applyFont="1" applyFill="1" applyBorder="1" applyAlignment="1" applyProtection="1">
      <alignment horizontal="center" wrapText="1"/>
      <protection locked="0"/>
    </xf>
    <xf numFmtId="3" fontId="32" fillId="73" borderId="18" xfId="0" applyNumberFormat="1" applyFont="1" applyFill="1" applyBorder="1" applyAlignment="1" applyProtection="1">
      <alignment horizontal="center" wrapText="1"/>
    </xf>
    <xf numFmtId="9" fontId="32" fillId="73" borderId="15" xfId="0" applyNumberFormat="1" applyFont="1" applyFill="1" applyBorder="1" applyAlignment="1" applyProtection="1">
      <alignment horizontal="center" wrapText="1"/>
    </xf>
    <xf numFmtId="3" fontId="32" fillId="73" borderId="15" xfId="0" applyNumberFormat="1" applyFont="1" applyFill="1" applyBorder="1" applyAlignment="1" applyProtection="1">
      <alignment horizontal="center" wrapText="1"/>
    </xf>
    <xf numFmtId="0" fontId="32" fillId="73" borderId="18" xfId="0" applyFont="1" applyFill="1" applyBorder="1" applyProtection="1"/>
    <xf numFmtId="1" fontId="32" fillId="73" borderId="18" xfId="0" applyNumberFormat="1" applyFont="1" applyFill="1" applyBorder="1" applyAlignment="1" applyProtection="1">
      <alignment horizontal="center" wrapText="1"/>
    </xf>
    <xf numFmtId="0" fontId="21" fillId="73" borderId="18" xfId="0" applyFont="1" applyFill="1" applyBorder="1" applyProtection="1">
      <protection locked="0"/>
    </xf>
    <xf numFmtId="1" fontId="32" fillId="41" borderId="18" xfId="0" applyNumberFormat="1" applyFont="1" applyFill="1" applyBorder="1" applyAlignment="1" applyProtection="1">
      <alignment horizontal="center" wrapText="1"/>
      <protection locked="0"/>
    </xf>
    <xf numFmtId="0" fontId="32" fillId="73" borderId="18" xfId="0" applyFont="1" applyFill="1" applyBorder="1" applyAlignment="1">
      <alignment horizontal="left"/>
    </xf>
    <xf numFmtId="166" fontId="32" fillId="73" borderId="18" xfId="0" applyNumberFormat="1" applyFont="1" applyFill="1" applyBorder="1" applyAlignment="1" applyProtection="1">
      <alignment horizontal="center" wrapText="1"/>
    </xf>
    <xf numFmtId="0" fontId="0" fillId="73" borderId="19" xfId="0" applyFill="1" applyBorder="1" applyAlignment="1">
      <alignment vertical="top"/>
    </xf>
    <xf numFmtId="0" fontId="28" fillId="73" borderId="25" xfId="0" applyFont="1" applyFill="1" applyBorder="1" applyAlignment="1">
      <alignment horizontal="right"/>
    </xf>
    <xf numFmtId="0" fontId="28" fillId="73" borderId="25" xfId="0" applyFont="1" applyFill="1" applyBorder="1" applyAlignment="1">
      <alignment horizontal="right" vertical="center"/>
    </xf>
    <xf numFmtId="0" fontId="32" fillId="73" borderId="19" xfId="0" applyFont="1" applyFill="1" applyBorder="1" applyAlignment="1" applyProtection="1">
      <alignment horizontal="center" vertical="center" wrapText="1"/>
    </xf>
    <xf numFmtId="0" fontId="32" fillId="73" borderId="15" xfId="0" applyFont="1" applyFill="1" applyBorder="1" applyAlignment="1" applyProtection="1">
      <alignment horizontal="center" vertical="center"/>
    </xf>
    <xf numFmtId="0" fontId="21" fillId="73" borderId="17" xfId="0" applyFont="1" applyFill="1" applyBorder="1" applyAlignment="1" applyProtection="1">
      <alignment horizontal="center" vertical="center" wrapText="1"/>
    </xf>
    <xf numFmtId="0" fontId="32" fillId="74" borderId="13" xfId="0" applyFont="1" applyFill="1" applyBorder="1" applyAlignment="1">
      <alignment horizontal="center"/>
    </xf>
    <xf numFmtId="0" fontId="32" fillId="74" borderId="17" xfId="0" applyFont="1" applyFill="1" applyBorder="1" applyAlignment="1" applyProtection="1">
      <alignment horizontal="center"/>
    </xf>
    <xf numFmtId="3" fontId="32" fillId="41" borderId="11" xfId="0" applyNumberFormat="1" applyFont="1" applyFill="1" applyBorder="1" applyAlignment="1" applyProtection="1">
      <alignment horizontal="center"/>
      <protection locked="0"/>
    </xf>
    <xf numFmtId="9" fontId="32" fillId="41" borderId="11" xfId="101" applyFont="1" applyFill="1" applyBorder="1" applyAlignment="1" applyProtection="1">
      <alignment horizontal="center"/>
      <protection locked="0"/>
    </xf>
    <xf numFmtId="0" fontId="32" fillId="41" borderId="17" xfId="0" applyFont="1" applyFill="1" applyBorder="1" applyAlignment="1" applyProtection="1">
      <alignment horizontal="center"/>
      <protection locked="0"/>
    </xf>
    <xf numFmtId="0" fontId="32" fillId="41" borderId="24" xfId="0" applyFont="1" applyFill="1" applyBorder="1" applyAlignment="1" applyProtection="1">
      <alignment horizontal="center"/>
      <protection locked="0"/>
    </xf>
    <xf numFmtId="0" fontId="0" fillId="73" borderId="0" xfId="0" applyFill="1" applyBorder="1" applyAlignment="1"/>
    <xf numFmtId="0" fontId="32" fillId="74" borderId="12" xfId="0" applyFont="1" applyFill="1" applyBorder="1" applyAlignment="1">
      <alignment horizontal="center"/>
    </xf>
    <xf numFmtId="49" fontId="0" fillId="73" borderId="18" xfId="0" applyNumberFormat="1" applyFill="1" applyBorder="1" applyAlignment="1" applyProtection="1">
      <alignment horizontal="center" vertical="center"/>
    </xf>
    <xf numFmtId="0" fontId="0" fillId="73" borderId="18" xfId="0" applyFill="1" applyBorder="1" applyAlignment="1">
      <alignment horizontal="center" vertical="center" wrapText="1"/>
    </xf>
    <xf numFmtId="3" fontId="0" fillId="73" borderId="18" xfId="29" applyNumberFormat="1" applyFont="1" applyFill="1" applyBorder="1" applyAlignment="1" applyProtection="1">
      <alignment horizontal="center" vertical="center"/>
    </xf>
    <xf numFmtId="0" fontId="20" fillId="41" borderId="88" xfId="0" applyFont="1" applyFill="1" applyBorder="1" applyAlignment="1" applyProtection="1">
      <alignment horizontal="center"/>
      <protection locked="0"/>
    </xf>
    <xf numFmtId="0" fontId="0" fillId="73" borderId="84" xfId="0" applyFill="1" applyBorder="1"/>
    <xf numFmtId="0" fontId="24" fillId="73" borderId="18" xfId="0" applyFont="1" applyFill="1" applyBorder="1" applyAlignment="1">
      <alignment horizontal="center" vertical="center" wrapText="1"/>
    </xf>
    <xf numFmtId="0" fontId="24" fillId="73" borderId="18" xfId="0" applyFont="1" applyFill="1" applyBorder="1" applyAlignment="1" applyProtection="1">
      <alignment horizontal="center" shrinkToFit="1"/>
    </xf>
    <xf numFmtId="0" fontId="24" fillId="73" borderId="18" xfId="0" applyFont="1" applyFill="1" applyBorder="1" applyAlignment="1" applyProtection="1">
      <alignment shrinkToFit="1"/>
    </xf>
    <xf numFmtId="0" fontId="0" fillId="41" borderId="18" xfId="0" applyFill="1" applyBorder="1" applyAlignment="1" applyProtection="1">
      <alignment shrinkToFit="1"/>
      <protection locked="0"/>
    </xf>
    <xf numFmtId="0" fontId="24" fillId="41" borderId="18" xfId="0" applyFont="1" applyFill="1" applyBorder="1" applyAlignment="1" applyProtection="1">
      <alignment wrapText="1"/>
      <protection locked="0"/>
    </xf>
    <xf numFmtId="0" fontId="24" fillId="41" borderId="18" xfId="0" applyFont="1" applyFill="1" applyBorder="1" applyAlignment="1" applyProtection="1">
      <alignment horizontal="center" shrinkToFit="1"/>
      <protection locked="0"/>
    </xf>
    <xf numFmtId="49" fontId="24" fillId="41" borderId="18" xfId="0" applyNumberFormat="1" applyFont="1" applyFill="1" applyBorder="1" applyAlignment="1" applyProtection="1">
      <alignment horizontal="left"/>
      <protection locked="0"/>
    </xf>
    <xf numFmtId="3" fontId="24" fillId="41" borderId="18" xfId="0" applyNumberFormat="1" applyFont="1" applyFill="1" applyBorder="1" applyAlignment="1" applyProtection="1">
      <alignment horizontal="center" shrinkToFit="1"/>
      <protection locked="0"/>
    </xf>
    <xf numFmtId="3" fontId="24" fillId="41" borderId="18" xfId="28" applyNumberFormat="1" applyFont="1" applyFill="1" applyBorder="1" applyAlignment="1" applyProtection="1">
      <alignment horizontal="center" shrinkToFit="1"/>
      <protection locked="0"/>
    </xf>
    <xf numFmtId="0" fontId="24" fillId="41" borderId="18" xfId="0" applyFont="1" applyFill="1" applyBorder="1" applyAlignment="1" applyProtection="1">
      <alignment shrinkToFit="1"/>
      <protection locked="0"/>
    </xf>
    <xf numFmtId="166" fontId="24" fillId="41" borderId="18" xfId="0" applyNumberFormat="1" applyFont="1" applyFill="1" applyBorder="1" applyAlignment="1" applyProtection="1">
      <alignment shrinkToFit="1"/>
      <protection locked="0"/>
    </xf>
    <xf numFmtId="0" fontId="0" fillId="73" borderId="19" xfId="0" applyFill="1" applyBorder="1"/>
    <xf numFmtId="0" fontId="0" fillId="73" borderId="22" xfId="0" quotePrefix="1" applyFill="1" applyBorder="1" applyAlignment="1" applyProtection="1">
      <alignment horizontal="center"/>
    </xf>
    <xf numFmtId="0" fontId="0" fillId="73" borderId="19" xfId="0" applyFill="1" applyBorder="1" applyAlignment="1">
      <alignment vertical="center"/>
    </xf>
    <xf numFmtId="0" fontId="35" fillId="73" borderId="18" xfId="147" applyFont="1" applyFill="1" applyBorder="1" applyProtection="1"/>
    <xf numFmtId="174" fontId="0" fillId="41" borderId="18" xfId="28" applyNumberFormat="1" applyFont="1" applyFill="1" applyBorder="1" applyProtection="1">
      <protection locked="0"/>
    </xf>
    <xf numFmtId="49" fontId="0" fillId="41" borderId="18" xfId="0" applyNumberFormat="1" applyFill="1" applyBorder="1" applyAlignment="1" applyProtection="1">
      <alignment horizontal="center"/>
    </xf>
    <xf numFmtId="0" fontId="35" fillId="73" borderId="37" xfId="0" applyFont="1" applyFill="1" applyBorder="1" applyProtection="1">
      <protection locked="0"/>
    </xf>
    <xf numFmtId="0" fontId="31" fillId="73" borderId="19" xfId="0" applyFont="1" applyFill="1" applyBorder="1"/>
    <xf numFmtId="0" fontId="0" fillId="73" borderId="18" xfId="0" applyFill="1" applyBorder="1" applyAlignment="1">
      <alignment horizontal="right" wrapText="1"/>
    </xf>
    <xf numFmtId="0" fontId="35" fillId="41" borderId="19" xfId="147" applyFont="1" applyFill="1" applyBorder="1" applyProtection="1">
      <protection locked="0"/>
    </xf>
    <xf numFmtId="0" fontId="35" fillId="73" borderId="25" xfId="147" applyFont="1" applyFill="1" applyBorder="1" applyProtection="1"/>
    <xf numFmtId="167" fontId="72" fillId="73" borderId="19" xfId="29" applyNumberFormat="1" applyFont="1" applyFill="1" applyBorder="1" applyProtection="1"/>
    <xf numFmtId="0" fontId="20" fillId="73" borderId="19" xfId="0" applyFont="1" applyFill="1" applyBorder="1"/>
    <xf numFmtId="168" fontId="0" fillId="41" borderId="18" xfId="28" applyNumberFormat="1" applyFont="1" applyFill="1" applyBorder="1" applyAlignment="1" applyProtection="1">
      <alignment horizontal="center"/>
      <protection locked="0"/>
    </xf>
    <xf numFmtId="0" fontId="20" fillId="73" borderId="19" xfId="0" applyFont="1" applyFill="1" applyBorder="1" applyAlignment="1">
      <alignment horizontal="center" wrapText="1"/>
    </xf>
    <xf numFmtId="49" fontId="0" fillId="73" borderId="18" xfId="0" applyNumberFormat="1" applyFill="1" applyBorder="1" applyAlignment="1" applyProtection="1">
      <alignment horizontal="center"/>
    </xf>
    <xf numFmtId="49" fontId="32" fillId="73" borderId="18" xfId="0" applyNumberFormat="1" applyFont="1" applyFill="1" applyBorder="1" applyAlignment="1" applyProtection="1">
      <alignment horizontal="center"/>
    </xf>
    <xf numFmtId="0" fontId="35" fillId="41" borderId="19" xfId="0" applyFont="1" applyFill="1" applyBorder="1" applyProtection="1">
      <protection locked="0"/>
    </xf>
    <xf numFmtId="0" fontId="35" fillId="41" borderId="18" xfId="0" applyFont="1" applyFill="1" applyBorder="1" applyProtection="1">
      <protection locked="0"/>
    </xf>
    <xf numFmtId="0" fontId="31" fillId="73" borderId="37" xfId="0" applyFont="1" applyFill="1" applyBorder="1"/>
    <xf numFmtId="0" fontId="20" fillId="73" borderId="11" xfId="0" applyFont="1" applyFill="1" applyBorder="1" applyAlignment="1">
      <alignment horizontal="center"/>
    </xf>
    <xf numFmtId="0" fontId="20" fillId="73" borderId="17" xfId="0" applyFont="1" applyFill="1" applyBorder="1" applyAlignment="1">
      <alignment horizontal="center"/>
    </xf>
    <xf numFmtId="0" fontId="20" fillId="73" borderId="17" xfId="0" applyFont="1" applyFill="1" applyBorder="1" applyAlignment="1">
      <alignment horizontal="left"/>
    </xf>
    <xf numFmtId="0" fontId="20" fillId="73" borderId="22" xfId="0" applyFont="1" applyFill="1" applyBorder="1" applyAlignment="1">
      <alignment horizontal="center"/>
    </xf>
    <xf numFmtId="0" fontId="35" fillId="73" borderId="25" xfId="0" applyFont="1" applyFill="1" applyBorder="1" applyProtection="1"/>
    <xf numFmtId="49" fontId="20" fillId="73" borderId="19" xfId="0" applyNumberFormat="1" applyFont="1" applyFill="1" applyBorder="1" applyAlignment="1" applyProtection="1">
      <alignment horizontal="center"/>
    </xf>
    <xf numFmtId="49" fontId="21" fillId="73" borderId="19" xfId="0" applyNumberFormat="1" applyFont="1" applyFill="1" applyBorder="1" applyAlignment="1" applyProtection="1">
      <alignment horizontal="center"/>
    </xf>
    <xf numFmtId="14" fontId="35" fillId="41" borderId="19" xfId="0" applyNumberFormat="1" applyFont="1" applyFill="1" applyBorder="1" applyProtection="1">
      <protection locked="0"/>
    </xf>
    <xf numFmtId="168" fontId="35" fillId="41" borderId="18" xfId="28" applyNumberFormat="1" applyFont="1" applyFill="1" applyBorder="1" applyProtection="1">
      <protection locked="0"/>
    </xf>
    <xf numFmtId="14" fontId="35" fillId="41" borderId="19" xfId="147" applyNumberFormat="1" applyFont="1" applyFill="1" applyBorder="1" applyProtection="1">
      <protection locked="0"/>
    </xf>
    <xf numFmtId="0" fontId="31" fillId="73" borderId="0" xfId="0" applyFont="1" applyFill="1"/>
    <xf numFmtId="0" fontId="27" fillId="73" borderId="0" xfId="0" applyFont="1" applyFill="1"/>
    <xf numFmtId="14" fontId="0" fillId="41" borderId="18" xfId="0" applyNumberFormat="1" applyFill="1" applyBorder="1" applyAlignment="1" applyProtection="1">
      <alignment horizontal="center" vertical="center"/>
      <protection locked="0"/>
    </xf>
    <xf numFmtId="10" fontId="20" fillId="41" borderId="19" xfId="29" applyNumberFormat="1" applyFont="1" applyFill="1" applyBorder="1" applyAlignment="1" applyProtection="1">
      <alignment horizontal="center"/>
      <protection locked="0"/>
    </xf>
    <xf numFmtId="167" fontId="0" fillId="73" borderId="24" xfId="29" applyNumberFormat="1" applyFont="1" applyFill="1" applyBorder="1" applyProtection="1"/>
    <xf numFmtId="0" fontId="21" fillId="73" borderId="19" xfId="0" applyFont="1" applyFill="1" applyBorder="1" applyAlignment="1">
      <alignment horizontal="center"/>
    </xf>
    <xf numFmtId="0" fontId="0" fillId="73" borderId="12" xfId="0" applyFill="1" applyBorder="1"/>
    <xf numFmtId="0" fontId="29" fillId="73" borderId="19" xfId="0" applyFont="1" applyFill="1" applyBorder="1"/>
    <xf numFmtId="0" fontId="0" fillId="73" borderId="23" xfId="0" applyFill="1" applyBorder="1" applyAlignment="1">
      <alignment horizontal="right"/>
    </xf>
    <xf numFmtId="0" fontId="138" fillId="73" borderId="18" xfId="0" applyFont="1" applyFill="1" applyBorder="1" applyAlignment="1">
      <alignment horizontal="center" wrapText="1"/>
    </xf>
    <xf numFmtId="0" fontId="122" fillId="73" borderId="18" xfId="0" applyFont="1" applyFill="1" applyBorder="1" applyAlignment="1">
      <alignment vertical="center" wrapText="1"/>
    </xf>
    <xf numFmtId="0" fontId="121" fillId="73" borderId="18" xfId="0" applyFont="1" applyFill="1" applyBorder="1" applyAlignment="1">
      <alignment horizontal="left" vertical="center" wrapText="1"/>
    </xf>
    <xf numFmtId="3" fontId="138" fillId="73" borderId="18" xfId="0" applyNumberFormat="1" applyFont="1" applyFill="1" applyBorder="1" applyAlignment="1">
      <alignment horizontal="center" wrapText="1"/>
    </xf>
    <xf numFmtId="0" fontId="121" fillId="73" borderId="18" xfId="0" applyFont="1" applyFill="1" applyBorder="1" applyAlignment="1">
      <alignment vertical="center" wrapText="1"/>
    </xf>
    <xf numFmtId="0" fontId="122" fillId="73" borderId="18" xfId="0" applyFont="1" applyFill="1" applyBorder="1" applyAlignment="1" applyProtection="1">
      <alignment vertical="center" wrapText="1"/>
    </xf>
    <xf numFmtId="0" fontId="121" fillId="73" borderId="18" xfId="0" applyFont="1" applyFill="1" applyBorder="1" applyAlignment="1" applyProtection="1">
      <alignment horizontal="right" vertical="center" wrapText="1"/>
    </xf>
    <xf numFmtId="0" fontId="122" fillId="73" borderId="18" xfId="0" applyFont="1" applyFill="1" applyBorder="1" applyAlignment="1">
      <alignment horizontal="right" vertical="center" wrapText="1"/>
    </xf>
    <xf numFmtId="0" fontId="121" fillId="73" borderId="18" xfId="0" applyFont="1" applyFill="1" applyBorder="1" applyAlignment="1">
      <alignment horizontal="left" vertical="center" wrapText="1" indent="1"/>
    </xf>
    <xf numFmtId="0" fontId="122" fillId="73" borderId="18" xfId="0" applyFont="1" applyFill="1" applyBorder="1" applyAlignment="1">
      <alignment horizontal="left" vertical="center" wrapText="1" indent="2"/>
    </xf>
    <xf numFmtId="0" fontId="121" fillId="73" borderId="18" xfId="0" applyFont="1" applyFill="1" applyBorder="1" applyAlignment="1">
      <alignment horizontal="left" vertical="center" wrapText="1" indent="2"/>
    </xf>
    <xf numFmtId="0" fontId="121" fillId="73" borderId="18" xfId="0" applyFont="1" applyFill="1" applyBorder="1" applyAlignment="1">
      <alignment horizontal="right" vertical="center" wrapText="1"/>
    </xf>
    <xf numFmtId="0" fontId="119" fillId="41" borderId="19" xfId="0" applyFont="1" applyFill="1" applyBorder="1" applyProtection="1"/>
    <xf numFmtId="0" fontId="119" fillId="41" borderId="37" xfId="0" applyFont="1" applyFill="1" applyBorder="1" applyProtection="1"/>
    <xf numFmtId="0" fontId="119" fillId="41" borderId="25" xfId="0" applyFont="1" applyFill="1" applyBorder="1" applyProtection="1"/>
    <xf numFmtId="0" fontId="152" fillId="41" borderId="25" xfId="0" applyFont="1" applyFill="1" applyBorder="1" applyProtection="1"/>
    <xf numFmtId="0" fontId="152" fillId="41" borderId="23" xfId="0" applyFont="1" applyFill="1" applyBorder="1" applyProtection="1"/>
    <xf numFmtId="9" fontId="119" fillId="41" borderId="18" xfId="0" applyNumberFormat="1" applyFont="1" applyFill="1" applyBorder="1" applyProtection="1">
      <protection locked="0"/>
    </xf>
    <xf numFmtId="0" fontId="21" fillId="0" borderId="0" xfId="0" applyFont="1" applyBorder="1" applyAlignment="1">
      <alignment vertical="top" wrapText="1"/>
    </xf>
    <xf numFmtId="0" fontId="45" fillId="75" borderId="0" xfId="0" applyFont="1" applyFill="1" applyBorder="1" applyAlignment="1">
      <alignment horizontal="left"/>
    </xf>
    <xf numFmtId="0" fontId="45" fillId="75" borderId="0" xfId="0" applyFont="1" applyFill="1" applyBorder="1" applyAlignment="1" applyProtection="1">
      <alignment horizontal="left"/>
      <protection locked="0"/>
    </xf>
    <xf numFmtId="0" fontId="36" fillId="75" borderId="0" xfId="0" applyFont="1" applyFill="1" applyBorder="1" applyAlignment="1">
      <alignment horizontal="left"/>
    </xf>
    <xf numFmtId="0" fontId="41" fillId="75" borderId="0" xfId="0" applyNumberFormat="1" applyFont="1" applyFill="1" applyBorder="1" applyAlignment="1">
      <alignment horizontal="center" vertical="center" wrapText="1"/>
    </xf>
    <xf numFmtId="0" fontId="45" fillId="75" borderId="0" xfId="0" applyFont="1" applyFill="1" applyProtection="1">
      <protection locked="0"/>
    </xf>
    <xf numFmtId="0" fontId="32" fillId="66" borderId="18" xfId="0" applyFont="1" applyFill="1" applyBorder="1" applyAlignment="1" applyProtection="1">
      <alignment horizontal="center"/>
    </xf>
    <xf numFmtId="0" fontId="0" fillId="66" borderId="18" xfId="0" applyFill="1" applyBorder="1" applyAlignment="1" applyProtection="1">
      <alignment horizontal="center" vertical="center"/>
      <protection locked="0"/>
    </xf>
    <xf numFmtId="0" fontId="21" fillId="72" borderId="17" xfId="0" applyFont="1" applyFill="1" applyBorder="1" applyAlignment="1" applyProtection="1">
      <alignment horizontal="center" wrapText="1"/>
    </xf>
    <xf numFmtId="3" fontId="27" fillId="72" borderId="50" xfId="29" applyNumberFormat="1" applyFont="1" applyFill="1" applyBorder="1" applyAlignment="1" applyProtection="1">
      <alignment horizontal="center"/>
    </xf>
    <xf numFmtId="0" fontId="20" fillId="72" borderId="89" xfId="0" applyFont="1" applyFill="1" applyBorder="1" applyAlignment="1" applyProtection="1">
      <alignment horizontal="center"/>
    </xf>
    <xf numFmtId="0" fontId="21" fillId="73" borderId="19" xfId="0" applyFont="1" applyFill="1" applyBorder="1" applyAlignment="1" applyProtection="1">
      <alignment vertical="center" wrapText="1"/>
    </xf>
    <xf numFmtId="0" fontId="21" fillId="73" borderId="25" xfId="0" applyFont="1" applyFill="1" applyBorder="1" applyAlignment="1" applyProtection="1">
      <alignment vertical="center" wrapText="1"/>
    </xf>
    <xf numFmtId="0" fontId="28" fillId="73" borderId="12" xfId="0" applyFont="1" applyFill="1" applyBorder="1" applyAlignment="1"/>
    <xf numFmtId="0" fontId="28" fillId="73" borderId="23" xfId="0" applyFont="1" applyFill="1" applyBorder="1" applyAlignment="1"/>
    <xf numFmtId="3" fontId="21" fillId="41" borderId="27" xfId="28" applyNumberFormat="1" applyFont="1" applyFill="1" applyBorder="1" applyAlignment="1" applyProtection="1">
      <alignment shrinkToFit="1"/>
      <protection locked="0"/>
    </xf>
    <xf numFmtId="0" fontId="0" fillId="73" borderId="86" xfId="0" applyFill="1" applyBorder="1" applyAlignment="1">
      <alignment horizontal="center" vertical="center"/>
    </xf>
    <xf numFmtId="3" fontId="21" fillId="41" borderId="18" xfId="0" applyNumberFormat="1" applyFont="1" applyFill="1" applyBorder="1" applyAlignment="1" applyProtection="1">
      <alignment horizontal="center" vertical="center"/>
      <protection locked="0"/>
    </xf>
    <xf numFmtId="3" fontId="21" fillId="41" borderId="18" xfId="0" applyNumberFormat="1" applyFont="1" applyFill="1" applyBorder="1" applyAlignment="1" applyProtection="1">
      <alignment horizontal="center" vertical="center" wrapText="1"/>
      <protection locked="0"/>
    </xf>
    <xf numFmtId="3" fontId="21" fillId="41" borderId="18" xfId="29" applyNumberFormat="1" applyFont="1" applyFill="1" applyBorder="1" applyAlignment="1" applyProtection="1">
      <alignment horizontal="center" vertical="center"/>
      <protection locked="0"/>
    </xf>
    <xf numFmtId="3" fontId="21" fillId="41" borderId="27" xfId="0" applyNumberFormat="1" applyFont="1" applyFill="1" applyBorder="1" applyAlignment="1" applyProtection="1">
      <alignment horizontal="center" vertical="center" wrapText="1"/>
      <protection locked="0"/>
    </xf>
    <xf numFmtId="3" fontId="21" fillId="41" borderId="27" xfId="0" applyNumberFormat="1" applyFont="1" applyFill="1" applyBorder="1" applyAlignment="1" applyProtection="1">
      <alignment horizontal="center" vertical="center"/>
      <protection locked="0"/>
    </xf>
    <xf numFmtId="0" fontId="32" fillId="74" borderId="14" xfId="0" applyFont="1" applyFill="1" applyBorder="1" applyAlignment="1">
      <alignment horizontal="center"/>
    </xf>
    <xf numFmtId="0" fontId="32" fillId="74" borderId="11" xfId="0" applyFont="1" applyFill="1" applyBorder="1" applyAlignment="1" applyProtection="1">
      <alignment horizontal="center"/>
    </xf>
    <xf numFmtId="0" fontId="43" fillId="24" borderId="12" xfId="0" applyFont="1" applyFill="1" applyBorder="1" applyAlignment="1" applyProtection="1">
      <alignment horizontal="center" vertical="center" wrapText="1"/>
    </xf>
    <xf numFmtId="49" fontId="32" fillId="41" borderId="19" xfId="0" applyNumberFormat="1" applyFont="1" applyFill="1" applyBorder="1" applyAlignment="1" applyProtection="1">
      <alignment horizontal="left" vertical="top"/>
      <protection locked="0"/>
    </xf>
    <xf numFmtId="0" fontId="0" fillId="73" borderId="37" xfId="0" applyFill="1" applyBorder="1"/>
    <xf numFmtId="0" fontId="0" fillId="0" borderId="0" xfId="0" applyBorder="1"/>
    <xf numFmtId="0" fontId="35" fillId="41" borderId="19" xfId="147" applyFont="1" applyFill="1" applyBorder="1" applyProtection="1"/>
    <xf numFmtId="0" fontId="20" fillId="73" borderId="18" xfId="0" applyFont="1" applyFill="1" applyBorder="1" applyAlignment="1">
      <alignment horizontal="left" wrapText="1"/>
    </xf>
    <xf numFmtId="0" fontId="0" fillId="73" borderId="24" xfId="0" applyFill="1" applyBorder="1"/>
    <xf numFmtId="0" fontId="21" fillId="73" borderId="31" xfId="0" applyFont="1" applyFill="1" applyBorder="1" applyAlignment="1">
      <alignment horizontal="center" vertical="center" wrapText="1"/>
    </xf>
    <xf numFmtId="0" fontId="20" fillId="73" borderId="28" xfId="0" applyFont="1" applyFill="1" applyBorder="1" applyAlignment="1" applyProtection="1">
      <alignment horizontal="left"/>
    </xf>
    <xf numFmtId="0" fontId="20" fillId="73" borderId="29" xfId="0" applyFont="1" applyFill="1" applyBorder="1" applyAlignment="1" applyProtection="1">
      <alignment horizontal="left"/>
    </xf>
    <xf numFmtId="0" fontId="20" fillId="73" borderId="34" xfId="0" applyFont="1" applyFill="1" applyBorder="1" applyAlignment="1" applyProtection="1">
      <alignment horizontal="left"/>
    </xf>
    <xf numFmtId="0" fontId="20" fillId="73" borderId="33" xfId="0" applyFont="1" applyFill="1" applyBorder="1" applyAlignment="1" applyProtection="1">
      <alignment horizontal="left"/>
    </xf>
    <xf numFmtId="0" fontId="20" fillId="72" borderId="18" xfId="0" applyFont="1" applyFill="1" applyBorder="1" applyAlignment="1" applyProtection="1">
      <alignment horizontal="center"/>
      <protection locked="0"/>
    </xf>
    <xf numFmtId="3" fontId="24" fillId="0" borderId="18" xfId="29" applyNumberFormat="1" applyFont="1" applyFill="1" applyBorder="1" applyAlignment="1" applyProtection="1">
      <alignment horizontal="center"/>
    </xf>
    <xf numFmtId="0" fontId="0" fillId="73" borderId="50" xfId="0" applyFill="1" applyBorder="1"/>
    <xf numFmtId="0" fontId="1" fillId="73" borderId="43" xfId="169" applyFont="1" applyFill="1" applyBorder="1"/>
    <xf numFmtId="0" fontId="17" fillId="73" borderId="29" xfId="169" applyFill="1" applyBorder="1"/>
    <xf numFmtId="0" fontId="20" fillId="73" borderId="32" xfId="169" applyFont="1" applyFill="1" applyBorder="1" applyAlignment="1">
      <alignment horizontal="left" vertical="top" wrapText="1"/>
    </xf>
    <xf numFmtId="0" fontId="20" fillId="73" borderId="33" xfId="169" applyFont="1" applyFill="1" applyBorder="1" applyAlignment="1">
      <alignment horizontal="left" vertical="top" wrapText="1"/>
    </xf>
    <xf numFmtId="0" fontId="17" fillId="0" borderId="35" xfId="169" applyFill="1" applyBorder="1"/>
    <xf numFmtId="0" fontId="0" fillId="73" borderId="22" xfId="0" applyFill="1" applyBorder="1"/>
    <xf numFmtId="3" fontId="27" fillId="41" borderId="53" xfId="29" applyNumberFormat="1" applyFont="1" applyFill="1" applyBorder="1" applyAlignment="1" applyProtection="1">
      <alignment horizontal="center"/>
      <protection locked="0"/>
    </xf>
    <xf numFmtId="0" fontId="31" fillId="0" borderId="18" xfId="0" applyFont="1" applyFill="1" applyBorder="1" applyAlignment="1" applyProtection="1">
      <alignment horizontal="center" vertical="center"/>
    </xf>
    <xf numFmtId="0" fontId="28" fillId="0" borderId="0" xfId="0" applyFont="1" applyFill="1" applyBorder="1" applyAlignment="1">
      <alignment horizontal="center" vertical="center" wrapText="1"/>
    </xf>
    <xf numFmtId="0" fontId="28" fillId="0" borderId="13" xfId="0" applyFont="1" applyFill="1" applyBorder="1" applyAlignment="1">
      <alignment horizontal="center" vertical="center" wrapText="1"/>
    </xf>
    <xf numFmtId="0" fontId="0" fillId="41" borderId="0" xfId="0" applyFill="1"/>
    <xf numFmtId="0" fontId="20" fillId="73" borderId="87" xfId="0" applyFont="1" applyFill="1" applyBorder="1" applyAlignment="1">
      <alignment horizontal="center"/>
    </xf>
    <xf numFmtId="0" fontId="21" fillId="0" borderId="105" xfId="0" applyFont="1" applyFill="1" applyBorder="1" applyAlignment="1">
      <alignment horizontal="center" vertical="center" wrapText="1"/>
    </xf>
    <xf numFmtId="0" fontId="21" fillId="0" borderId="106" xfId="0" applyFont="1" applyBorder="1" applyAlignment="1">
      <alignment horizontal="center"/>
    </xf>
    <xf numFmtId="49" fontId="21" fillId="0" borderId="69" xfId="0" applyNumberFormat="1" applyFont="1" applyFill="1" applyBorder="1" applyAlignment="1" applyProtection="1">
      <alignment horizontal="center"/>
    </xf>
    <xf numFmtId="0" fontId="0" fillId="0" borderId="56" xfId="0" applyBorder="1"/>
    <xf numFmtId="0" fontId="21" fillId="24" borderId="0" xfId="0" applyFont="1" applyFill="1" applyBorder="1" applyAlignment="1">
      <alignment horizontal="center" vertical="center" wrapText="1"/>
    </xf>
    <xf numFmtId="0" fontId="87" fillId="73" borderId="18" xfId="147" applyFont="1" applyFill="1" applyBorder="1" applyAlignment="1" applyProtection="1">
      <alignment horizontal="right" vertical="center" wrapText="1"/>
    </xf>
    <xf numFmtId="0" fontId="81" fillId="71" borderId="18" xfId="147" applyFont="1" applyFill="1" applyBorder="1" applyAlignment="1" applyProtection="1">
      <alignment horizontal="left" vertical="center" wrapText="1"/>
    </xf>
    <xf numFmtId="169" fontId="81" fillId="71" borderId="18" xfId="147" applyNumberFormat="1" applyFont="1" applyFill="1" applyBorder="1" applyAlignment="1" applyProtection="1">
      <alignment horizontal="left" vertical="center" wrapText="1"/>
    </xf>
    <xf numFmtId="0" fontId="81" fillId="71" borderId="18" xfId="147" applyNumberFormat="1" applyFont="1" applyFill="1" applyBorder="1" applyAlignment="1" applyProtection="1">
      <alignment horizontal="left" vertical="center" wrapText="1"/>
    </xf>
    <xf numFmtId="0" fontId="81" fillId="41" borderId="18" xfId="147" applyNumberFormat="1" applyFont="1" applyFill="1" applyBorder="1" applyAlignment="1" applyProtection="1">
      <alignment horizontal="left" vertical="center" wrapText="1"/>
      <protection locked="0"/>
    </xf>
    <xf numFmtId="0" fontId="81" fillId="41" borderId="18" xfId="147" applyFont="1" applyFill="1" applyBorder="1" applyAlignment="1" applyProtection="1">
      <alignment horizontal="left" vertical="center" wrapText="1"/>
      <protection locked="0"/>
    </xf>
    <xf numFmtId="0" fontId="31" fillId="73" borderId="0" xfId="0" applyFont="1" applyFill="1" applyAlignment="1">
      <alignment vertical="top"/>
    </xf>
    <xf numFmtId="0" fontId="0" fillId="73" borderId="0" xfId="0" applyFill="1" applyAlignment="1">
      <alignment vertical="top" wrapText="1"/>
    </xf>
    <xf numFmtId="0" fontId="20" fillId="0" borderId="0" xfId="0" applyFont="1" applyAlignment="1">
      <alignment vertical="top" wrapText="1"/>
    </xf>
    <xf numFmtId="0" fontId="31" fillId="73" borderId="81" xfId="0" applyFont="1" applyFill="1" applyBorder="1" applyAlignment="1">
      <alignment wrapText="1"/>
    </xf>
    <xf numFmtId="0" fontId="20" fillId="73" borderId="82" xfId="0" applyFont="1" applyFill="1" applyBorder="1"/>
    <xf numFmtId="0" fontId="20" fillId="73" borderId="82" xfId="0" applyFont="1" applyFill="1" applyBorder="1" applyAlignment="1">
      <alignment wrapText="1"/>
    </xf>
    <xf numFmtId="0" fontId="31" fillId="73" borderId="82" xfId="0" applyFont="1" applyFill="1" applyBorder="1" applyAlignment="1">
      <alignment wrapText="1"/>
    </xf>
    <xf numFmtId="0" fontId="28" fillId="73" borderId="18" xfId="0" applyFont="1" applyFill="1" applyBorder="1"/>
    <xf numFmtId="0" fontId="21" fillId="73" borderId="18" xfId="0" applyFont="1" applyFill="1" applyBorder="1"/>
    <xf numFmtId="0" fontId="21" fillId="73" borderId="19" xfId="0" applyFont="1" applyFill="1" applyBorder="1" applyAlignment="1" applyProtection="1">
      <alignment horizontal="left"/>
      <protection hidden="1"/>
    </xf>
    <xf numFmtId="0" fontId="21" fillId="73" borderId="19" xfId="0" applyFont="1" applyFill="1" applyBorder="1" applyAlignment="1">
      <alignment wrapText="1"/>
    </xf>
    <xf numFmtId="0" fontId="26" fillId="73" borderId="37" xfId="0" applyFont="1" applyFill="1" applyBorder="1" applyAlignment="1">
      <alignment horizontal="center" vertical="center" wrapText="1"/>
    </xf>
    <xf numFmtId="0" fontId="122" fillId="73" borderId="15" xfId="0" applyFont="1" applyFill="1" applyBorder="1" applyAlignment="1">
      <alignment horizontal="center"/>
    </xf>
    <xf numFmtId="0" fontId="119" fillId="73" borderId="12" xfId="0" applyFont="1" applyFill="1" applyBorder="1" applyAlignment="1">
      <alignment horizontal="center"/>
    </xf>
    <xf numFmtId="0" fontId="119" fillId="73" borderId="23" xfId="0" applyFont="1" applyFill="1" applyBorder="1" applyAlignment="1">
      <alignment horizontal="center"/>
    </xf>
    <xf numFmtId="0" fontId="119" fillId="73" borderId="10" xfId="0" applyFont="1" applyFill="1" applyBorder="1" applyAlignment="1">
      <alignment horizontal="center"/>
    </xf>
    <xf numFmtId="0" fontId="119" fillId="73" borderId="13" xfId="0" applyFont="1" applyFill="1" applyBorder="1" applyAlignment="1">
      <alignment horizontal="center"/>
    </xf>
    <xf numFmtId="0" fontId="119" fillId="73" borderId="0" xfId="0" applyFont="1" applyFill="1" applyBorder="1" applyAlignment="1">
      <alignment horizontal="center"/>
    </xf>
    <xf numFmtId="0" fontId="119" fillId="73" borderId="21" xfId="0" applyFont="1" applyFill="1" applyBorder="1" applyAlignment="1">
      <alignment horizontal="center"/>
    </xf>
    <xf numFmtId="0" fontId="0" fillId="0" borderId="18" xfId="0" applyBorder="1" applyProtection="1">
      <protection locked="0"/>
    </xf>
    <xf numFmtId="3" fontId="21" fillId="41" borderId="18" xfId="0" applyNumberFormat="1" applyFont="1" applyFill="1" applyBorder="1" applyAlignment="1" applyProtection="1">
      <alignment horizontal="center" shrinkToFit="1"/>
      <protection locked="0"/>
    </xf>
    <xf numFmtId="0" fontId="21" fillId="0" borderId="0" xfId="0" applyFont="1" applyAlignment="1">
      <alignment horizontal="center" vertical="top" wrapText="1"/>
    </xf>
    <xf numFmtId="49" fontId="21" fillId="41" borderId="18" xfId="0" applyNumberFormat="1" applyFont="1" applyFill="1" applyBorder="1" applyAlignment="1" applyProtection="1">
      <alignment horizontal="center" shrinkToFit="1"/>
      <protection locked="0"/>
    </xf>
    <xf numFmtId="3" fontId="21" fillId="41" borderId="18" xfId="0" applyNumberFormat="1" applyFont="1" applyFill="1" applyBorder="1" applyAlignment="1" applyProtection="1">
      <alignment horizontal="center" wrapText="1"/>
      <protection locked="0"/>
    </xf>
    <xf numFmtId="1" fontId="21" fillId="41" borderId="18" xfId="101" applyNumberFormat="1" applyFont="1" applyFill="1" applyBorder="1" applyAlignment="1" applyProtection="1">
      <alignment horizontal="center" shrinkToFit="1"/>
      <protection locked="0"/>
    </xf>
    <xf numFmtId="3" fontId="21" fillId="73" borderId="18" xfId="0" applyNumberFormat="1" applyFont="1" applyFill="1" applyBorder="1" applyAlignment="1" applyProtection="1">
      <alignment horizontal="center" wrapText="1"/>
    </xf>
    <xf numFmtId="171" fontId="21" fillId="73" borderId="18" xfId="0" applyNumberFormat="1" applyFont="1" applyFill="1" applyBorder="1" applyAlignment="1" applyProtection="1">
      <alignment horizontal="center" shrinkToFit="1"/>
    </xf>
    <xf numFmtId="3" fontId="21" fillId="76" borderId="18" xfId="0" applyNumberFormat="1" applyFont="1" applyFill="1" applyBorder="1" applyAlignment="1" applyProtection="1">
      <alignment horizontal="center" wrapText="1"/>
    </xf>
    <xf numFmtId="171" fontId="21" fillId="76" borderId="18" xfId="0" applyNumberFormat="1" applyFont="1" applyFill="1" applyBorder="1" applyAlignment="1" applyProtection="1">
      <alignment horizontal="center" shrinkToFit="1"/>
    </xf>
    <xf numFmtId="0" fontId="0" fillId="0" borderId="0" xfId="0" applyAlignment="1">
      <alignment horizontal="center" vertical="top" wrapText="1"/>
    </xf>
    <xf numFmtId="0" fontId="29" fillId="0" borderId="24" xfId="0" applyFont="1" applyBorder="1" applyAlignment="1">
      <alignment horizontal="left" vertical="top"/>
    </xf>
    <xf numFmtId="0" fontId="31" fillId="73" borderId="12" xfId="0" applyFont="1" applyFill="1" applyBorder="1" applyAlignment="1" applyProtection="1">
      <alignment horizontal="center" wrapText="1"/>
    </xf>
    <xf numFmtId="0" fontId="31" fillId="73" borderId="17" xfId="0" applyFont="1" applyFill="1" applyBorder="1" applyAlignment="1" applyProtection="1">
      <alignment horizontal="center"/>
    </xf>
    <xf numFmtId="0" fontId="0" fillId="0" borderId="0" xfId="0" applyFill="1" applyBorder="1" applyAlignment="1">
      <alignment wrapText="1"/>
    </xf>
    <xf numFmtId="0" fontId="20" fillId="0" borderId="0" xfId="0" applyFont="1" applyAlignment="1">
      <alignment horizontal="center" vertical="top" wrapText="1"/>
    </xf>
    <xf numFmtId="0" fontId="20" fillId="0" borderId="0" xfId="0" applyFont="1" applyFill="1" applyBorder="1" applyAlignment="1">
      <alignment vertical="top" wrapText="1"/>
    </xf>
    <xf numFmtId="166" fontId="81" fillId="0" borderId="18" xfId="147" applyNumberFormat="1" applyFont="1" applyFill="1" applyBorder="1" applyAlignment="1" applyProtection="1">
      <alignment horizontal="left" vertical="center" wrapText="1"/>
      <protection locked="0"/>
    </xf>
    <xf numFmtId="49" fontId="20" fillId="0" borderId="0" xfId="0" applyNumberFormat="1" applyFont="1" applyFill="1" applyAlignment="1">
      <alignment horizontal="left"/>
    </xf>
    <xf numFmtId="0" fontId="42" fillId="0" borderId="0" xfId="0" applyFont="1" applyFill="1" applyBorder="1" applyAlignment="1">
      <alignment horizontal="center"/>
    </xf>
    <xf numFmtId="0" fontId="42" fillId="0" borderId="0" xfId="0" applyFont="1" applyFill="1" applyBorder="1" applyAlignment="1">
      <alignment horizontal="left"/>
    </xf>
    <xf numFmtId="0" fontId="0" fillId="0" borderId="0" xfId="0" applyFill="1" applyBorder="1" applyAlignment="1">
      <alignment horizontal="center" wrapText="1"/>
    </xf>
    <xf numFmtId="49" fontId="0" fillId="0" borderId="0" xfId="0" applyNumberFormat="1" applyFill="1" applyBorder="1"/>
    <xf numFmtId="0" fontId="26" fillId="73" borderId="24" xfId="0" applyFont="1" applyFill="1" applyBorder="1" applyAlignment="1">
      <alignment horizontal="center" wrapText="1"/>
    </xf>
    <xf numFmtId="0" fontId="31" fillId="0" borderId="107" xfId="0" applyFont="1" applyFill="1" applyBorder="1" applyAlignment="1">
      <alignment horizontal="center"/>
    </xf>
    <xf numFmtId="0" fontId="29" fillId="0" borderId="107" xfId="0" applyFont="1" applyFill="1" applyBorder="1" applyAlignment="1">
      <alignment horizontal="center"/>
    </xf>
    <xf numFmtId="9" fontId="21" fillId="0" borderId="107" xfId="0" applyNumberFormat="1" applyFont="1" applyFill="1" applyBorder="1" applyAlignment="1">
      <alignment horizontal="center"/>
    </xf>
    <xf numFmtId="0" fontId="32" fillId="0" borderId="0" xfId="0" applyFont="1" applyBorder="1" applyAlignment="1">
      <alignment horizontal="right"/>
    </xf>
    <xf numFmtId="0" fontId="0" fillId="0" borderId="24" xfId="0" applyBorder="1" applyAlignment="1">
      <alignment horizontal="center" wrapText="1"/>
    </xf>
    <xf numFmtId="0" fontId="119" fillId="0" borderId="0" xfId="0" applyFont="1" applyFill="1" applyBorder="1"/>
    <xf numFmtId="0" fontId="119" fillId="0" borderId="17" xfId="0" applyFont="1" applyFill="1" applyBorder="1"/>
    <xf numFmtId="0" fontId="119" fillId="0" borderId="12" xfId="0" applyFont="1" applyFill="1" applyBorder="1"/>
    <xf numFmtId="0" fontId="152" fillId="41" borderId="12" xfId="0" applyFont="1" applyFill="1" applyBorder="1" applyProtection="1"/>
    <xf numFmtId="0" fontId="119" fillId="0" borderId="0" xfId="0" applyFont="1" applyBorder="1" applyAlignment="1">
      <alignment horizontal="center"/>
    </xf>
    <xf numFmtId="0" fontId="138" fillId="0" borderId="0" xfId="0" applyFont="1" applyBorder="1" applyAlignment="1">
      <alignment horizontal="center" wrapText="1"/>
    </xf>
    <xf numFmtId="0" fontId="129" fillId="0" borderId="0" xfId="0" applyFont="1" applyBorder="1" applyAlignment="1">
      <alignment horizontal="left"/>
    </xf>
    <xf numFmtId="0" fontId="119" fillId="0" borderId="0" xfId="0" applyFont="1" applyBorder="1" applyAlignment="1">
      <alignment wrapText="1"/>
    </xf>
    <xf numFmtId="0" fontId="119" fillId="0" borderId="0" xfId="0" applyFont="1" applyBorder="1"/>
    <xf numFmtId="0" fontId="32" fillId="76" borderId="18" xfId="0" applyFont="1" applyFill="1" applyBorder="1" applyAlignment="1">
      <alignment horizontal="center"/>
    </xf>
    <xf numFmtId="0" fontId="32" fillId="76" borderId="20" xfId="0" applyFont="1" applyFill="1" applyBorder="1" applyAlignment="1">
      <alignment horizontal="center" vertical="top"/>
    </xf>
    <xf numFmtId="0" fontId="29" fillId="76" borderId="18" xfId="0" applyFont="1" applyFill="1" applyBorder="1" applyAlignment="1" applyProtection="1">
      <alignment horizontal="left" vertical="top" wrapText="1"/>
    </xf>
    <xf numFmtId="0" fontId="32" fillId="76" borderId="11" xfId="0" applyFont="1" applyFill="1" applyBorder="1" applyAlignment="1">
      <alignment horizontal="center" vertical="top"/>
    </xf>
    <xf numFmtId="0" fontId="32" fillId="76" borderId="18" xfId="0" applyFont="1" applyFill="1" applyBorder="1" applyAlignment="1" applyProtection="1">
      <alignment horizontal="left" vertical="top" wrapText="1"/>
    </xf>
    <xf numFmtId="49" fontId="0" fillId="0" borderId="0" xfId="0" applyNumberFormat="1" applyFill="1" applyProtection="1"/>
    <xf numFmtId="0" fontId="32" fillId="0" borderId="0" xfId="0" applyFont="1" applyBorder="1" applyAlignment="1">
      <alignment horizontal="right" vertical="top"/>
    </xf>
    <xf numFmtId="49" fontId="0" fillId="0" borderId="0" xfId="0" applyNumberFormat="1" applyFill="1"/>
    <xf numFmtId="49" fontId="21" fillId="73" borderId="69" xfId="0" applyNumberFormat="1" applyFont="1" applyFill="1" applyBorder="1" applyAlignment="1">
      <alignment horizontal="right"/>
    </xf>
    <xf numFmtId="0" fontId="21" fillId="0" borderId="106" xfId="0" applyFont="1" applyBorder="1"/>
    <xf numFmtId="0" fontId="21" fillId="73" borderId="18" xfId="0" applyFont="1" applyFill="1" applyBorder="1" applyAlignment="1">
      <alignment horizontal="center" vertical="center" wrapText="1"/>
    </xf>
    <xf numFmtId="0" fontId="27" fillId="73" borderId="18" xfId="0" applyFont="1" applyFill="1" applyBorder="1" applyAlignment="1">
      <alignment horizontal="center" vertical="center" wrapText="1"/>
    </xf>
    <xf numFmtId="0" fontId="0" fillId="76" borderId="0" xfId="0" applyFill="1"/>
    <xf numFmtId="49" fontId="0" fillId="76" borderId="0" xfId="0" applyNumberFormat="1" applyFill="1" applyAlignment="1">
      <alignment horizontal="center"/>
    </xf>
    <xf numFmtId="0" fontId="0" fillId="76" borderId="38" xfId="0" applyFill="1" applyBorder="1"/>
    <xf numFmtId="0" fontId="0" fillId="76" borderId="39" xfId="0" applyFill="1" applyBorder="1"/>
    <xf numFmtId="0" fontId="0" fillId="76" borderId="38" xfId="0" quotePrefix="1" applyFill="1" applyBorder="1"/>
    <xf numFmtId="3" fontId="0" fillId="41" borderId="45" xfId="0" applyNumberFormat="1" applyFill="1" applyBorder="1" applyAlignment="1" applyProtection="1">
      <alignment horizontal="center"/>
      <protection locked="0"/>
    </xf>
    <xf numFmtId="3" fontId="0" fillId="41" borderId="68" xfId="0" applyNumberFormat="1" applyFill="1" applyBorder="1" applyAlignment="1" applyProtection="1">
      <alignment horizontal="center"/>
      <protection locked="0"/>
    </xf>
    <xf numFmtId="168" fontId="0" fillId="41" borderId="56" xfId="28" applyNumberFormat="1" applyFont="1" applyFill="1" applyBorder="1" applyAlignment="1">
      <alignment horizontal="center"/>
    </xf>
    <xf numFmtId="3" fontId="0" fillId="41" borderId="45" xfId="28" applyNumberFormat="1" applyFont="1" applyFill="1" applyBorder="1" applyAlignment="1" applyProtection="1">
      <alignment horizontal="center"/>
      <protection locked="0"/>
    </xf>
    <xf numFmtId="165" fontId="0" fillId="41" borderId="40" xfId="0" applyNumberFormat="1" applyFill="1" applyBorder="1"/>
    <xf numFmtId="0" fontId="21" fillId="73" borderId="30" xfId="0" applyFont="1" applyFill="1" applyBorder="1" applyAlignment="1">
      <alignment horizontal="center" vertical="center"/>
    </xf>
    <xf numFmtId="0" fontId="0" fillId="0" borderId="0" xfId="0" applyBorder="1"/>
    <xf numFmtId="0" fontId="119" fillId="0" borderId="13" xfId="0" applyFont="1" applyFill="1" applyBorder="1"/>
    <xf numFmtId="3" fontId="81" fillId="41" borderId="18" xfId="147" applyNumberFormat="1" applyFont="1" applyFill="1" applyBorder="1" applyAlignment="1" applyProtection="1">
      <alignment horizontal="left" vertical="center" wrapText="1"/>
      <protection locked="0"/>
    </xf>
    <xf numFmtId="3" fontId="32" fillId="76" borderId="18" xfId="0" applyNumberFormat="1" applyFont="1" applyFill="1" applyBorder="1" applyAlignment="1" applyProtection="1">
      <alignment horizontal="center"/>
      <protection locked="0"/>
    </xf>
    <xf numFmtId="0" fontId="43" fillId="41" borderId="18" xfId="0" applyFont="1" applyFill="1" applyBorder="1" applyAlignment="1" applyProtection="1">
      <alignment horizontal="center" vertical="center" wrapText="1"/>
    </xf>
    <xf numFmtId="37" fontId="24" fillId="76" borderId="15" xfId="29" applyNumberFormat="1" applyFont="1" applyFill="1" applyBorder="1" applyAlignment="1" applyProtection="1">
      <alignment horizontal="center" vertical="center"/>
    </xf>
    <xf numFmtId="37" fontId="24" fillId="76" borderId="11" xfId="29" applyNumberFormat="1" applyFont="1" applyFill="1" applyBorder="1" applyAlignment="1" applyProtection="1">
      <alignment horizontal="center" vertical="center"/>
    </xf>
    <xf numFmtId="0" fontId="27" fillId="73" borderId="30" xfId="0" applyFont="1" applyFill="1" applyBorder="1" applyAlignment="1">
      <alignment horizontal="center" vertical="center" wrapText="1"/>
    </xf>
    <xf numFmtId="3" fontId="21" fillId="41" borderId="30" xfId="29" applyNumberFormat="1" applyFont="1" applyFill="1" applyBorder="1" applyAlignment="1" applyProtection="1">
      <alignment horizontal="center" vertical="center"/>
      <protection locked="0"/>
    </xf>
    <xf numFmtId="3" fontId="21" fillId="41" borderId="30" xfId="0" applyNumberFormat="1" applyFont="1" applyFill="1" applyBorder="1" applyAlignment="1" applyProtection="1">
      <alignment horizontal="center" vertical="center"/>
      <protection locked="0"/>
    </xf>
    <xf numFmtId="3" fontId="21" fillId="0" borderId="32" xfId="0" applyNumberFormat="1" applyFont="1" applyBorder="1"/>
    <xf numFmtId="3" fontId="21" fillId="0" borderId="100" xfId="0" applyNumberFormat="1" applyFont="1" applyBorder="1"/>
    <xf numFmtId="3" fontId="21" fillId="0" borderId="105" xfId="0" applyNumberFormat="1" applyFont="1" applyBorder="1"/>
    <xf numFmtId="0" fontId="0" fillId="73" borderId="30" xfId="0" applyFill="1" applyBorder="1" applyAlignment="1">
      <alignment horizontal="center" vertical="center"/>
    </xf>
    <xf numFmtId="0" fontId="122" fillId="73" borderId="25" xfId="0" applyFont="1" applyFill="1" applyBorder="1" applyAlignment="1">
      <alignment horizontal="center"/>
    </xf>
    <xf numFmtId="0" fontId="119" fillId="0" borderId="13" xfId="0" applyFont="1" applyBorder="1"/>
    <xf numFmtId="0" fontId="119" fillId="41" borderId="0" xfId="0" applyFont="1" applyFill="1" applyBorder="1" applyProtection="1"/>
    <xf numFmtId="0" fontId="122" fillId="73" borderId="11" xfId="0" applyFont="1" applyFill="1" applyBorder="1" applyAlignment="1">
      <alignment vertical="center" wrapText="1"/>
    </xf>
    <xf numFmtId="0" fontId="119" fillId="0" borderId="10" xfId="0" applyFont="1" applyFill="1" applyBorder="1"/>
    <xf numFmtId="0" fontId="119" fillId="0" borderId="21" xfId="0" applyFont="1" applyFill="1" applyBorder="1"/>
    <xf numFmtId="0" fontId="119" fillId="0" borderId="22" xfId="0" applyFont="1" applyFill="1" applyBorder="1"/>
    <xf numFmtId="0" fontId="122" fillId="73" borderId="18" xfId="0" applyFont="1" applyFill="1" applyBorder="1" applyAlignment="1">
      <alignment horizontal="left" vertical="center" wrapText="1" indent="1"/>
    </xf>
    <xf numFmtId="9" fontId="119" fillId="41" borderId="15" xfId="0" applyNumberFormat="1" applyFont="1" applyFill="1" applyBorder="1" applyProtection="1">
      <protection locked="0"/>
    </xf>
    <xf numFmtId="0" fontId="152" fillId="41" borderId="13" xfId="0" applyFont="1" applyFill="1" applyBorder="1" applyProtection="1"/>
    <xf numFmtId="0" fontId="152" fillId="41" borderId="0" xfId="0" applyFont="1" applyFill="1" applyBorder="1" applyProtection="1"/>
    <xf numFmtId="0" fontId="145" fillId="41" borderId="0" xfId="0" applyFont="1" applyFill="1" applyBorder="1" applyAlignment="1" applyProtection="1">
      <alignment wrapText="1"/>
    </xf>
    <xf numFmtId="0" fontId="145" fillId="41" borderId="13" xfId="0" applyFont="1" applyFill="1" applyBorder="1" applyAlignment="1" applyProtection="1">
      <alignment wrapText="1"/>
    </xf>
    <xf numFmtId="0" fontId="123" fillId="41" borderId="13" xfId="0" applyFont="1" applyFill="1" applyBorder="1" applyProtection="1"/>
    <xf numFmtId="0" fontId="123" fillId="41" borderId="0" xfId="0" applyFont="1" applyFill="1" applyBorder="1" applyProtection="1"/>
    <xf numFmtId="0" fontId="121" fillId="73" borderId="14" xfId="0" applyFont="1" applyFill="1" applyBorder="1" applyAlignment="1">
      <alignment vertical="center" wrapText="1"/>
    </xf>
    <xf numFmtId="0" fontId="119" fillId="41" borderId="19" xfId="0" applyFont="1" applyFill="1" applyBorder="1" applyAlignment="1" applyProtection="1">
      <alignment wrapText="1"/>
      <protection locked="0"/>
    </xf>
    <xf numFmtId="0" fontId="0" fillId="0" borderId="0" xfId="0" applyBorder="1"/>
    <xf numFmtId="0" fontId="119" fillId="41" borderId="18" xfId="0" applyFont="1" applyFill="1" applyBorder="1" applyAlignment="1" applyProtection="1">
      <alignment wrapText="1"/>
      <protection locked="0"/>
    </xf>
    <xf numFmtId="0" fontId="21" fillId="0" borderId="18" xfId="0" applyFont="1" applyBorder="1" applyAlignment="1">
      <alignment horizontal="center" wrapText="1"/>
    </xf>
    <xf numFmtId="3" fontId="20" fillId="41" borderId="15" xfId="29" applyNumberFormat="1" applyFont="1" applyFill="1" applyBorder="1" applyAlignment="1" applyProtection="1">
      <alignment horizontal="center" vertical="center" shrinkToFit="1"/>
      <protection locked="0"/>
    </xf>
    <xf numFmtId="0" fontId="0" fillId="0" borderId="0" xfId="0" applyBorder="1"/>
    <xf numFmtId="0" fontId="0" fillId="73" borderId="37" xfId="0" applyFill="1" applyBorder="1"/>
    <xf numFmtId="0" fontId="31" fillId="73" borderId="15" xfId="0" applyFont="1" applyFill="1" applyBorder="1" applyAlignment="1">
      <alignment horizontal="right"/>
    </xf>
    <xf numFmtId="9" fontId="32" fillId="41" borderId="50" xfId="0" applyNumberFormat="1" applyFont="1" applyFill="1" applyBorder="1" applyAlignment="1" applyProtection="1">
      <alignment horizontal="center" vertical="center" wrapText="1"/>
      <protection locked="0"/>
    </xf>
    <xf numFmtId="49" fontId="32" fillId="0" borderId="13" xfId="0" applyNumberFormat="1" applyFont="1" applyFill="1" applyBorder="1" applyAlignment="1" applyProtection="1">
      <alignment horizontal="left" vertical="top"/>
    </xf>
    <xf numFmtId="49" fontId="32" fillId="0" borderId="0" xfId="0" applyNumberFormat="1" applyFont="1" applyFill="1" applyBorder="1" applyAlignment="1" applyProtection="1">
      <alignment horizontal="left" vertical="top"/>
    </xf>
    <xf numFmtId="0" fontId="43" fillId="73" borderId="10" xfId="0" applyFont="1" applyFill="1" applyBorder="1" applyAlignment="1" applyProtection="1">
      <alignment horizontal="center" wrapText="1"/>
    </xf>
    <xf numFmtId="49" fontId="21" fillId="41" borderId="25" xfId="0" applyNumberFormat="1" applyFont="1" applyFill="1" applyBorder="1" applyAlignment="1" applyProtection="1">
      <alignment horizontal="center"/>
      <protection locked="0"/>
    </xf>
    <xf numFmtId="49" fontId="32" fillId="41" borderId="25" xfId="0" applyNumberFormat="1" applyFont="1" applyFill="1" applyBorder="1" applyAlignment="1" applyProtection="1">
      <alignment horizontal="center"/>
      <protection locked="0"/>
    </xf>
    <xf numFmtId="49" fontId="32" fillId="41" borderId="10" xfId="0" applyNumberFormat="1" applyFont="1" applyFill="1" applyBorder="1" applyAlignment="1" applyProtection="1">
      <alignment horizontal="center"/>
      <protection locked="0"/>
    </xf>
    <xf numFmtId="49" fontId="21" fillId="73" borderId="25" xfId="0" applyNumberFormat="1" applyFont="1" applyFill="1" applyBorder="1" applyAlignment="1">
      <alignment wrapText="1"/>
    </xf>
    <xf numFmtId="0" fontId="21" fillId="73" borderId="25" xfId="0" applyFont="1" applyFill="1" applyBorder="1" applyAlignment="1">
      <alignment wrapText="1"/>
    </xf>
    <xf numFmtId="0" fontId="21" fillId="0" borderId="21" xfId="0" applyFont="1" applyBorder="1" applyAlignment="1">
      <alignment horizontal="center" wrapText="1"/>
    </xf>
    <xf numFmtId="49" fontId="0" fillId="0" borderId="21" xfId="0" applyNumberFormat="1" applyBorder="1" applyAlignment="1">
      <alignment horizontal="center"/>
    </xf>
    <xf numFmtId="49" fontId="0" fillId="0" borderId="21" xfId="0" applyNumberFormat="1" applyFill="1" applyBorder="1" applyAlignment="1">
      <alignment horizontal="center"/>
    </xf>
    <xf numFmtId="49" fontId="21" fillId="0" borderId="21" xfId="0" applyNumberFormat="1" applyFont="1" applyBorder="1" applyAlignment="1">
      <alignment horizontal="center" wrapText="1"/>
    </xf>
    <xf numFmtId="0" fontId="32" fillId="41" borderId="18" xfId="0" applyFont="1" applyFill="1" applyBorder="1" applyAlignment="1" applyProtection="1">
      <alignment horizontal="center" vertical="center"/>
      <protection locked="0"/>
    </xf>
    <xf numFmtId="0" fontId="32" fillId="73" borderId="18" xfId="0" applyFont="1" applyFill="1" applyBorder="1" applyAlignment="1">
      <alignment horizontal="right" vertical="center" wrapText="1"/>
    </xf>
    <xf numFmtId="0" fontId="32" fillId="73" borderId="18" xfId="0" applyFont="1" applyFill="1" applyBorder="1" applyAlignment="1" applyProtection="1">
      <alignment horizontal="center" wrapText="1"/>
    </xf>
    <xf numFmtId="0" fontId="32" fillId="73" borderId="17" xfId="0" applyFont="1" applyFill="1" applyBorder="1" applyAlignment="1" applyProtection="1">
      <alignment horizontal="center" vertical="center"/>
    </xf>
    <xf numFmtId="49" fontId="0" fillId="0" borderId="18" xfId="0" applyNumberFormat="1" applyFill="1" applyBorder="1" applyAlignment="1" applyProtection="1">
      <alignment horizontal="center"/>
    </xf>
    <xf numFmtId="49" fontId="0" fillId="0" borderId="0" xfId="0" applyNumberFormat="1" applyFill="1" applyBorder="1" applyAlignment="1" applyProtection="1">
      <alignment horizontal="center"/>
    </xf>
    <xf numFmtId="3" fontId="32" fillId="0" borderId="0" xfId="0" applyNumberFormat="1" applyFont="1" applyFill="1" applyBorder="1" applyAlignment="1" applyProtection="1">
      <alignment horizontal="center"/>
    </xf>
    <xf numFmtId="3" fontId="32" fillId="0" borderId="0" xfId="29" applyNumberFormat="1" applyFont="1" applyFill="1" applyBorder="1" applyAlignment="1" applyProtection="1">
      <alignment horizontal="center"/>
    </xf>
    <xf numFmtId="0" fontId="32" fillId="0" borderId="0" xfId="0" applyNumberFormat="1" applyFont="1" applyFill="1" applyBorder="1" applyAlignment="1" applyProtection="1">
      <alignment horizontal="center"/>
    </xf>
    <xf numFmtId="9" fontId="32" fillId="0" borderId="0" xfId="0" applyNumberFormat="1" applyFont="1" applyFill="1" applyBorder="1" applyAlignment="1" applyProtection="1">
      <alignment horizontal="center"/>
    </xf>
    <xf numFmtId="0" fontId="24" fillId="0" borderId="0" xfId="0" applyFont="1" applyFill="1" applyBorder="1" applyAlignment="1" applyProtection="1">
      <alignment horizontal="center" vertical="center" wrapText="1"/>
    </xf>
    <xf numFmtId="0" fontId="27" fillId="0" borderId="0" xfId="0" applyFont="1" applyFill="1" applyBorder="1" applyAlignment="1" applyProtection="1">
      <alignment horizontal="center" vertical="center" wrapText="1"/>
    </xf>
    <xf numFmtId="0" fontId="21" fillId="0" borderId="0" xfId="0" applyFont="1" applyFill="1" applyBorder="1" applyProtection="1"/>
    <xf numFmtId="3" fontId="21" fillId="0" borderId="0" xfId="0" applyNumberFormat="1" applyFont="1" applyFill="1" applyBorder="1" applyProtection="1"/>
    <xf numFmtId="9" fontId="21" fillId="0" borderId="107" xfId="101" applyFont="1" applyFill="1" applyBorder="1" applyAlignment="1" applyProtection="1">
      <alignment horizontal="center" wrapText="1"/>
    </xf>
    <xf numFmtId="3" fontId="21" fillId="0" borderId="0" xfId="0" applyNumberFormat="1" applyFont="1" applyFill="1" applyBorder="1" applyAlignment="1" applyProtection="1">
      <alignment horizontal="center" vertical="center"/>
    </xf>
    <xf numFmtId="0" fontId="21" fillId="73" borderId="69" xfId="0" applyFont="1" applyFill="1" applyBorder="1" applyAlignment="1">
      <alignment horizontal="center" vertical="center"/>
    </xf>
    <xf numFmtId="0" fontId="0" fillId="73" borderId="41" xfId="0" applyFill="1" applyBorder="1" applyAlignment="1">
      <alignment horizontal="center" vertical="center"/>
    </xf>
    <xf numFmtId="49" fontId="21" fillId="73" borderId="103" xfId="0" applyNumberFormat="1" applyFont="1" applyFill="1" applyBorder="1" applyAlignment="1">
      <alignment horizontal="right"/>
    </xf>
    <xf numFmtId="0" fontId="20" fillId="0" borderId="0" xfId="0" applyFont="1" applyFill="1" applyBorder="1" applyAlignment="1" applyProtection="1">
      <alignment horizontal="center" vertical="top" wrapText="1"/>
    </xf>
    <xf numFmtId="3" fontId="27" fillId="41" borderId="18" xfId="29" applyNumberFormat="1" applyFont="1" applyFill="1" applyBorder="1" applyAlignment="1" applyProtection="1">
      <alignment horizontal="center" vertical="center"/>
      <protection locked="0"/>
    </xf>
    <xf numFmtId="37" fontId="0" fillId="41" borderId="18" xfId="28" applyNumberFormat="1" applyFont="1" applyFill="1" applyBorder="1" applyAlignment="1" applyProtection="1">
      <alignment horizontal="center" vertical="center"/>
      <protection locked="0"/>
    </xf>
    <xf numFmtId="3" fontId="20" fillId="41" borderId="18" xfId="29" applyNumberFormat="1" applyFont="1" applyFill="1" applyBorder="1" applyAlignment="1" applyProtection="1">
      <alignment horizontal="center" vertical="center" shrinkToFit="1"/>
      <protection locked="0"/>
    </xf>
    <xf numFmtId="3" fontId="27" fillId="41" borderId="18" xfId="0" applyNumberFormat="1" applyFont="1" applyFill="1" applyBorder="1" applyAlignment="1" applyProtection="1">
      <alignment horizontal="center" shrinkToFit="1"/>
      <protection locked="0"/>
    </xf>
    <xf numFmtId="0" fontId="20" fillId="41" borderId="26" xfId="169" applyFont="1" applyFill="1" applyBorder="1" applyAlignment="1" applyProtection="1">
      <alignment horizontal="center"/>
      <protection locked="0"/>
    </xf>
    <xf numFmtId="3" fontId="17" fillId="41" borderId="49" xfId="169" applyNumberFormat="1" applyFill="1" applyBorder="1" applyAlignment="1" applyProtection="1">
      <alignment horizontal="center"/>
      <protection locked="0"/>
    </xf>
    <xf numFmtId="0" fontId="27" fillId="73" borderId="38" xfId="0" applyFont="1" applyFill="1" applyBorder="1" applyAlignment="1">
      <alignment horizontal="center"/>
    </xf>
    <xf numFmtId="3" fontId="27" fillId="41" borderId="27" xfId="29" applyNumberFormat="1" applyFont="1" applyFill="1" applyBorder="1" applyAlignment="1" applyProtection="1">
      <alignment horizontal="center" vertical="center"/>
      <protection locked="0"/>
    </xf>
    <xf numFmtId="3" fontId="24" fillId="73" borderId="27" xfId="170" applyNumberFormat="1" applyFont="1" applyFill="1" applyBorder="1" applyAlignment="1" applyProtection="1">
      <alignment horizontal="center" vertical="center"/>
    </xf>
    <xf numFmtId="0" fontId="20" fillId="73" borderId="18" xfId="0" applyFont="1" applyFill="1" applyBorder="1" applyAlignment="1" applyProtection="1">
      <alignment horizontal="center"/>
    </xf>
    <xf numFmtId="0" fontId="120" fillId="0" borderId="0" xfId="0" applyFont="1" applyFill="1" applyBorder="1" applyAlignment="1" applyProtection="1">
      <alignment vertical="center" wrapText="1"/>
    </xf>
    <xf numFmtId="0" fontId="119" fillId="41" borderId="0" xfId="0" applyFont="1" applyFill="1" applyBorder="1" applyAlignment="1" applyProtection="1">
      <alignment wrapText="1"/>
    </xf>
    <xf numFmtId="0" fontId="119" fillId="0" borderId="0" xfId="0" applyFont="1" applyFill="1" applyBorder="1" applyProtection="1"/>
    <xf numFmtId="0" fontId="119" fillId="0" borderId="13" xfId="0" applyFont="1" applyFill="1" applyBorder="1" applyProtection="1"/>
    <xf numFmtId="0" fontId="0" fillId="0" borderId="0" xfId="0" applyBorder="1" applyProtection="1"/>
    <xf numFmtId="0" fontId="119" fillId="41" borderId="13" xfId="0" applyFont="1" applyFill="1" applyBorder="1" applyAlignment="1" applyProtection="1">
      <alignment wrapText="1"/>
    </xf>
    <xf numFmtId="0" fontId="120" fillId="0" borderId="13" xfId="0" applyFont="1" applyFill="1" applyBorder="1" applyAlignment="1" applyProtection="1">
      <alignment vertical="center" wrapText="1"/>
    </xf>
    <xf numFmtId="0" fontId="119" fillId="41" borderId="13" xfId="0" applyFont="1" applyFill="1" applyBorder="1" applyProtection="1"/>
    <xf numFmtId="0" fontId="122" fillId="0" borderId="13" xfId="0" applyFont="1" applyFill="1" applyBorder="1" applyAlignment="1" applyProtection="1">
      <alignment vertical="center" wrapText="1"/>
    </xf>
    <xf numFmtId="0" fontId="144" fillId="41" borderId="13" xfId="0" applyFont="1" applyFill="1" applyBorder="1" applyAlignment="1" applyProtection="1">
      <alignment wrapText="1"/>
    </xf>
    <xf numFmtId="0" fontId="119" fillId="0" borderId="13" xfId="0" applyFont="1" applyFill="1" applyBorder="1" applyAlignment="1" applyProtection="1">
      <alignment wrapText="1"/>
    </xf>
    <xf numFmtId="0" fontId="127" fillId="0" borderId="13" xfId="0" applyFont="1" applyFill="1" applyBorder="1" applyAlignment="1" applyProtection="1">
      <alignment horizontal="center" vertical="center" wrapText="1"/>
    </xf>
    <xf numFmtId="0" fontId="119" fillId="0" borderId="23" xfId="0" applyFont="1" applyBorder="1" applyAlignment="1">
      <alignment horizontal="center"/>
    </xf>
    <xf numFmtId="0" fontId="127" fillId="73" borderId="19" xfId="0" applyFont="1" applyFill="1" applyBorder="1" applyAlignment="1" applyProtection="1">
      <alignment horizontal="center" vertical="center" wrapText="1"/>
    </xf>
    <xf numFmtId="0" fontId="119" fillId="0" borderId="0" xfId="0" applyFont="1" applyFill="1" applyProtection="1"/>
    <xf numFmtId="0" fontId="144" fillId="41" borderId="0" xfId="0" applyFont="1" applyFill="1" applyBorder="1" applyAlignment="1" applyProtection="1">
      <alignment wrapText="1"/>
    </xf>
    <xf numFmtId="0" fontId="119" fillId="0" borderId="0" xfId="0" applyFont="1" applyBorder="1" applyProtection="1"/>
    <xf numFmtId="0" fontId="119" fillId="0" borderId="0" xfId="0" applyFont="1" applyAlignment="1" applyProtection="1">
      <alignment horizontal="left" vertical="top" wrapText="1"/>
    </xf>
    <xf numFmtId="0" fontId="119" fillId="0" borderId="13" xfId="0" applyFont="1" applyBorder="1" applyProtection="1"/>
    <xf numFmtId="0" fontId="123" fillId="0" borderId="0" xfId="0" applyFont="1" applyProtection="1"/>
    <xf numFmtId="0" fontId="32" fillId="0" borderId="0" xfId="0" applyFont="1" applyBorder="1" applyAlignment="1">
      <alignment horizontal="right"/>
    </xf>
    <xf numFmtId="0" fontId="31" fillId="73" borderId="33" xfId="169" quotePrefix="1" applyFont="1" applyFill="1" applyBorder="1" applyAlignment="1">
      <alignment vertical="top" wrapText="1"/>
    </xf>
    <xf numFmtId="0" fontId="31" fillId="73" borderId="34" xfId="169" quotePrefix="1" applyFont="1" applyFill="1" applyBorder="1" applyAlignment="1">
      <alignment vertical="top" wrapText="1"/>
    </xf>
    <xf numFmtId="0" fontId="20" fillId="0" borderId="28" xfId="169" applyFont="1" applyFill="1" applyBorder="1" applyAlignment="1">
      <alignment horizontal="left" vertical="top" wrapText="1"/>
    </xf>
    <xf numFmtId="0" fontId="31" fillId="0" borderId="28" xfId="169" quotePrefix="1" applyFont="1" applyFill="1" applyBorder="1" applyAlignment="1">
      <alignment vertical="top" wrapText="1"/>
    </xf>
    <xf numFmtId="3" fontId="21" fillId="41" borderId="27" xfId="29" applyNumberFormat="1" applyFont="1" applyFill="1" applyBorder="1" applyAlignment="1" applyProtection="1">
      <alignment horizontal="center" shrinkToFit="1"/>
      <protection locked="0"/>
    </xf>
    <xf numFmtId="0" fontId="0" fillId="73" borderId="27" xfId="0" applyFill="1" applyBorder="1" applyAlignment="1">
      <alignment horizontal="center" vertical="center"/>
    </xf>
    <xf numFmtId="0" fontId="21" fillId="73" borderId="103" xfId="0" applyFont="1" applyFill="1" applyBorder="1" applyAlignment="1">
      <alignment horizontal="center" vertical="center" wrapText="1"/>
    </xf>
    <xf numFmtId="0" fontId="20" fillId="73" borderId="19" xfId="0" applyFont="1" applyFill="1" applyBorder="1" applyAlignment="1">
      <alignment horizontal="center"/>
    </xf>
    <xf numFmtId="0" fontId="0" fillId="0" borderId="0" xfId="0" applyBorder="1"/>
    <xf numFmtId="0" fontId="20" fillId="73" borderId="27" xfId="0" applyFont="1" applyFill="1" applyBorder="1" applyAlignment="1">
      <alignment horizontal="center"/>
    </xf>
    <xf numFmtId="0" fontId="21" fillId="73" borderId="67" xfId="0" applyFont="1" applyFill="1" applyBorder="1" applyAlignment="1">
      <alignment horizontal="center" vertical="center" wrapText="1"/>
    </xf>
    <xf numFmtId="0" fontId="21" fillId="0" borderId="35" xfId="0" applyFont="1" applyBorder="1"/>
    <xf numFmtId="0" fontId="20" fillId="76" borderId="82" xfId="0" applyFont="1" applyFill="1" applyBorder="1"/>
    <xf numFmtId="0" fontId="20" fillId="41" borderId="18" xfId="0" applyFont="1" applyFill="1" applyBorder="1" applyAlignment="1" applyProtection="1">
      <alignment horizontal="left" vertical="center" wrapText="1"/>
    </xf>
    <xf numFmtId="175" fontId="20" fillId="41" borderId="11" xfId="0" applyNumberFormat="1" applyFont="1" applyFill="1" applyBorder="1" applyAlignment="1" applyProtection="1">
      <alignment horizontal="center"/>
      <protection locked="0"/>
    </xf>
    <xf numFmtId="3" fontId="20" fillId="41" borderId="18" xfId="0" applyNumberFormat="1" applyFont="1" applyFill="1" applyBorder="1" applyAlignment="1" applyProtection="1">
      <alignment horizontal="center" vertical="center"/>
      <protection locked="0"/>
    </xf>
    <xf numFmtId="3" fontId="20" fillId="41" borderId="18" xfId="147" applyNumberFormat="1" applyFont="1" applyFill="1" applyBorder="1" applyAlignment="1" applyProtection="1">
      <alignment horizontal="center" vertical="center"/>
    </xf>
    <xf numFmtId="0" fontId="0" fillId="0" borderId="0" xfId="0" applyBorder="1"/>
    <xf numFmtId="0" fontId="156" fillId="35" borderId="0" xfId="0" applyFont="1" applyFill="1" applyAlignment="1">
      <alignment horizontal="center"/>
    </xf>
    <xf numFmtId="0" fontId="156" fillId="0" borderId="0" xfId="0" applyFont="1" applyAlignment="1">
      <alignment horizontal="center"/>
    </xf>
    <xf numFmtId="0" fontId="157" fillId="35" borderId="0" xfId="0" applyFont="1" applyFill="1" applyAlignment="1">
      <alignment horizontal="center"/>
    </xf>
    <xf numFmtId="0" fontId="158" fillId="69" borderId="0" xfId="0" applyFont="1" applyFill="1" applyAlignment="1">
      <alignment horizontal="center"/>
    </xf>
    <xf numFmtId="3" fontId="156" fillId="35" borderId="0" xfId="0" applyNumberFormat="1" applyFont="1" applyFill="1" applyAlignment="1">
      <alignment horizontal="center"/>
    </xf>
    <xf numFmtId="3" fontId="158" fillId="69" borderId="0" xfId="0" applyNumberFormat="1" applyFont="1" applyFill="1" applyAlignment="1">
      <alignment horizontal="center"/>
    </xf>
    <xf numFmtId="0" fontId="0" fillId="37" borderId="0" xfId="0" applyFill="1"/>
    <xf numFmtId="3" fontId="0" fillId="0" borderId="0" xfId="0" applyNumberFormat="1" applyProtection="1">
      <protection locked="0"/>
    </xf>
    <xf numFmtId="0" fontId="138" fillId="37" borderId="0" xfId="0" applyFont="1" applyFill="1"/>
    <xf numFmtId="176" fontId="0" fillId="37" borderId="0" xfId="0" applyNumberFormat="1" applyFill="1"/>
    <xf numFmtId="3" fontId="0" fillId="37" borderId="0" xfId="0" applyNumberFormat="1" applyFill="1"/>
    <xf numFmtId="0" fontId="0" fillId="37" borderId="0" xfId="0" applyFill="1" applyProtection="1"/>
    <xf numFmtId="14" fontId="0" fillId="37" borderId="0" xfId="0" applyNumberFormat="1" applyFill="1" applyProtection="1"/>
    <xf numFmtId="3" fontId="0" fillId="37" borderId="0" xfId="0" applyNumberFormat="1" applyFill="1" applyProtection="1"/>
    <xf numFmtId="0" fontId="138" fillId="37" borderId="0" xfId="0" applyFont="1" applyFill="1" applyProtection="1"/>
    <xf numFmtId="176" fontId="0" fillId="37" borderId="0" xfId="0" applyNumberFormat="1" applyFill="1" applyProtection="1"/>
    <xf numFmtId="0" fontId="159" fillId="37" borderId="0" xfId="46270" applyFill="1" applyAlignment="1">
      <alignment horizontal="center" wrapText="1"/>
    </xf>
    <xf numFmtId="0" fontId="157" fillId="0" borderId="0" xfId="46270" applyFont="1" applyAlignment="1">
      <alignment horizontal="center" wrapText="1"/>
    </xf>
    <xf numFmtId="0" fontId="138" fillId="0" borderId="0" xfId="46270" applyFont="1" applyAlignment="1">
      <alignment wrapText="1"/>
    </xf>
    <xf numFmtId="0" fontId="159" fillId="77" borderId="0" xfId="46270" applyFill="1" applyAlignment="1">
      <alignment horizontal="center" wrapText="1"/>
    </xf>
    <xf numFmtId="0" fontId="138" fillId="0" borderId="0" xfId="46270" applyFont="1" applyAlignment="1">
      <alignment horizontal="center" wrapText="1"/>
    </xf>
    <xf numFmtId="0" fontId="159" fillId="35" borderId="0" xfId="46270" applyFill="1" applyAlignment="1">
      <alignment vertical="top" wrapText="1"/>
    </xf>
    <xf numFmtId="0" fontId="159" fillId="35" borderId="0" xfId="46270" applyFill="1" applyAlignment="1">
      <alignment horizontal="left" vertical="top" wrapText="1"/>
    </xf>
    <xf numFmtId="0" fontId="159" fillId="35" borderId="0" xfId="46270" applyFill="1" applyAlignment="1">
      <alignment horizontal="right" vertical="top" wrapText="1"/>
    </xf>
    <xf numFmtId="0" fontId="138" fillId="0" borderId="0" xfId="46270" applyFont="1" applyAlignment="1">
      <alignment vertical="top" wrapText="1"/>
    </xf>
    <xf numFmtId="0" fontId="159" fillId="77" borderId="0" xfId="46270" applyFont="1" applyFill="1" applyAlignment="1">
      <alignment horizontal="center" vertical="top" wrapText="1"/>
    </xf>
    <xf numFmtId="2" fontId="159" fillId="77" borderId="0" xfId="46270" applyNumberFormat="1" applyFont="1" applyFill="1" applyAlignment="1">
      <alignment horizontal="center" vertical="top" wrapText="1"/>
    </xf>
    <xf numFmtId="2" fontId="138" fillId="0" borderId="0" xfId="46270" applyNumberFormat="1" applyFont="1" applyAlignment="1">
      <alignment vertical="top" wrapText="1"/>
    </xf>
    <xf numFmtId="2" fontId="138" fillId="0" borderId="0" xfId="46270" quotePrefix="1" applyNumberFormat="1" applyFont="1" applyAlignment="1">
      <alignment horizontal="right" vertical="top" wrapText="1"/>
    </xf>
    <xf numFmtId="0" fontId="159" fillId="0" borderId="0" xfId="46270" applyAlignment="1">
      <alignment vertical="top" wrapText="1"/>
    </xf>
    <xf numFmtId="0" fontId="159" fillId="0" borderId="0" xfId="46270" applyAlignment="1">
      <alignment horizontal="left" vertical="top" wrapText="1"/>
    </xf>
    <xf numFmtId="0" fontId="160" fillId="0" borderId="0" xfId="46270" applyFont="1" applyAlignment="1">
      <alignment horizontal="right" vertical="top" wrapText="1"/>
    </xf>
    <xf numFmtId="0" fontId="160" fillId="77" borderId="0" xfId="46270" applyFont="1" applyFill="1" applyAlignment="1">
      <alignment horizontal="center" vertical="top" wrapText="1"/>
    </xf>
    <xf numFmtId="2" fontId="160" fillId="0" borderId="0" xfId="46270" applyNumberFormat="1" applyFont="1" applyAlignment="1">
      <alignment vertical="top" wrapText="1"/>
    </xf>
    <xf numFmtId="0" fontId="159" fillId="0" borderId="0" xfId="46270" applyAlignment="1">
      <alignment horizontal="right" vertical="top" wrapText="1"/>
    </xf>
    <xf numFmtId="2" fontId="138" fillId="77" borderId="0" xfId="46270" applyNumberFormat="1" applyFont="1" applyFill="1" applyAlignment="1">
      <alignment horizontal="center" vertical="top" wrapText="1"/>
    </xf>
    <xf numFmtId="0" fontId="161" fillId="35" borderId="0" xfId="46270" applyFont="1" applyFill="1" applyAlignment="1">
      <alignment horizontal="left" vertical="top" wrapText="1"/>
    </xf>
    <xf numFmtId="0" fontId="161" fillId="0" borderId="0" xfId="46270" applyFont="1" applyAlignment="1">
      <alignment horizontal="left" vertical="top" wrapText="1"/>
    </xf>
    <xf numFmtId="14" fontId="0" fillId="0" borderId="0" xfId="0" applyNumberFormat="1" applyAlignment="1" applyProtection="1">
      <alignment wrapText="1"/>
    </xf>
    <xf numFmtId="49" fontId="0" fillId="0" borderId="0" xfId="0" applyNumberFormat="1" applyProtection="1">
      <protection locked="0"/>
    </xf>
    <xf numFmtId="49" fontId="0" fillId="37" borderId="0" xfId="0" applyNumberFormat="1" applyFill="1" applyProtection="1"/>
    <xf numFmtId="49" fontId="21" fillId="41" borderId="25" xfId="0" applyNumberFormat="1" applyFont="1" applyFill="1" applyBorder="1" applyAlignment="1" applyProtection="1">
      <alignment horizontal="left" vertical="top" wrapText="1"/>
      <protection locked="0"/>
    </xf>
    <xf numFmtId="0" fontId="92" fillId="0" borderId="24" xfId="0" applyFont="1" applyFill="1" applyBorder="1" applyAlignment="1" applyProtection="1">
      <alignment wrapText="1"/>
      <protection hidden="1"/>
    </xf>
    <xf numFmtId="0" fontId="92" fillId="0" borderId="23" xfId="0" applyFont="1" applyFill="1" applyBorder="1" applyAlignment="1" applyProtection="1">
      <alignment wrapText="1"/>
      <protection hidden="1"/>
    </xf>
    <xf numFmtId="0" fontId="24" fillId="41" borderId="18" xfId="0" applyFont="1" applyFill="1" applyBorder="1" applyAlignment="1" applyProtection="1">
      <alignment horizontal="center" vertical="center" wrapText="1"/>
      <protection locked="0"/>
    </xf>
    <xf numFmtId="0" fontId="21" fillId="73" borderId="15" xfId="0" applyFont="1" applyFill="1" applyBorder="1" applyAlignment="1">
      <alignment horizontal="center" vertical="center"/>
    </xf>
    <xf numFmtId="1" fontId="20" fillId="0" borderId="0" xfId="0" applyNumberFormat="1" applyFont="1" applyProtection="1">
      <protection hidden="1"/>
    </xf>
    <xf numFmtId="0" fontId="21" fillId="0" borderId="51" xfId="0" applyFont="1" applyBorder="1" applyProtection="1">
      <protection locked="0" hidden="1"/>
    </xf>
    <xf numFmtId="3" fontId="21" fillId="0" borderId="0" xfId="29" applyNumberFormat="1" applyFont="1" applyFill="1" applyBorder="1" applyAlignment="1" applyProtection="1">
      <alignment horizontal="center" shrinkToFit="1"/>
    </xf>
    <xf numFmtId="0" fontId="32" fillId="0" borderId="11" xfId="0" applyFont="1" applyFill="1" applyBorder="1" applyAlignment="1" applyProtection="1">
      <alignment horizontal="center" vertical="center"/>
      <protection locked="0"/>
    </xf>
    <xf numFmtId="0" fontId="21" fillId="0" borderId="0" xfId="0" applyFont="1" applyAlignment="1">
      <alignment horizontal="center" vertical="top" wrapText="1"/>
    </xf>
    <xf numFmtId="0" fontId="162" fillId="0" borderId="0" xfId="0" applyFont="1" applyFill="1" applyAlignment="1">
      <alignment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0" fillId="36" borderId="0" xfId="0" applyFill="1" applyProtection="1">
      <protection locked="0" hidden="1"/>
    </xf>
    <xf numFmtId="0" fontId="21" fillId="0" borderId="0" xfId="0" applyFont="1" applyAlignment="1">
      <alignment horizontal="center" vertical="top" wrapText="1"/>
    </xf>
    <xf numFmtId="0" fontId="67" fillId="76" borderId="25" xfId="0" applyFont="1" applyFill="1" applyBorder="1" applyAlignment="1">
      <alignment horizontal="center" wrapText="1"/>
    </xf>
    <xf numFmtId="0" fontId="67" fillId="0" borderId="25" xfId="0" applyFont="1" applyFill="1" applyBorder="1" applyAlignment="1" applyProtection="1">
      <alignment horizontal="center" wrapText="1"/>
      <protection locked="0"/>
    </xf>
    <xf numFmtId="0" fontId="29" fillId="41" borderId="18" xfId="0" applyFont="1" applyFill="1" applyBorder="1" applyAlignment="1" applyProtection="1">
      <alignment horizontal="center" wrapText="1"/>
      <protection locked="0"/>
    </xf>
    <xf numFmtId="0" fontId="42" fillId="76" borderId="18" xfId="0" applyFont="1" applyFill="1" applyBorder="1" applyAlignment="1">
      <alignment horizontal="center" wrapText="1"/>
    </xf>
    <xf numFmtId="0" fontId="67" fillId="0" borderId="18" xfId="0" applyFont="1" applyFill="1" applyBorder="1" applyAlignment="1" applyProtection="1">
      <alignment horizontal="center" wrapText="1"/>
      <protection locked="0"/>
    </xf>
    <xf numFmtId="14" fontId="24" fillId="41" borderId="11" xfId="0" applyNumberFormat="1" applyFont="1" applyFill="1" applyBorder="1" applyAlignment="1" applyProtection="1">
      <alignment horizontal="center" shrinkToFit="1"/>
      <protection locked="0"/>
    </xf>
    <xf numFmtId="0" fontId="164" fillId="73" borderId="14" xfId="0" applyFont="1" applyFill="1" applyBorder="1" applyAlignment="1">
      <alignment horizontal="left" vertical="top"/>
    </xf>
    <xf numFmtId="0" fontId="163" fillId="73" borderId="14" xfId="0" applyFont="1" applyFill="1" applyBorder="1" applyAlignment="1">
      <alignment horizontal="left" vertical="top"/>
    </xf>
    <xf numFmtId="0" fontId="20" fillId="0" borderId="0" xfId="0" applyFont="1" applyFill="1" applyAlignment="1">
      <alignment horizontal="left" vertical="top"/>
    </xf>
    <xf numFmtId="1" fontId="21" fillId="73" borderId="18" xfId="0" applyNumberFormat="1" applyFont="1" applyFill="1" applyBorder="1" applyAlignment="1" applyProtection="1">
      <alignment horizontal="center" wrapText="1"/>
    </xf>
    <xf numFmtId="9" fontId="31" fillId="76" borderId="18" xfId="0" applyNumberFormat="1" applyFont="1" applyFill="1" applyBorder="1" applyAlignment="1" applyProtection="1">
      <alignment horizontal="center" vertical="center" wrapText="1"/>
    </xf>
    <xf numFmtId="3" fontId="0" fillId="41" borderId="18" xfId="29" applyNumberFormat="1" applyFont="1" applyFill="1" applyBorder="1" applyAlignment="1" applyProtection="1">
      <alignment horizontal="center" vertical="center"/>
      <protection locked="0"/>
    </xf>
    <xf numFmtId="0" fontId="0" fillId="76" borderId="40" xfId="0" applyFill="1" applyBorder="1" applyProtection="1"/>
    <xf numFmtId="0" fontId="20" fillId="73" borderId="19" xfId="0" applyFont="1" applyFill="1" applyBorder="1"/>
    <xf numFmtId="0" fontId="0" fillId="73" borderId="19" xfId="0" applyFill="1" applyBorder="1" applyAlignment="1">
      <alignment horizontal="center"/>
    </xf>
    <xf numFmtId="3" fontId="21" fillId="0" borderId="0" xfId="0" applyNumberFormat="1" applyFont="1" applyProtection="1">
      <protection hidden="1"/>
    </xf>
    <xf numFmtId="3" fontId="21" fillId="0" borderId="0" xfId="147" applyNumberFormat="1" applyFont="1" applyProtection="1">
      <protection hidden="1"/>
    </xf>
    <xf numFmtId="3" fontId="149" fillId="0" borderId="0" xfId="0" applyNumberFormat="1" applyFont="1"/>
    <xf numFmtId="0" fontId="0" fillId="73" borderId="12" xfId="0" applyFill="1" applyBorder="1" applyAlignment="1">
      <alignment horizontal="center"/>
    </xf>
    <xf numFmtId="0" fontId="0" fillId="0" borderId="0" xfId="0" applyFill="1" applyBorder="1" applyAlignment="1">
      <alignment vertical="top" wrapText="1"/>
    </xf>
    <xf numFmtId="3" fontId="20" fillId="0" borderId="18" xfId="101" applyNumberFormat="1" applyFont="1" applyFill="1" applyBorder="1" applyAlignment="1" applyProtection="1">
      <alignment horizontal="right"/>
      <protection locked="0"/>
    </xf>
    <xf numFmtId="3" fontId="0" fillId="0" borderId="0" xfId="0" applyNumberFormat="1" applyProtection="1">
      <protection hidden="1"/>
    </xf>
    <xf numFmtId="3" fontId="20" fillId="0" borderId="0" xfId="0" applyNumberFormat="1" applyFont="1" applyFill="1" applyBorder="1" applyAlignment="1" applyProtection="1">
      <alignment wrapText="1"/>
      <protection hidden="1"/>
    </xf>
    <xf numFmtId="0" fontId="0" fillId="73" borderId="19" xfId="0" applyFill="1" applyBorder="1" applyAlignment="1">
      <alignment horizontal="center" vertical="center" wrapText="1"/>
    </xf>
    <xf numFmtId="0" fontId="0" fillId="73" borderId="25" xfId="0" applyFill="1" applyBorder="1" applyAlignment="1">
      <alignment horizontal="center" vertical="center" wrapText="1"/>
    </xf>
    <xf numFmtId="3" fontId="0" fillId="0" borderId="0" xfId="0" applyNumberFormat="1" applyAlignment="1">
      <alignment horizontal="right"/>
    </xf>
    <xf numFmtId="0" fontId="24" fillId="0" borderId="0" xfId="0" applyFont="1" applyFill="1" applyBorder="1" applyAlignment="1" applyProtection="1">
      <alignment horizontal="center" vertical="top"/>
    </xf>
    <xf numFmtId="0" fontId="34" fillId="76" borderId="18" xfId="0" applyFont="1" applyFill="1" applyBorder="1" applyAlignment="1">
      <alignment horizontal="center" wrapText="1"/>
    </xf>
    <xf numFmtId="37" fontId="0" fillId="76" borderId="18" xfId="28" applyNumberFormat="1" applyFont="1" applyFill="1" applyBorder="1" applyAlignment="1" applyProtection="1">
      <alignment horizontal="center" vertical="center"/>
    </xf>
    <xf numFmtId="0" fontId="77" fillId="35" borderId="52" xfId="0" applyFont="1" applyFill="1" applyBorder="1"/>
    <xf numFmtId="0" fontId="20" fillId="35" borderId="0" xfId="0" applyFont="1" applyFill="1"/>
    <xf numFmtId="0" fontId="20" fillId="35" borderId="82" xfId="0" applyFont="1" applyFill="1" applyBorder="1"/>
    <xf numFmtId="3" fontId="21" fillId="0" borderId="67" xfId="0" applyNumberFormat="1" applyFont="1" applyBorder="1" applyProtection="1">
      <protection locked="0"/>
    </xf>
    <xf numFmtId="3" fontId="17" fillId="41" borderId="18" xfId="169" applyNumberFormat="1" applyFill="1" applyBorder="1" applyAlignment="1" applyProtection="1">
      <alignment horizontal="center"/>
      <protection locked="0"/>
    </xf>
    <xf numFmtId="3" fontId="0" fillId="41" borderId="11" xfId="0" applyNumberFormat="1" applyFill="1" applyBorder="1" applyProtection="1">
      <protection locked="0"/>
    </xf>
    <xf numFmtId="3" fontId="21" fillId="41" borderId="27" xfId="29" applyNumberFormat="1" applyFont="1" applyFill="1" applyBorder="1" applyAlignment="1" applyProtection="1">
      <alignment horizontal="center"/>
      <protection locked="0"/>
    </xf>
    <xf numFmtId="3" fontId="0" fillId="41" borderId="27" xfId="0" applyNumberFormat="1" applyFill="1" applyBorder="1" applyAlignment="1" applyProtection="1">
      <alignment horizontal="left" vertical="center" wrapText="1"/>
      <protection locked="0"/>
    </xf>
    <xf numFmtId="0" fontId="35" fillId="0" borderId="0" xfId="0" applyFont="1" applyFill="1" applyBorder="1" applyProtection="1"/>
    <xf numFmtId="0" fontId="77" fillId="0" borderId="52" xfId="0" applyFont="1" applyFill="1" applyBorder="1"/>
    <xf numFmtId="0" fontId="20" fillId="41" borderId="25" xfId="0" applyFont="1" applyFill="1" applyBorder="1" applyAlignment="1" applyProtection="1">
      <alignment horizontal="center" wrapText="1"/>
      <protection locked="0"/>
    </xf>
    <xf numFmtId="3" fontId="21" fillId="41" borderId="11" xfId="28" applyNumberFormat="1" applyFont="1" applyFill="1" applyBorder="1" applyAlignment="1" applyProtection="1">
      <alignment horizontal="center"/>
    </xf>
    <xf numFmtId="3" fontId="21" fillId="41" borderId="11" xfId="28" applyNumberFormat="1" applyFont="1" applyFill="1" applyBorder="1" applyAlignment="1" applyProtection="1">
      <alignment horizontal="center"/>
      <protection locked="0"/>
    </xf>
    <xf numFmtId="0" fontId="35" fillId="41" borderId="18" xfId="147" applyFont="1" applyFill="1" applyBorder="1" applyProtection="1">
      <protection locked="0"/>
    </xf>
    <xf numFmtId="0" fontId="20" fillId="79" borderId="0" xfId="0" applyFont="1" applyFill="1" applyBorder="1" applyAlignment="1">
      <alignment horizontal="right"/>
    </xf>
    <xf numFmtId="0" fontId="20" fillId="79" borderId="0" xfId="0" applyFont="1" applyFill="1" applyAlignment="1">
      <alignment horizontal="right"/>
    </xf>
    <xf numFmtId="0" fontId="20" fillId="79" borderId="0" xfId="36" applyFont="1" applyFill="1" applyBorder="1" applyAlignment="1" applyProtection="1">
      <alignment horizontal="right"/>
    </xf>
    <xf numFmtId="0" fontId="162" fillId="78" borderId="0" xfId="0" applyFont="1" applyFill="1" applyAlignment="1">
      <alignment vertical="top" wrapText="1"/>
    </xf>
    <xf numFmtId="0" fontId="24" fillId="41" borderId="63" xfId="0" applyFont="1" applyFill="1" applyBorder="1" applyAlignment="1" applyProtection="1">
      <alignment vertical="top" wrapText="1"/>
      <protection locked="0"/>
    </xf>
    <xf numFmtId="0" fontId="24" fillId="41" borderId="59" xfId="0" applyFont="1" applyFill="1" applyBorder="1" applyAlignment="1" applyProtection="1">
      <alignment vertical="top" wrapText="1"/>
      <protection locked="0"/>
    </xf>
    <xf numFmtId="0" fontId="24" fillId="41" borderId="62" xfId="0" applyFont="1" applyFill="1" applyBorder="1" applyAlignment="1" applyProtection="1">
      <alignment vertical="top" wrapText="1"/>
      <protection locked="0"/>
    </xf>
    <xf numFmtId="0" fontId="36" fillId="0" borderId="92" xfId="0" applyFont="1" applyBorder="1" applyAlignment="1">
      <alignment horizontal="center"/>
    </xf>
    <xf numFmtId="0" fontId="36" fillId="0" borderId="93" xfId="0" applyFont="1" applyBorder="1" applyAlignment="1">
      <alignment horizontal="center"/>
    </xf>
    <xf numFmtId="0" fontId="20" fillId="0" borderId="94" xfId="0" applyFont="1" applyBorder="1" applyAlignment="1">
      <alignment horizontal="center" vertical="top" wrapText="1"/>
    </xf>
    <xf numFmtId="0" fontId="20" fillId="0" borderId="82" xfId="0" applyFont="1" applyBorder="1" applyAlignment="1">
      <alignment horizontal="center" vertical="top" wrapText="1"/>
    </xf>
    <xf numFmtId="0" fontId="32" fillId="73" borderId="63" xfId="0" applyFont="1" applyFill="1" applyBorder="1" applyAlignment="1">
      <alignment horizontal="center" vertical="center" wrapText="1"/>
    </xf>
    <xf numFmtId="0" fontId="32" fillId="73" borderId="59" xfId="0" applyFont="1" applyFill="1" applyBorder="1" applyAlignment="1">
      <alignment horizontal="center" vertical="center" wrapText="1"/>
    </xf>
    <xf numFmtId="0" fontId="24" fillId="41" borderId="17" xfId="0" applyFont="1" applyFill="1" applyBorder="1" applyAlignment="1" applyProtection="1">
      <alignment horizontal="left"/>
      <protection locked="0"/>
    </xf>
    <xf numFmtId="0" fontId="24" fillId="41" borderId="24" xfId="0" applyFont="1" applyFill="1" applyBorder="1" applyAlignment="1" applyProtection="1">
      <alignment horizontal="left"/>
      <protection locked="0"/>
    </xf>
    <xf numFmtId="0" fontId="24" fillId="41" borderId="22" xfId="0" applyFont="1" applyFill="1" applyBorder="1" applyAlignment="1" applyProtection="1">
      <alignment horizontal="left"/>
      <protection locked="0"/>
    </xf>
    <xf numFmtId="170" fontId="24" fillId="41" borderId="13" xfId="0" applyNumberFormat="1" applyFont="1" applyFill="1" applyBorder="1" applyAlignment="1" applyProtection="1">
      <alignment horizontal="center" vertical="top"/>
      <protection locked="0"/>
    </xf>
    <xf numFmtId="170" fontId="24" fillId="41" borderId="0" xfId="0" applyNumberFormat="1" applyFont="1" applyFill="1" applyBorder="1" applyAlignment="1" applyProtection="1">
      <alignment horizontal="center" vertical="top"/>
      <protection locked="0"/>
    </xf>
    <xf numFmtId="170" fontId="24" fillId="41" borderId="21" xfId="0" applyNumberFormat="1" applyFont="1" applyFill="1" applyBorder="1" applyAlignment="1" applyProtection="1">
      <alignment horizontal="center" vertical="top"/>
      <protection locked="0"/>
    </xf>
    <xf numFmtId="0" fontId="26" fillId="73" borderId="12" xfId="0" applyFont="1" applyFill="1" applyBorder="1" applyAlignment="1" applyProtection="1">
      <alignment horizontal="left" vertical="top"/>
    </xf>
    <xf numFmtId="0" fontId="26" fillId="73" borderId="23" xfId="0" applyFont="1" applyFill="1" applyBorder="1" applyAlignment="1" applyProtection="1">
      <alignment horizontal="left" vertical="top"/>
    </xf>
    <xf numFmtId="0" fontId="26" fillId="73" borderId="10" xfId="0" applyFont="1" applyFill="1" applyBorder="1" applyAlignment="1" applyProtection="1">
      <alignment horizontal="left" vertical="top"/>
    </xf>
    <xf numFmtId="0" fontId="24" fillId="41" borderId="63" xfId="0" applyFont="1" applyFill="1" applyBorder="1" applyAlignment="1" applyProtection="1">
      <alignment horizontal="center" vertical="top"/>
      <protection locked="0"/>
    </xf>
    <xf numFmtId="0" fontId="24" fillId="41" borderId="59" xfId="0" applyFont="1" applyFill="1" applyBorder="1" applyAlignment="1" applyProtection="1">
      <alignment horizontal="center" vertical="top"/>
      <protection locked="0"/>
    </xf>
    <xf numFmtId="0" fontId="24" fillId="41" borderId="62" xfId="0" applyFont="1" applyFill="1" applyBorder="1" applyAlignment="1" applyProtection="1">
      <alignment horizontal="center" vertical="top"/>
      <protection locked="0"/>
    </xf>
    <xf numFmtId="0" fontId="26" fillId="73" borderId="12" xfId="0" applyFont="1" applyFill="1" applyBorder="1" applyAlignment="1">
      <alignment horizontal="left" vertical="top"/>
    </xf>
    <xf numFmtId="0" fontId="26" fillId="73" borderId="23" xfId="0" applyFont="1" applyFill="1" applyBorder="1" applyAlignment="1">
      <alignment horizontal="left" vertical="top"/>
    </xf>
    <xf numFmtId="0" fontId="26" fillId="73" borderId="10" xfId="0" applyFont="1" applyFill="1" applyBorder="1" applyAlignment="1">
      <alignment horizontal="left" vertical="top"/>
    </xf>
    <xf numFmtId="0" fontId="0" fillId="41" borderId="17" xfId="0" applyFill="1" applyBorder="1" applyAlignment="1" applyProtection="1">
      <alignment horizontal="left"/>
      <protection locked="0"/>
    </xf>
    <xf numFmtId="0" fontId="0" fillId="41" borderId="24" xfId="0" applyFill="1" applyBorder="1" applyAlignment="1" applyProtection="1">
      <alignment horizontal="left"/>
      <protection locked="0"/>
    </xf>
    <xf numFmtId="0" fontId="0" fillId="41" borderId="22" xfId="0" applyFill="1" applyBorder="1" applyAlignment="1" applyProtection="1">
      <alignment horizontal="left"/>
      <protection locked="0"/>
    </xf>
    <xf numFmtId="0" fontId="21" fillId="73" borderId="12" xfId="0" applyFont="1" applyFill="1" applyBorder="1" applyAlignment="1">
      <alignment horizontal="center" vertical="center"/>
    </xf>
    <xf numFmtId="0" fontId="21" fillId="73" borderId="10" xfId="0" applyFont="1" applyFill="1" applyBorder="1" applyAlignment="1">
      <alignment horizontal="center" vertical="center"/>
    </xf>
    <xf numFmtId="0" fontId="21" fillId="73" borderId="17" xfId="0" applyFont="1" applyFill="1" applyBorder="1" applyAlignment="1">
      <alignment horizontal="center" vertical="center"/>
    </xf>
    <xf numFmtId="0" fontId="21" fillId="73" borderId="22" xfId="0" applyFont="1" applyFill="1" applyBorder="1" applyAlignment="1">
      <alignment horizontal="center" vertical="center"/>
    </xf>
    <xf numFmtId="0" fontId="21" fillId="73" borderId="16" xfId="0" applyFont="1" applyFill="1" applyBorder="1" applyAlignment="1">
      <alignment horizontal="center" vertical="center"/>
    </xf>
    <xf numFmtId="0" fontId="21" fillId="73" borderId="60" xfId="0" applyFont="1" applyFill="1" applyBorder="1" applyAlignment="1">
      <alignment horizontal="center" vertical="center"/>
    </xf>
    <xf numFmtId="0" fontId="21" fillId="73" borderId="61" xfId="0" applyFont="1" applyFill="1" applyBorder="1" applyAlignment="1">
      <alignment horizontal="center" vertical="center"/>
    </xf>
    <xf numFmtId="0" fontId="21" fillId="73" borderId="13" xfId="0" applyFont="1" applyFill="1" applyBorder="1" applyAlignment="1">
      <alignment horizontal="center" vertical="center"/>
    </xf>
    <xf numFmtId="0" fontId="21" fillId="73" borderId="0" xfId="0" applyFont="1" applyFill="1" applyBorder="1" applyAlignment="1">
      <alignment horizontal="center" vertical="center"/>
    </xf>
    <xf numFmtId="0" fontId="21" fillId="73" borderId="21" xfId="0" applyFont="1" applyFill="1" applyBorder="1" applyAlignment="1">
      <alignment horizontal="center" vertical="center"/>
    </xf>
    <xf numFmtId="0" fontId="0" fillId="0" borderId="17" xfId="0" applyBorder="1" applyProtection="1">
      <protection locked="0"/>
    </xf>
    <xf numFmtId="0" fontId="0" fillId="0" borderId="24" xfId="0" applyBorder="1" applyProtection="1">
      <protection locked="0"/>
    </xf>
    <xf numFmtId="0" fontId="0" fillId="0" borderId="22" xfId="0" applyBorder="1" applyProtection="1">
      <protection locked="0"/>
    </xf>
    <xf numFmtId="0" fontId="39" fillId="0" borderId="0" xfId="0" applyFont="1" applyAlignment="1">
      <alignment horizontal="left" vertical="top" wrapText="1"/>
    </xf>
    <xf numFmtId="0" fontId="29" fillId="41" borderId="19" xfId="0" applyFont="1" applyFill="1" applyBorder="1" applyAlignment="1" applyProtection="1">
      <alignment horizontal="left"/>
      <protection locked="0"/>
    </xf>
    <xf numFmtId="0" fontId="29" fillId="41" borderId="37" xfId="0" applyFont="1" applyFill="1" applyBorder="1" applyAlignment="1" applyProtection="1">
      <alignment horizontal="left"/>
      <protection locked="0"/>
    </xf>
    <xf numFmtId="0" fontId="29" fillId="41" borderId="25" xfId="0" applyFont="1" applyFill="1" applyBorder="1" applyAlignment="1" applyProtection="1">
      <alignment horizontal="left"/>
      <protection locked="0"/>
    </xf>
    <xf numFmtId="0" fontId="26" fillId="73" borderId="11" xfId="0" applyFont="1" applyFill="1" applyBorder="1" applyAlignment="1">
      <alignment horizontal="left" vertical="top"/>
    </xf>
    <xf numFmtId="0" fontId="20" fillId="41" borderId="18" xfId="0" applyFont="1" applyFill="1" applyBorder="1" applyAlignment="1" applyProtection="1">
      <alignment horizontal="left"/>
      <protection locked="0"/>
    </xf>
    <xf numFmtId="0" fontId="0" fillId="41" borderId="18" xfId="0" applyFill="1" applyBorder="1" applyAlignment="1" applyProtection="1">
      <alignment horizontal="left"/>
      <protection locked="0"/>
    </xf>
    <xf numFmtId="0" fontId="0" fillId="41" borderId="19" xfId="0" applyFill="1" applyBorder="1" applyAlignment="1" applyProtection="1">
      <alignment horizontal="left"/>
      <protection locked="0"/>
    </xf>
    <xf numFmtId="0" fontId="0" fillId="41" borderId="37" xfId="0" applyFill="1" applyBorder="1" applyAlignment="1" applyProtection="1">
      <alignment horizontal="left"/>
      <protection locked="0"/>
    </xf>
    <xf numFmtId="0" fontId="0" fillId="41" borderId="25" xfId="0" applyFill="1" applyBorder="1" applyAlignment="1" applyProtection="1">
      <alignment horizontal="left"/>
      <protection locked="0"/>
    </xf>
    <xf numFmtId="0" fontId="28" fillId="0" borderId="16" xfId="0" applyFont="1" applyBorder="1" applyAlignment="1">
      <alignment horizontal="center" vertical="center" wrapText="1"/>
    </xf>
    <xf numFmtId="0" fontId="28" fillId="0" borderId="61" xfId="0" applyFont="1" applyBorder="1" applyAlignment="1">
      <alignment horizontal="center" vertical="center" wrapText="1"/>
    </xf>
    <xf numFmtId="0" fontId="28" fillId="0" borderId="13" xfId="0" applyFont="1" applyBorder="1" applyAlignment="1">
      <alignment horizontal="center" vertical="center" wrapText="1"/>
    </xf>
    <xf numFmtId="0" fontId="28" fillId="0" borderId="21" xfId="0" applyFont="1" applyBorder="1" applyAlignment="1">
      <alignment horizontal="center" vertical="center" wrapText="1"/>
    </xf>
    <xf numFmtId="0" fontId="28" fillId="0" borderId="57" xfId="0" applyFont="1" applyBorder="1" applyAlignment="1">
      <alignment horizontal="center" vertical="center" wrapText="1"/>
    </xf>
    <xf numFmtId="0" fontId="28" fillId="0" borderId="58" xfId="0" applyFont="1" applyBorder="1" applyAlignment="1">
      <alignment horizontal="center" vertical="center" wrapText="1"/>
    </xf>
    <xf numFmtId="0" fontId="36" fillId="79" borderId="0" xfId="0" applyFont="1" applyFill="1" applyBorder="1" applyAlignment="1">
      <alignment vertical="center"/>
    </xf>
    <xf numFmtId="0" fontId="24" fillId="41" borderId="17" xfId="0" applyFont="1" applyFill="1" applyBorder="1" applyProtection="1">
      <protection locked="0"/>
    </xf>
    <xf numFmtId="0" fontId="24" fillId="41" borderId="24" xfId="0" applyFont="1" applyFill="1" applyBorder="1" applyProtection="1">
      <protection locked="0"/>
    </xf>
    <xf numFmtId="0" fontId="24" fillId="41" borderId="22" xfId="0" applyFont="1" applyFill="1" applyBorder="1" applyProtection="1">
      <protection locked="0"/>
    </xf>
    <xf numFmtId="0" fontId="24" fillId="41" borderId="17" xfId="0" applyFont="1" applyFill="1" applyBorder="1" applyAlignment="1" applyProtection="1">
      <alignment horizontal="center"/>
      <protection locked="0"/>
    </xf>
    <xf numFmtId="0" fontId="24" fillId="41" borderId="22" xfId="0" applyFont="1" applyFill="1" applyBorder="1" applyAlignment="1" applyProtection="1">
      <alignment horizontal="center"/>
      <protection locked="0"/>
    </xf>
    <xf numFmtId="0" fontId="91" fillId="0" borderId="0" xfId="0" applyFont="1" applyAlignment="1">
      <alignment vertical="top" wrapText="1"/>
    </xf>
    <xf numFmtId="0" fontId="25" fillId="0" borderId="0" xfId="0" applyFont="1" applyBorder="1" applyAlignment="1">
      <alignment horizontal="left" wrapText="1" indent="2"/>
    </xf>
    <xf numFmtId="0" fontId="66" fillId="76" borderId="17" xfId="0" applyFont="1" applyFill="1" applyBorder="1" applyAlignment="1">
      <alignment horizontal="center"/>
    </xf>
    <xf numFmtId="0" fontId="66" fillId="76" borderId="24" xfId="0" applyFont="1" applyFill="1" applyBorder="1" applyAlignment="1">
      <alignment horizontal="center"/>
    </xf>
    <xf numFmtId="0" fontId="67" fillId="76" borderId="19" xfId="0" applyFont="1" applyFill="1" applyBorder="1" applyAlignment="1">
      <alignment horizontal="center" wrapText="1"/>
    </xf>
    <xf numFmtId="0" fontId="67" fillId="76" borderId="25" xfId="0" applyFont="1" applyFill="1" applyBorder="1" applyAlignment="1">
      <alignment horizontal="center" wrapText="1"/>
    </xf>
    <xf numFmtId="0" fontId="24" fillId="41" borderId="19" xfId="0" applyFont="1" applyFill="1" applyBorder="1" applyAlignment="1" applyProtection="1">
      <alignment horizontal="center" vertical="center" wrapText="1"/>
      <protection locked="0"/>
    </xf>
    <xf numFmtId="0" fontId="24" fillId="41" borderId="25" xfId="0" applyFont="1" applyFill="1" applyBorder="1" applyAlignment="1" applyProtection="1">
      <alignment horizontal="center" vertical="center" wrapText="1"/>
      <protection locked="0"/>
    </xf>
    <xf numFmtId="0" fontId="66" fillId="73" borderId="19" xfId="0" applyFont="1" applyFill="1" applyBorder="1" applyAlignment="1">
      <alignment horizontal="center"/>
    </xf>
    <xf numFmtId="0" fontId="66" fillId="73" borderId="25" xfId="0" applyFont="1" applyFill="1" applyBorder="1" applyAlignment="1">
      <alignment horizontal="center"/>
    </xf>
    <xf numFmtId="9" fontId="20" fillId="0" borderId="63" xfId="0" applyNumberFormat="1" applyFont="1" applyBorder="1" applyAlignment="1" applyProtection="1">
      <alignment horizontal="right"/>
      <protection hidden="1"/>
    </xf>
    <xf numFmtId="9" fontId="20" fillId="0" borderId="59" xfId="0" applyNumberFormat="1" applyFont="1" applyBorder="1" applyAlignment="1" applyProtection="1">
      <alignment horizontal="right"/>
      <protection hidden="1"/>
    </xf>
    <xf numFmtId="9" fontId="20" fillId="0" borderId="62" xfId="0" applyNumberFormat="1" applyFont="1" applyBorder="1" applyAlignment="1" applyProtection="1">
      <alignment horizontal="right"/>
      <protection hidden="1"/>
    </xf>
    <xf numFmtId="0" fontId="26" fillId="73" borderId="17" xfId="0" applyFont="1" applyFill="1" applyBorder="1" applyAlignment="1">
      <alignment horizontal="left" vertical="top"/>
    </xf>
    <xf numFmtId="0" fontId="26" fillId="73" borderId="24" xfId="0" applyFont="1" applyFill="1" applyBorder="1" applyAlignment="1">
      <alignment horizontal="left" vertical="top"/>
    </xf>
    <xf numFmtId="0" fontId="26" fillId="73" borderId="22" xfId="0" applyFont="1" applyFill="1" applyBorder="1" applyAlignment="1">
      <alignment horizontal="left" vertical="top"/>
    </xf>
    <xf numFmtId="0" fontId="20" fillId="41" borderId="19" xfId="0" applyFont="1" applyFill="1" applyBorder="1" applyAlignment="1" applyProtection="1">
      <alignment horizontal="left"/>
      <protection locked="0"/>
    </xf>
    <xf numFmtId="0" fontId="26" fillId="73" borderId="16" xfId="0" applyFont="1" applyFill="1" applyBorder="1" applyAlignment="1">
      <alignment horizontal="left" vertical="top"/>
    </xf>
    <xf numFmtId="0" fontId="26" fillId="73" borderId="60" xfId="0" applyFont="1" applyFill="1" applyBorder="1" applyAlignment="1">
      <alignment horizontal="left" vertical="top"/>
    </xf>
    <xf numFmtId="0" fontId="26" fillId="73" borderId="61" xfId="0" applyFont="1" applyFill="1" applyBorder="1" applyAlignment="1">
      <alignment horizontal="left" vertical="top"/>
    </xf>
    <xf numFmtId="0" fontId="28" fillId="0" borderId="12" xfId="0" applyFont="1" applyBorder="1" applyAlignment="1">
      <alignment horizontal="center" vertical="center" wrapText="1"/>
    </xf>
    <xf numFmtId="0" fontId="28" fillId="0" borderId="10" xfId="0" applyFont="1" applyBorder="1" applyAlignment="1">
      <alignment horizontal="center" vertical="center" wrapText="1"/>
    </xf>
    <xf numFmtId="0" fontId="24" fillId="41" borderId="17" xfId="0" applyFont="1" applyFill="1" applyBorder="1" applyAlignment="1" applyProtection="1">
      <alignment horizontal="left" vertical="top" shrinkToFit="1"/>
      <protection locked="0"/>
    </xf>
    <xf numFmtId="0" fontId="24" fillId="41" borderId="24" xfId="0" applyFont="1" applyFill="1" applyBorder="1" applyAlignment="1" applyProtection="1">
      <alignment horizontal="left" vertical="top" shrinkToFit="1"/>
      <protection locked="0"/>
    </xf>
    <xf numFmtId="0" fontId="24" fillId="41" borderId="22" xfId="0" applyFont="1" applyFill="1" applyBorder="1" applyAlignment="1" applyProtection="1">
      <alignment horizontal="left" vertical="top" shrinkToFit="1"/>
      <protection locked="0"/>
    </xf>
    <xf numFmtId="0" fontId="20" fillId="41" borderId="17" xfId="0" applyFont="1" applyFill="1" applyBorder="1" applyAlignment="1" applyProtection="1">
      <alignment horizontal="left" vertical="top" wrapText="1"/>
      <protection locked="0"/>
    </xf>
    <xf numFmtId="0" fontId="29" fillId="41" borderId="24" xfId="0" applyFont="1" applyFill="1" applyBorder="1" applyAlignment="1" applyProtection="1">
      <alignment horizontal="left" vertical="top" wrapText="1"/>
      <protection locked="0"/>
    </xf>
    <xf numFmtId="0" fontId="29" fillId="41" borderId="22" xfId="0" applyFont="1" applyFill="1" applyBorder="1" applyAlignment="1" applyProtection="1">
      <alignment horizontal="left" vertical="top" wrapText="1"/>
      <protection locked="0"/>
    </xf>
    <xf numFmtId="0" fontId="164" fillId="73" borderId="12" xfId="0" applyFont="1" applyFill="1" applyBorder="1" applyAlignment="1">
      <alignment horizontal="left" vertical="top"/>
    </xf>
    <xf numFmtId="0" fontId="164" fillId="73" borderId="23" xfId="0" applyFont="1" applyFill="1" applyBorder="1" applyAlignment="1">
      <alignment horizontal="left" vertical="top"/>
    </xf>
    <xf numFmtId="0" fontId="164" fillId="73" borderId="12" xfId="0" applyFont="1" applyFill="1" applyBorder="1" applyAlignment="1">
      <alignment vertical="top"/>
    </xf>
    <xf numFmtId="0" fontId="164" fillId="73" borderId="23" xfId="0" applyFont="1" applyFill="1" applyBorder="1" applyAlignment="1">
      <alignment vertical="top"/>
    </xf>
    <xf numFmtId="0" fontId="164" fillId="73" borderId="10" xfId="0" applyFont="1" applyFill="1" applyBorder="1" applyAlignment="1">
      <alignment vertical="top"/>
    </xf>
    <xf numFmtId="0" fontId="24" fillId="41" borderId="17" xfId="0" applyFont="1" applyFill="1" applyBorder="1" applyAlignment="1" applyProtection="1">
      <alignment horizontal="left" vertical="top"/>
      <protection locked="0"/>
    </xf>
    <xf numFmtId="0" fontId="24" fillId="41" borderId="24" xfId="0" applyFont="1" applyFill="1" applyBorder="1" applyAlignment="1" applyProtection="1">
      <alignment horizontal="left" vertical="top"/>
      <protection locked="0"/>
    </xf>
    <xf numFmtId="0" fontId="24" fillId="41" borderId="22" xfId="0" applyFont="1" applyFill="1" applyBorder="1" applyAlignment="1" applyProtection="1">
      <alignment horizontal="left" vertical="top"/>
      <protection locked="0"/>
    </xf>
    <xf numFmtId="0" fontId="164" fillId="73" borderId="10" xfId="0" applyFont="1" applyFill="1" applyBorder="1" applyAlignment="1">
      <alignment horizontal="left" vertical="top"/>
    </xf>
    <xf numFmtId="0" fontId="34" fillId="0" borderId="0" xfId="0" applyFont="1" applyBorder="1" applyAlignment="1">
      <alignment horizontal="left"/>
    </xf>
    <xf numFmtId="0" fontId="32" fillId="41" borderId="19" xfId="0" applyFont="1" applyFill="1" applyBorder="1" applyAlignment="1" applyProtection="1">
      <alignment horizontal="left" vertical="top" wrapText="1"/>
      <protection locked="0"/>
    </xf>
    <xf numFmtId="0" fontId="32" fillId="41" borderId="37" xfId="0" applyFont="1" applyFill="1" applyBorder="1" applyAlignment="1" applyProtection="1">
      <alignment horizontal="left" vertical="top" wrapText="1"/>
      <protection locked="0"/>
    </xf>
    <xf numFmtId="0" fontId="32" fillId="41" borderId="25" xfId="0" applyFont="1" applyFill="1" applyBorder="1" applyAlignment="1" applyProtection="1">
      <alignment horizontal="left" vertical="top" wrapText="1"/>
      <protection locked="0"/>
    </xf>
    <xf numFmtId="0" fontId="0" fillId="0" borderId="59" xfId="0" applyBorder="1"/>
    <xf numFmtId="0" fontId="0" fillId="0" borderId="62" xfId="0" applyBorder="1"/>
    <xf numFmtId="0" fontId="31" fillId="41" borderId="19" xfId="0" applyFont="1" applyFill="1" applyBorder="1" applyAlignment="1" applyProtection="1">
      <alignment horizontal="left" vertical="top" wrapText="1"/>
      <protection locked="0"/>
    </xf>
    <xf numFmtId="0" fontId="31" fillId="41" borderId="37" xfId="0" applyFont="1" applyFill="1" applyBorder="1" applyAlignment="1" applyProtection="1">
      <alignment horizontal="left" vertical="top" wrapText="1"/>
      <protection locked="0"/>
    </xf>
    <xf numFmtId="0" fontId="31" fillId="41" borderId="25" xfId="0" applyFont="1" applyFill="1" applyBorder="1" applyAlignment="1" applyProtection="1">
      <alignment horizontal="left" vertical="top" wrapText="1"/>
      <protection locked="0"/>
    </xf>
    <xf numFmtId="0" fontId="0" fillId="25" borderId="0" xfId="0" applyFill="1" applyAlignment="1" applyProtection="1">
      <alignment horizontal="left" vertical="top" wrapText="1"/>
      <protection locked="0"/>
    </xf>
    <xf numFmtId="0" fontId="0" fillId="76" borderId="12" xfId="0" applyFill="1" applyBorder="1" applyAlignment="1">
      <alignment horizontal="center" vertical="center"/>
    </xf>
    <xf numFmtId="0" fontId="0" fillId="76" borderId="10" xfId="0" applyFill="1" applyBorder="1" applyAlignment="1">
      <alignment horizontal="center" vertical="center"/>
    </xf>
    <xf numFmtId="0" fontId="0" fillId="76" borderId="17" xfId="0" applyFill="1" applyBorder="1" applyAlignment="1">
      <alignment horizontal="center" vertical="center"/>
    </xf>
    <xf numFmtId="0" fontId="0" fillId="76" borderId="22" xfId="0" applyFill="1" applyBorder="1" applyAlignment="1">
      <alignment horizontal="center" vertical="center"/>
    </xf>
    <xf numFmtId="0" fontId="20" fillId="76" borderId="26" xfId="0" applyFont="1" applyFill="1" applyBorder="1" applyAlignment="1">
      <alignment horizontal="center"/>
    </xf>
    <xf numFmtId="0" fontId="0" fillId="76" borderId="66" xfId="0" applyFill="1" applyBorder="1" applyAlignment="1">
      <alignment horizontal="center"/>
    </xf>
    <xf numFmtId="0" fontId="21" fillId="0" borderId="24" xfId="0" applyFont="1" applyBorder="1" applyAlignment="1">
      <alignment horizontal="center" wrapText="1"/>
    </xf>
    <xf numFmtId="49" fontId="24" fillId="73" borderId="19" xfId="0" applyNumberFormat="1" applyFont="1" applyFill="1" applyBorder="1" applyAlignment="1">
      <alignment horizontal="left" wrapText="1"/>
    </xf>
    <xf numFmtId="49" fontId="24" fillId="73" borderId="37" xfId="0" applyNumberFormat="1" applyFont="1" applyFill="1" applyBorder="1" applyAlignment="1">
      <alignment horizontal="left" wrapText="1"/>
    </xf>
    <xf numFmtId="49" fontId="24" fillId="73" borderId="25" xfId="0" applyNumberFormat="1" applyFont="1" applyFill="1" applyBorder="1" applyAlignment="1">
      <alignment horizontal="left" wrapText="1"/>
    </xf>
    <xf numFmtId="49" fontId="20" fillId="41" borderId="19" xfId="0" applyNumberFormat="1" applyFont="1" applyFill="1" applyBorder="1" applyAlignment="1" applyProtection="1">
      <alignment horizontal="left" vertical="top" wrapText="1"/>
      <protection locked="0"/>
    </xf>
    <xf numFmtId="49" fontId="20" fillId="41" borderId="37" xfId="0" applyNumberFormat="1" applyFont="1" applyFill="1" applyBorder="1" applyAlignment="1" applyProtection="1">
      <alignment horizontal="left" vertical="top" wrapText="1"/>
      <protection locked="0"/>
    </xf>
    <xf numFmtId="49" fontId="20" fillId="41" borderId="25" xfId="0" applyNumberFormat="1" applyFont="1" applyFill="1" applyBorder="1" applyAlignment="1" applyProtection="1">
      <alignment horizontal="left" vertical="top" wrapText="1"/>
      <protection locked="0"/>
    </xf>
    <xf numFmtId="49" fontId="24" fillId="73" borderId="19" xfId="0" applyNumberFormat="1" applyFont="1" applyFill="1" applyBorder="1" applyAlignment="1">
      <alignment horizontal="center"/>
    </xf>
    <xf numFmtId="49" fontId="24" fillId="73" borderId="25" xfId="0" applyNumberFormat="1" applyFont="1" applyFill="1" applyBorder="1" applyAlignment="1">
      <alignment horizontal="center"/>
    </xf>
    <xf numFmtId="49" fontId="24" fillId="41" borderId="18" xfId="0" applyNumberFormat="1" applyFont="1" applyFill="1" applyBorder="1" applyAlignment="1" applyProtection="1">
      <alignment horizontal="left" wrapText="1"/>
      <protection locked="0"/>
    </xf>
    <xf numFmtId="49" fontId="24" fillId="41" borderId="19" xfId="0" applyNumberFormat="1" applyFont="1" applyFill="1" applyBorder="1" applyAlignment="1" applyProtection="1">
      <alignment horizontal="left" vertical="top" wrapText="1"/>
      <protection locked="0"/>
    </xf>
    <xf numFmtId="49" fontId="24" fillId="41" borderId="37" xfId="0" applyNumberFormat="1" applyFont="1" applyFill="1" applyBorder="1" applyAlignment="1" applyProtection="1">
      <alignment horizontal="left" vertical="top" wrapText="1"/>
      <protection locked="0"/>
    </xf>
    <xf numFmtId="49" fontId="24" fillId="41" borderId="25" xfId="0" applyNumberFormat="1" applyFont="1" applyFill="1" applyBorder="1" applyAlignment="1" applyProtection="1">
      <alignment horizontal="left" vertical="top" wrapText="1"/>
      <protection locked="0"/>
    </xf>
    <xf numFmtId="49" fontId="21" fillId="41" borderId="19" xfId="0" applyNumberFormat="1" applyFont="1" applyFill="1" applyBorder="1" applyAlignment="1" applyProtection="1">
      <alignment horizontal="left" vertical="top" wrapText="1"/>
      <protection locked="0"/>
    </xf>
    <xf numFmtId="49" fontId="21" fillId="41" borderId="25" xfId="0" applyNumberFormat="1" applyFont="1" applyFill="1" applyBorder="1" applyAlignment="1" applyProtection="1">
      <alignment horizontal="left" vertical="top" wrapText="1"/>
      <protection locked="0"/>
    </xf>
    <xf numFmtId="0" fontId="93" fillId="0" borderId="23" xfId="0" applyFont="1" applyFill="1" applyBorder="1" applyAlignment="1">
      <alignment vertical="center" wrapText="1"/>
    </xf>
    <xf numFmtId="49" fontId="0" fillId="0" borderId="24" xfId="0" applyNumberFormat="1" applyBorder="1" applyAlignment="1">
      <alignment horizontal="center"/>
    </xf>
    <xf numFmtId="49" fontId="24" fillId="73" borderId="19" xfId="0" applyNumberFormat="1" applyFont="1" applyFill="1" applyBorder="1" applyAlignment="1">
      <alignment horizontal="left"/>
    </xf>
    <xf numFmtId="49" fontId="24" fillId="73" borderId="37" xfId="0" applyNumberFormat="1" applyFont="1" applyFill="1" applyBorder="1" applyAlignment="1">
      <alignment horizontal="left"/>
    </xf>
    <xf numFmtId="49" fontId="24" fillId="73" borderId="25" xfId="0" applyNumberFormat="1" applyFont="1" applyFill="1" applyBorder="1" applyAlignment="1">
      <alignment horizontal="left"/>
    </xf>
    <xf numFmtId="0" fontId="31" fillId="73" borderId="19" xfId="0" applyFont="1" applyFill="1" applyBorder="1" applyAlignment="1">
      <alignment horizontal="center"/>
    </xf>
    <xf numFmtId="0" fontId="31" fillId="73" borderId="37" xfId="0" applyFont="1" applyFill="1" applyBorder="1" applyAlignment="1">
      <alignment horizontal="center"/>
    </xf>
    <xf numFmtId="0" fontId="31" fillId="73" borderId="25" xfId="0" applyFont="1" applyFill="1" applyBorder="1" applyAlignment="1">
      <alignment horizontal="center"/>
    </xf>
    <xf numFmtId="0" fontId="31" fillId="73" borderId="18" xfId="0" applyFont="1" applyFill="1" applyBorder="1" applyAlignment="1">
      <alignment horizontal="center"/>
    </xf>
    <xf numFmtId="0" fontId="117" fillId="0" borderId="0" xfId="0" applyFont="1" applyAlignment="1">
      <alignment vertical="center" wrapText="1"/>
    </xf>
    <xf numFmtId="0" fontId="115" fillId="0" borderId="0" xfId="0" applyFont="1" applyAlignment="1">
      <alignment vertical="center" wrapText="1"/>
    </xf>
    <xf numFmtId="0" fontId="31" fillId="73" borderId="19" xfId="0" applyFont="1" applyFill="1" applyBorder="1"/>
    <xf numFmtId="0" fontId="31" fillId="73" borderId="25" xfId="0" applyFont="1" applyFill="1" applyBorder="1"/>
    <xf numFmtId="0" fontId="0" fillId="73" borderId="37" xfId="0" applyFill="1" applyBorder="1" applyAlignment="1">
      <alignment horizontal="right"/>
    </xf>
    <xf numFmtId="0" fontId="0" fillId="73" borderId="25" xfId="0" applyFill="1" applyBorder="1" applyAlignment="1">
      <alignment horizontal="right"/>
    </xf>
    <xf numFmtId="166" fontId="21" fillId="73" borderId="103" xfId="29" applyNumberFormat="1" applyFont="1" applyFill="1" applyBorder="1" applyAlignment="1" applyProtection="1">
      <alignment horizontal="center"/>
    </xf>
    <xf numFmtId="166" fontId="21" fillId="73" borderId="50" xfId="29" applyNumberFormat="1" applyFont="1" applyFill="1" applyBorder="1" applyAlignment="1" applyProtection="1">
      <alignment horizontal="center"/>
    </xf>
    <xf numFmtId="0" fontId="32" fillId="76" borderId="18" xfId="0" applyFont="1" applyFill="1" applyBorder="1" applyAlignment="1" applyProtection="1">
      <alignment horizontal="left" vertical="center"/>
    </xf>
    <xf numFmtId="0" fontId="32" fillId="76" borderId="27" xfId="0" applyFont="1" applyFill="1" applyBorder="1" applyAlignment="1" applyProtection="1">
      <alignment horizontal="left" vertical="center"/>
    </xf>
    <xf numFmtId="0" fontId="31" fillId="73" borderId="50" xfId="0" applyFont="1" applyFill="1" applyBorder="1" applyAlignment="1">
      <alignment horizontal="center"/>
    </xf>
    <xf numFmtId="0" fontId="31" fillId="73" borderId="30" xfId="0" applyFont="1" applyFill="1" applyBorder="1" applyAlignment="1">
      <alignment horizontal="center"/>
    </xf>
    <xf numFmtId="0" fontId="31" fillId="73" borderId="27" xfId="0" applyFont="1" applyFill="1" applyBorder="1" applyAlignment="1">
      <alignment horizontal="center"/>
    </xf>
    <xf numFmtId="0" fontId="31" fillId="73" borderId="18" xfId="0" applyFont="1" applyFill="1" applyBorder="1"/>
    <xf numFmtId="166" fontId="32" fillId="41" borderId="19" xfId="29" applyNumberFormat="1" applyFont="1" applyFill="1" applyBorder="1" applyAlignment="1" applyProtection="1">
      <alignment horizontal="center"/>
      <protection locked="0"/>
    </xf>
    <xf numFmtId="166" fontId="32" fillId="41" borderId="50" xfId="29" applyNumberFormat="1" applyFont="1" applyFill="1" applyBorder="1" applyAlignment="1" applyProtection="1">
      <alignment horizontal="center"/>
      <protection locked="0"/>
    </xf>
    <xf numFmtId="166" fontId="32" fillId="73" borderId="103" xfId="29" applyNumberFormat="1" applyFont="1" applyFill="1" applyBorder="1" applyAlignment="1" applyProtection="1">
      <alignment horizontal="center"/>
    </xf>
    <xf numFmtId="166" fontId="32" fillId="73" borderId="50" xfId="29" applyNumberFormat="1" applyFont="1" applyFill="1" applyBorder="1" applyAlignment="1" applyProtection="1">
      <alignment horizontal="center"/>
    </xf>
    <xf numFmtId="9" fontId="32" fillId="41" borderId="19" xfId="101" applyFont="1" applyFill="1" applyBorder="1" applyAlignment="1" applyProtection="1">
      <alignment horizontal="center"/>
      <protection locked="0"/>
    </xf>
    <xf numFmtId="9" fontId="32" fillId="41" borderId="50" xfId="101" applyFont="1" applyFill="1" applyBorder="1" applyAlignment="1" applyProtection="1">
      <alignment horizontal="center"/>
      <protection locked="0"/>
    </xf>
    <xf numFmtId="9" fontId="32" fillId="41" borderId="103" xfId="101" applyFont="1" applyFill="1" applyBorder="1" applyAlignment="1" applyProtection="1">
      <alignment horizontal="center"/>
      <protection locked="0"/>
    </xf>
    <xf numFmtId="0" fontId="21" fillId="41" borderId="19" xfId="0" applyFont="1" applyFill="1" applyBorder="1" applyAlignment="1" applyProtection="1">
      <alignment horizontal="center"/>
      <protection locked="0"/>
    </xf>
    <xf numFmtId="0" fontId="21" fillId="41" borderId="25" xfId="0" applyFont="1" applyFill="1" applyBorder="1" applyAlignment="1" applyProtection="1">
      <alignment horizontal="center"/>
      <protection locked="0"/>
    </xf>
    <xf numFmtId="0" fontId="0" fillId="73" borderId="47" xfId="0" applyFill="1" applyBorder="1"/>
    <xf numFmtId="0" fontId="0" fillId="73" borderId="109" xfId="0" applyFill="1" applyBorder="1"/>
    <xf numFmtId="0" fontId="0" fillId="41" borderId="103" xfId="0" applyFill="1" applyBorder="1" applyAlignment="1" applyProtection="1">
      <alignment horizontal="center"/>
      <protection locked="0"/>
    </xf>
    <xf numFmtId="0" fontId="0" fillId="41" borderId="50" xfId="0" applyFill="1" applyBorder="1" applyAlignment="1" applyProtection="1">
      <alignment horizontal="center"/>
      <protection locked="0"/>
    </xf>
    <xf numFmtId="0" fontId="21" fillId="0" borderId="19" xfId="0" applyFont="1" applyFill="1" applyBorder="1" applyAlignment="1">
      <alignment horizontal="center"/>
    </xf>
    <xf numFmtId="0" fontId="21" fillId="0" borderId="25" xfId="0" applyFont="1" applyFill="1" applyBorder="1" applyAlignment="1">
      <alignment horizontal="center"/>
    </xf>
    <xf numFmtId="0" fontId="43" fillId="73" borderId="15" xfId="0" applyFont="1" applyFill="1" applyBorder="1" applyAlignment="1" applyProtection="1">
      <alignment horizontal="center" vertical="center" wrapText="1"/>
    </xf>
    <xf numFmtId="0" fontId="43" fillId="73" borderId="14" xfId="0" applyFont="1" applyFill="1" applyBorder="1" applyAlignment="1" applyProtection="1">
      <alignment horizontal="center" vertical="center" wrapText="1"/>
    </xf>
    <xf numFmtId="0" fontId="43" fillId="73" borderId="11" xfId="0" applyFont="1" applyFill="1" applyBorder="1" applyAlignment="1" applyProtection="1">
      <alignment horizontal="center" vertical="center" wrapText="1"/>
    </xf>
    <xf numFmtId="0" fontId="0" fillId="73" borderId="18" xfId="0" applyFill="1" applyBorder="1" applyAlignment="1">
      <alignment horizontal="right"/>
    </xf>
    <xf numFmtId="0" fontId="21" fillId="0" borderId="23" xfId="0" applyFont="1" applyBorder="1" applyAlignment="1">
      <alignment horizontal="center" vertical="top" wrapText="1"/>
    </xf>
    <xf numFmtId="0" fontId="21" fillId="0" borderId="0" xfId="0" applyFont="1" applyBorder="1" applyAlignment="1">
      <alignment horizontal="center" vertical="top" wrapText="1"/>
    </xf>
    <xf numFmtId="0" fontId="0" fillId="25" borderId="0" xfId="0" applyFill="1" applyAlignment="1" applyProtection="1">
      <alignment horizontal="center" vertical="top" wrapText="1"/>
      <protection locked="0"/>
    </xf>
    <xf numFmtId="0" fontId="32" fillId="73" borderId="19" xfId="0" applyFont="1" applyFill="1" applyBorder="1" applyAlignment="1">
      <alignment horizontal="center"/>
    </xf>
    <xf numFmtId="0" fontId="32" fillId="73" borderId="25" xfId="0" applyFont="1" applyFill="1" applyBorder="1" applyAlignment="1">
      <alignment horizontal="center"/>
    </xf>
    <xf numFmtId="0" fontId="28" fillId="73" borderId="12" xfId="0" applyFont="1" applyFill="1" applyBorder="1" applyAlignment="1">
      <alignment horizontal="center" vertical="center" wrapText="1"/>
    </xf>
    <xf numFmtId="0" fontId="28" fillId="73" borderId="13" xfId="0" applyFont="1" applyFill="1" applyBorder="1" applyAlignment="1">
      <alignment horizontal="center" vertical="center" wrapText="1"/>
    </xf>
    <xf numFmtId="0" fontId="28" fillId="73" borderId="17" xfId="0" applyFont="1" applyFill="1" applyBorder="1" applyAlignment="1">
      <alignment horizontal="center" vertical="center" wrapText="1"/>
    </xf>
    <xf numFmtId="0" fontId="21" fillId="0" borderId="18" xfId="0" applyFont="1" applyBorder="1" applyAlignment="1">
      <alignment horizontal="center" wrapText="1"/>
    </xf>
    <xf numFmtId="0" fontId="32" fillId="74" borderId="12" xfId="0" applyFont="1" applyFill="1" applyBorder="1" applyAlignment="1" applyProtection="1">
      <alignment horizontal="center" vertical="center" wrapText="1"/>
    </xf>
    <xf numFmtId="0" fontId="32" fillId="74" borderId="13" xfId="0" applyFont="1" applyFill="1" applyBorder="1" applyAlignment="1" applyProtection="1">
      <alignment horizontal="center" vertical="center" wrapText="1"/>
    </xf>
    <xf numFmtId="0" fontId="32" fillId="74" borderId="17" xfId="0" applyFont="1" applyFill="1" applyBorder="1" applyAlignment="1" applyProtection="1">
      <alignment horizontal="center" vertical="center" wrapText="1"/>
    </xf>
    <xf numFmtId="0" fontId="28" fillId="73" borderId="15" xfId="0" applyFont="1" applyFill="1" applyBorder="1" applyAlignment="1">
      <alignment horizontal="center" vertical="center" wrapText="1" shrinkToFit="1"/>
    </xf>
    <xf numFmtId="0" fontId="28" fillId="73" borderId="11" xfId="0" applyFont="1" applyFill="1" applyBorder="1" applyAlignment="1">
      <alignment horizontal="center" vertical="center" shrinkToFit="1"/>
    </xf>
    <xf numFmtId="0" fontId="28" fillId="73" borderId="15" xfId="0" applyFont="1" applyFill="1" applyBorder="1" applyAlignment="1">
      <alignment horizontal="center" vertical="center" wrapText="1"/>
    </xf>
    <xf numFmtId="0" fontId="28" fillId="73" borderId="11" xfId="0" applyFont="1" applyFill="1" applyBorder="1" applyAlignment="1">
      <alignment horizontal="center" vertical="center" wrapText="1"/>
    </xf>
    <xf numFmtId="0" fontId="28" fillId="73" borderId="14" xfId="0" applyFont="1" applyFill="1" applyBorder="1" applyAlignment="1">
      <alignment horizontal="center" vertical="center" wrapText="1"/>
    </xf>
    <xf numFmtId="0" fontId="31" fillId="0" borderId="0" xfId="0" applyFont="1" applyBorder="1" applyAlignment="1">
      <alignment horizontal="left" wrapText="1"/>
    </xf>
    <xf numFmtId="0" fontId="21" fillId="73" borderId="19" xfId="0" applyFont="1" applyFill="1" applyBorder="1" applyAlignment="1">
      <alignment horizontal="center" vertical="center" wrapText="1"/>
    </xf>
    <xf numFmtId="0" fontId="32" fillId="73" borderId="37" xfId="0" applyFont="1" applyFill="1" applyBorder="1" applyAlignment="1">
      <alignment horizontal="center" vertical="center" wrapText="1"/>
    </xf>
    <xf numFmtId="0" fontId="32" fillId="73" borderId="25" xfId="0" applyFont="1" applyFill="1" applyBorder="1" applyAlignment="1">
      <alignment horizontal="center" vertical="center" wrapText="1"/>
    </xf>
    <xf numFmtId="0" fontId="32" fillId="73" borderId="18" xfId="0" applyFont="1" applyFill="1" applyBorder="1" applyAlignment="1" applyProtection="1">
      <alignment wrapText="1"/>
      <protection locked="0"/>
    </xf>
    <xf numFmtId="0" fontId="21" fillId="73" borderId="18" xfId="0" applyFont="1" applyFill="1" applyBorder="1" applyAlignment="1" applyProtection="1">
      <alignment wrapText="1"/>
      <protection locked="0"/>
    </xf>
    <xf numFmtId="0" fontId="32" fillId="73" borderId="15" xfId="0" applyFont="1" applyFill="1" applyBorder="1" applyAlignment="1" applyProtection="1">
      <alignment horizontal="center" vertical="center" wrapText="1"/>
    </xf>
    <xf numFmtId="0" fontId="32" fillId="73" borderId="11" xfId="0" applyFont="1" applyFill="1" applyBorder="1" applyAlignment="1" applyProtection="1">
      <alignment horizontal="center" vertical="center" wrapText="1"/>
    </xf>
    <xf numFmtId="0" fontId="21" fillId="73" borderId="18" xfId="0" applyFont="1" applyFill="1" applyBorder="1" applyAlignment="1" applyProtection="1">
      <alignment wrapText="1"/>
    </xf>
    <xf numFmtId="0" fontId="32" fillId="73" borderId="18" xfId="0" applyFont="1" applyFill="1" applyBorder="1" applyAlignment="1" applyProtection="1">
      <alignment wrapText="1"/>
    </xf>
    <xf numFmtId="0" fontId="20" fillId="0" borderId="24" xfId="0" applyFont="1" applyBorder="1" applyAlignment="1">
      <alignment horizontal="left" wrapText="1"/>
    </xf>
    <xf numFmtId="0" fontId="21" fillId="73" borderId="25" xfId="0" applyFont="1" applyFill="1" applyBorder="1" applyAlignment="1">
      <alignment horizontal="center" vertical="center" wrapText="1"/>
    </xf>
    <xf numFmtId="3" fontId="21" fillId="41" borderId="18" xfId="0" applyNumberFormat="1" applyFont="1" applyFill="1" applyBorder="1" applyAlignment="1" applyProtection="1">
      <alignment horizontal="center" shrinkToFit="1"/>
      <protection locked="0"/>
    </xf>
    <xf numFmtId="0" fontId="32" fillId="73" borderId="19" xfId="0" applyFont="1" applyFill="1" applyBorder="1" applyAlignment="1">
      <alignment horizontal="center" wrapText="1"/>
    </xf>
    <xf numFmtId="0" fontId="32" fillId="73" borderId="25" xfId="0" applyFont="1" applyFill="1" applyBorder="1" applyAlignment="1">
      <alignment horizontal="center" wrapText="1"/>
    </xf>
    <xf numFmtId="0" fontId="32" fillId="73" borderId="19" xfId="0" applyFont="1" applyFill="1" applyBorder="1" applyAlignment="1">
      <alignment horizontal="center" vertical="center"/>
    </xf>
    <xf numFmtId="0" fontId="32" fillId="73" borderId="37" xfId="0" applyFont="1" applyFill="1" applyBorder="1" applyAlignment="1">
      <alignment horizontal="center" vertical="center"/>
    </xf>
    <xf numFmtId="0" fontId="32" fillId="73" borderId="25" xfId="0" applyFont="1" applyFill="1" applyBorder="1" applyAlignment="1">
      <alignment horizontal="center" vertical="center"/>
    </xf>
    <xf numFmtId="49" fontId="32" fillId="41" borderId="19" xfId="0" applyNumberFormat="1" applyFont="1" applyFill="1" applyBorder="1" applyAlignment="1" applyProtection="1">
      <alignment wrapText="1"/>
      <protection locked="0"/>
    </xf>
    <xf numFmtId="49" fontId="32" fillId="41" borderId="37" xfId="0" applyNumberFormat="1" applyFont="1" applyFill="1" applyBorder="1" applyAlignment="1" applyProtection="1">
      <alignment wrapText="1"/>
      <protection locked="0"/>
    </xf>
    <xf numFmtId="49" fontId="32" fillId="41" borderId="25" xfId="0" applyNumberFormat="1" applyFont="1" applyFill="1" applyBorder="1" applyAlignment="1" applyProtection="1">
      <alignment wrapText="1"/>
      <protection locked="0"/>
    </xf>
    <xf numFmtId="0" fontId="32" fillId="41" borderId="19" xfId="0" applyFont="1" applyFill="1" applyBorder="1" applyAlignment="1" applyProtection="1">
      <alignment horizontal="left" wrapText="1"/>
      <protection locked="0"/>
    </xf>
    <xf numFmtId="0" fontId="32" fillId="41" borderId="25" xfId="0" applyFont="1" applyFill="1" applyBorder="1" applyAlignment="1" applyProtection="1">
      <alignment horizontal="left" wrapText="1"/>
      <protection locked="0"/>
    </xf>
    <xf numFmtId="49" fontId="32" fillId="41" borderId="12" xfId="0" applyNumberFormat="1" applyFont="1" applyFill="1" applyBorder="1" applyAlignment="1" applyProtection="1">
      <alignment wrapText="1"/>
      <protection locked="0"/>
    </xf>
    <xf numFmtId="49" fontId="32" fillId="41" borderId="23" xfId="0" applyNumberFormat="1" applyFont="1" applyFill="1" applyBorder="1" applyAlignment="1" applyProtection="1">
      <alignment wrapText="1"/>
      <protection locked="0"/>
    </xf>
    <xf numFmtId="49" fontId="32" fillId="41" borderId="10" xfId="0" applyNumberFormat="1" applyFont="1" applyFill="1" applyBorder="1" applyAlignment="1" applyProtection="1">
      <alignment wrapText="1"/>
      <protection locked="0"/>
    </xf>
    <xf numFmtId="0" fontId="32" fillId="41" borderId="12" xfId="0" applyFont="1" applyFill="1" applyBorder="1" applyAlignment="1" applyProtection="1">
      <alignment horizontal="left" wrapText="1"/>
      <protection locked="0"/>
    </xf>
    <xf numFmtId="0" fontId="32" fillId="41" borderId="10" xfId="0" applyFont="1" applyFill="1" applyBorder="1" applyAlignment="1" applyProtection="1">
      <alignment horizontal="left" wrapText="1"/>
      <protection locked="0"/>
    </xf>
    <xf numFmtId="0" fontId="43" fillId="73" borderId="23" xfId="0" applyFont="1" applyFill="1" applyBorder="1" applyAlignment="1" applyProtection="1">
      <alignment horizontal="center" vertical="center" wrapText="1"/>
    </xf>
    <xf numFmtId="0" fontId="43" fillId="73" borderId="24" xfId="0" applyFont="1" applyFill="1" applyBorder="1" applyAlignment="1" applyProtection="1">
      <alignment horizontal="center" vertical="center" wrapText="1"/>
    </xf>
    <xf numFmtId="0" fontId="31" fillId="73" borderId="15" xfId="0" applyFont="1" applyFill="1" applyBorder="1" applyAlignment="1" applyProtection="1">
      <alignment horizontal="center" wrapText="1"/>
    </xf>
    <xf numFmtId="0" fontId="31" fillId="73" borderId="11" xfId="0" applyFont="1" applyFill="1" applyBorder="1" applyAlignment="1" applyProtection="1">
      <alignment horizontal="center" wrapText="1"/>
    </xf>
    <xf numFmtId="0" fontId="31" fillId="73" borderId="12" xfId="0" applyFont="1" applyFill="1" applyBorder="1" applyAlignment="1">
      <alignment horizontal="center" vertical="center" wrapText="1"/>
    </xf>
    <xf numFmtId="0" fontId="31" fillId="73" borderId="10" xfId="0" applyFont="1" applyFill="1" applyBorder="1" applyAlignment="1">
      <alignment horizontal="center" vertical="center" wrapText="1"/>
    </xf>
    <xf numFmtId="0" fontId="21" fillId="0" borderId="0" xfId="0" applyFont="1" applyBorder="1" applyAlignment="1">
      <alignment horizontal="center" wrapText="1"/>
    </xf>
    <xf numFmtId="0" fontId="32" fillId="73" borderId="18" xfId="0" applyFont="1" applyFill="1" applyBorder="1" applyAlignment="1">
      <alignment horizontal="center" vertical="center"/>
    </xf>
    <xf numFmtId="0" fontId="28" fillId="24" borderId="12" xfId="0" applyFont="1" applyFill="1" applyBorder="1" applyAlignment="1">
      <alignment horizontal="right"/>
    </xf>
    <xf numFmtId="0" fontId="28" fillId="24" borderId="23" xfId="0" applyFont="1" applyFill="1" applyBorder="1" applyAlignment="1">
      <alignment horizontal="right"/>
    </xf>
    <xf numFmtId="0" fontId="28" fillId="24" borderId="10" xfId="0" applyFont="1" applyFill="1" applyBorder="1" applyAlignment="1">
      <alignment horizontal="right"/>
    </xf>
    <xf numFmtId="166" fontId="21" fillId="25" borderId="12" xfId="0" applyNumberFormat="1" applyFont="1" applyFill="1" applyBorder="1" applyAlignment="1" applyProtection="1">
      <alignment horizontal="center" vertical="center"/>
      <protection locked="0"/>
    </xf>
    <xf numFmtId="166" fontId="32" fillId="25" borderId="10" xfId="0" applyNumberFormat="1" applyFont="1" applyFill="1" applyBorder="1" applyAlignment="1" applyProtection="1">
      <alignment horizontal="center" vertical="center"/>
      <protection locked="0"/>
    </xf>
    <xf numFmtId="0" fontId="21" fillId="0" borderId="23" xfId="0" applyFont="1" applyFill="1" applyBorder="1" applyAlignment="1">
      <alignment horizontal="right"/>
    </xf>
    <xf numFmtId="166" fontId="21" fillId="0" borderId="23" xfId="0" applyNumberFormat="1" applyFont="1" applyFill="1" applyBorder="1" applyAlignment="1" applyProtection="1">
      <alignment horizontal="center" wrapText="1"/>
    </xf>
    <xf numFmtId="0" fontId="21" fillId="73" borderId="12" xfId="0" applyFont="1" applyFill="1" applyBorder="1" applyAlignment="1">
      <alignment horizontal="center" vertical="center" wrapText="1"/>
    </xf>
    <xf numFmtId="0" fontId="21" fillId="73" borderId="23" xfId="0" applyFont="1" applyFill="1" applyBorder="1" applyAlignment="1">
      <alignment horizontal="center" vertical="center" wrapText="1"/>
    </xf>
    <xf numFmtId="0" fontId="21" fillId="73" borderId="10" xfId="0" applyFont="1" applyFill="1" applyBorder="1" applyAlignment="1">
      <alignment horizontal="center" vertical="center" wrapText="1"/>
    </xf>
    <xf numFmtId="0" fontId="21" fillId="73" borderId="17" xfId="0" applyFont="1" applyFill="1" applyBorder="1" applyAlignment="1">
      <alignment horizontal="center" vertical="center" wrapText="1"/>
    </xf>
    <xf numFmtId="0" fontId="21" fillId="73" borderId="24" xfId="0" applyFont="1" applyFill="1" applyBorder="1" applyAlignment="1">
      <alignment horizontal="center" vertical="center" wrapText="1"/>
    </xf>
    <xf numFmtId="0" fontId="21" fillId="73" borderId="22" xfId="0" applyFont="1" applyFill="1" applyBorder="1" applyAlignment="1">
      <alignment horizontal="center" vertical="center" wrapText="1"/>
    </xf>
    <xf numFmtId="0" fontId="43" fillId="73" borderId="10" xfId="0" applyFont="1" applyFill="1" applyBorder="1" applyAlignment="1" applyProtection="1">
      <alignment horizontal="center" vertical="center" wrapText="1"/>
    </xf>
    <xf numFmtId="0" fontId="43" fillId="73" borderId="22" xfId="0" applyFont="1" applyFill="1" applyBorder="1" applyAlignment="1" applyProtection="1">
      <alignment horizontal="center" vertical="center" wrapText="1"/>
    </xf>
    <xf numFmtId="0" fontId="20" fillId="73" borderId="19" xfId="0" applyFont="1" applyFill="1" applyBorder="1" applyProtection="1"/>
    <xf numFmtId="0" fontId="0" fillId="73" borderId="37" xfId="0" applyFill="1" applyBorder="1" applyProtection="1"/>
    <xf numFmtId="0" fontId="0" fillId="73" borderId="25" xfId="0" applyFill="1" applyBorder="1" applyProtection="1"/>
    <xf numFmtId="0" fontId="28" fillId="73" borderId="18" xfId="0" applyFont="1" applyFill="1" applyBorder="1" applyAlignment="1">
      <alignment horizontal="right"/>
    </xf>
    <xf numFmtId="0" fontId="32" fillId="73" borderId="15" xfId="0" applyFont="1" applyFill="1" applyBorder="1" applyAlignment="1" applyProtection="1">
      <alignment horizontal="center" vertical="center"/>
    </xf>
    <xf numFmtId="0" fontId="32" fillId="73" borderId="11" xfId="0" applyFont="1" applyFill="1" applyBorder="1" applyAlignment="1" applyProtection="1">
      <alignment horizontal="center" vertical="center"/>
    </xf>
    <xf numFmtId="0" fontId="31" fillId="73" borderId="15" xfId="0" applyFont="1" applyFill="1" applyBorder="1" applyAlignment="1">
      <alignment horizontal="center" vertical="center" wrapText="1"/>
    </xf>
    <xf numFmtId="0" fontId="31" fillId="73" borderId="14" xfId="0" applyFont="1" applyFill="1" applyBorder="1" applyAlignment="1">
      <alignment horizontal="center" vertical="center" wrapText="1"/>
    </xf>
    <xf numFmtId="0" fontId="31" fillId="73" borderId="11" xfId="0" applyFont="1" applyFill="1" applyBorder="1" applyAlignment="1">
      <alignment horizontal="center" vertical="center" wrapText="1"/>
    </xf>
    <xf numFmtId="0" fontId="32" fillId="73" borderId="15" xfId="0" applyFont="1" applyFill="1" applyBorder="1" applyAlignment="1">
      <alignment horizontal="left"/>
    </xf>
    <xf numFmtId="0" fontId="32" fillId="73" borderId="14" xfId="0" applyFont="1" applyFill="1" applyBorder="1" applyAlignment="1">
      <alignment horizontal="left"/>
    </xf>
    <xf numFmtId="0" fontId="32" fillId="73" borderId="15" xfId="0" applyFont="1" applyFill="1" applyBorder="1" applyAlignment="1">
      <alignment horizontal="center" vertical="center" wrapText="1"/>
    </xf>
    <xf numFmtId="0" fontId="32" fillId="73" borderId="11" xfId="0" applyFont="1" applyFill="1" applyBorder="1" applyAlignment="1">
      <alignment horizontal="center" vertical="center" wrapText="1"/>
    </xf>
    <xf numFmtId="0" fontId="31" fillId="73" borderId="17" xfId="0" applyFont="1" applyFill="1" applyBorder="1" applyAlignment="1">
      <alignment horizontal="center" vertical="center" wrapText="1"/>
    </xf>
    <xf numFmtId="0" fontId="21" fillId="73" borderId="15" xfId="0" applyFont="1" applyFill="1" applyBorder="1" applyAlignment="1">
      <alignment horizontal="center" vertical="center" wrapText="1"/>
    </xf>
    <xf numFmtId="0" fontId="32" fillId="73" borderId="12" xfId="0" applyFont="1" applyFill="1" applyBorder="1" applyAlignment="1">
      <alignment horizontal="center" vertical="center" wrapText="1"/>
    </xf>
    <xf numFmtId="0" fontId="32" fillId="73" borderId="10" xfId="0" applyFont="1" applyFill="1" applyBorder="1" applyAlignment="1">
      <alignment horizontal="center" vertical="center" wrapText="1"/>
    </xf>
    <xf numFmtId="0" fontId="32" fillId="73" borderId="17" xfId="0" applyFont="1" applyFill="1" applyBorder="1" applyAlignment="1">
      <alignment horizontal="center" vertical="center" wrapText="1"/>
    </xf>
    <xf numFmtId="0" fontId="32" fillId="73" borderId="22" xfId="0" applyFont="1" applyFill="1" applyBorder="1" applyAlignment="1">
      <alignment horizontal="center" vertical="center" wrapText="1"/>
    </xf>
    <xf numFmtId="0" fontId="32" fillId="73" borderId="18" xfId="0" applyFont="1" applyFill="1" applyBorder="1" applyAlignment="1">
      <alignment horizontal="center" vertical="center" wrapText="1"/>
    </xf>
    <xf numFmtId="0" fontId="21" fillId="73" borderId="18" xfId="0" applyFont="1" applyFill="1" applyBorder="1" applyAlignment="1">
      <alignment horizontal="center" vertical="center" wrapText="1"/>
    </xf>
    <xf numFmtId="0" fontId="32" fillId="73" borderId="13" xfId="0" applyFont="1" applyFill="1" applyBorder="1" applyAlignment="1">
      <alignment horizontal="center" vertical="center" wrapText="1"/>
    </xf>
    <xf numFmtId="0" fontId="32" fillId="73" borderId="21" xfId="0" applyFont="1" applyFill="1" applyBorder="1" applyAlignment="1">
      <alignment horizontal="center" vertical="center" wrapText="1"/>
    </xf>
    <xf numFmtId="0" fontId="0" fillId="41" borderId="24" xfId="0" applyFill="1" applyBorder="1" applyProtection="1">
      <protection locked="0"/>
    </xf>
    <xf numFmtId="0" fontId="31" fillId="73" borderId="19" xfId="0" applyFont="1" applyFill="1" applyBorder="1" applyAlignment="1">
      <alignment horizontal="left"/>
    </xf>
    <xf numFmtId="0" fontId="31" fillId="73" borderId="37" xfId="0" applyFont="1" applyFill="1" applyBorder="1" applyAlignment="1">
      <alignment horizontal="left"/>
    </xf>
    <xf numFmtId="0" fontId="43" fillId="73" borderId="18" xfId="0" applyFont="1" applyFill="1" applyBorder="1" applyAlignment="1" applyProtection="1">
      <alignment horizontal="center" wrapText="1"/>
    </xf>
    <xf numFmtId="0" fontId="43" fillId="73" borderId="19" xfId="0" applyFont="1" applyFill="1" applyBorder="1" applyAlignment="1" applyProtection="1">
      <alignment horizontal="center" wrapText="1"/>
    </xf>
    <xf numFmtId="0" fontId="28" fillId="73" borderId="18" xfId="0" applyFont="1" applyFill="1" applyBorder="1" applyAlignment="1">
      <alignment horizontal="center" vertical="center" wrapText="1"/>
    </xf>
    <xf numFmtId="0" fontId="32" fillId="0" borderId="23" xfId="0" applyFont="1" applyBorder="1" applyAlignment="1">
      <alignment horizontal="right"/>
    </xf>
    <xf numFmtId="0" fontId="32" fillId="0" borderId="0" xfId="0" applyFont="1" applyBorder="1" applyAlignment="1">
      <alignment horizontal="right"/>
    </xf>
    <xf numFmtId="0" fontId="0" fillId="73" borderId="12" xfId="0" applyFill="1" applyBorder="1" applyAlignment="1">
      <alignment horizontal="right" vertical="top" wrapText="1"/>
    </xf>
    <xf numFmtId="0" fontId="0" fillId="73" borderId="23" xfId="0" applyFill="1" applyBorder="1" applyAlignment="1">
      <alignment horizontal="right" vertical="top" wrapText="1"/>
    </xf>
    <xf numFmtId="0" fontId="0" fillId="73" borderId="10" xfId="0" applyFill="1" applyBorder="1" applyAlignment="1">
      <alignment horizontal="right" vertical="top" wrapText="1"/>
    </xf>
    <xf numFmtId="0" fontId="0" fillId="73" borderId="17" xfId="0" applyFill="1" applyBorder="1" applyAlignment="1">
      <alignment horizontal="right" vertical="top" wrapText="1"/>
    </xf>
    <xf numFmtId="0" fontId="0" fillId="73" borderId="24" xfId="0" applyFill="1" applyBorder="1" applyAlignment="1">
      <alignment horizontal="right" vertical="top" wrapText="1"/>
    </xf>
    <xf numFmtId="0" fontId="0" fillId="73" borderId="22" xfId="0" applyFill="1" applyBorder="1" applyAlignment="1">
      <alignment horizontal="right" vertical="top" wrapText="1"/>
    </xf>
    <xf numFmtId="0" fontId="20" fillId="73" borderId="19" xfId="0" applyFont="1" applyFill="1" applyBorder="1" applyAlignment="1">
      <alignment vertical="center" wrapText="1"/>
    </xf>
    <xf numFmtId="0" fontId="0" fillId="73" borderId="37" xfId="0" applyFill="1" applyBorder="1" applyAlignment="1">
      <alignment vertical="center" wrapText="1"/>
    </xf>
    <xf numFmtId="0" fontId="0" fillId="73" borderId="25" xfId="0" applyFill="1" applyBorder="1" applyAlignment="1">
      <alignment vertical="center" wrapText="1"/>
    </xf>
    <xf numFmtId="3" fontId="0" fillId="76" borderId="37" xfId="29" applyNumberFormat="1" applyFont="1" applyFill="1" applyBorder="1" applyAlignment="1" applyProtection="1">
      <alignment horizontal="center" vertical="center" wrapText="1"/>
    </xf>
    <xf numFmtId="3" fontId="0" fillId="76" borderId="25" xfId="29" applyNumberFormat="1" applyFont="1" applyFill="1" applyBorder="1" applyAlignment="1" applyProtection="1">
      <alignment horizontal="center" vertical="center" wrapText="1"/>
    </xf>
    <xf numFmtId="167" fontId="21" fillId="41" borderId="17" xfId="29" applyNumberFormat="1" applyFont="1" applyFill="1" applyBorder="1" applyProtection="1">
      <protection locked="0"/>
    </xf>
    <xf numFmtId="167" fontId="21" fillId="41" borderId="21" xfId="29" applyNumberFormat="1" applyFont="1" applyFill="1" applyBorder="1" applyProtection="1">
      <protection locked="0"/>
    </xf>
    <xf numFmtId="167" fontId="0" fillId="73" borderId="10" xfId="29" applyNumberFormat="1" applyFont="1" applyFill="1" applyBorder="1" applyAlignment="1">
      <alignment horizontal="center" vertical="center"/>
    </xf>
    <xf numFmtId="167" fontId="0" fillId="73" borderId="22" xfId="29" applyNumberFormat="1" applyFont="1" applyFill="1" applyBorder="1" applyAlignment="1">
      <alignment horizontal="center" vertical="center"/>
    </xf>
    <xf numFmtId="0" fontId="20" fillId="0" borderId="0" xfId="0" applyFont="1" applyAlignment="1">
      <alignment horizontal="center"/>
    </xf>
    <xf numFmtId="0" fontId="0" fillId="0" borderId="0" xfId="0" applyAlignment="1">
      <alignment horizontal="center"/>
    </xf>
    <xf numFmtId="0" fontId="0" fillId="73" borderId="103" xfId="0" applyFill="1" applyBorder="1" applyAlignment="1">
      <alignment horizontal="center"/>
    </xf>
    <xf numFmtId="0" fontId="0" fillId="73" borderId="25" xfId="0" applyFill="1" applyBorder="1" applyAlignment="1">
      <alignment horizontal="center"/>
    </xf>
    <xf numFmtId="0" fontId="31" fillId="73" borderId="39" xfId="0" applyFont="1" applyFill="1" applyBorder="1" applyAlignment="1">
      <alignment horizontal="center"/>
    </xf>
    <xf numFmtId="0" fontId="31" fillId="73" borderId="48" xfId="0" applyFont="1" applyFill="1" applyBorder="1" applyAlignment="1">
      <alignment horizontal="center"/>
    </xf>
    <xf numFmtId="0" fontId="31" fillId="73" borderId="38" xfId="0" applyFont="1" applyFill="1" applyBorder="1" applyAlignment="1">
      <alignment horizontal="center"/>
    </xf>
    <xf numFmtId="0" fontId="0" fillId="73" borderId="12" xfId="0" applyFill="1" applyBorder="1" applyAlignment="1">
      <alignment vertical="center" wrapText="1"/>
    </xf>
    <xf numFmtId="0" fontId="0" fillId="73" borderId="23" xfId="0" applyFill="1" applyBorder="1" applyAlignment="1">
      <alignment vertical="center" wrapText="1"/>
    </xf>
    <xf numFmtId="0" fontId="0" fillId="73" borderId="10" xfId="0" applyFill="1" applyBorder="1" applyAlignment="1">
      <alignment vertical="center" wrapText="1"/>
    </xf>
    <xf numFmtId="0" fontId="27" fillId="73" borderId="18" xfId="0" applyFont="1" applyFill="1" applyBorder="1" applyAlignment="1">
      <alignment horizontal="center" vertical="center" wrapText="1"/>
    </xf>
    <xf numFmtId="0" fontId="20" fillId="73" borderId="54" xfId="0" applyFont="1" applyFill="1" applyBorder="1" applyAlignment="1">
      <alignment horizontal="center" vertical="center"/>
    </xf>
    <xf numFmtId="0" fontId="20" fillId="73" borderId="22" xfId="0" applyFont="1" applyFill="1" applyBorder="1" applyAlignment="1">
      <alignment horizontal="center" vertical="center"/>
    </xf>
    <xf numFmtId="0" fontId="0" fillId="73" borderId="12" xfId="0" applyFill="1" applyBorder="1" applyAlignment="1">
      <alignment horizontal="center" vertical="center"/>
    </xf>
    <xf numFmtId="0" fontId="0" fillId="73" borderId="10" xfId="0" applyFill="1" applyBorder="1" applyAlignment="1">
      <alignment horizontal="center" vertical="center"/>
    </xf>
    <xf numFmtId="0" fontId="0" fillId="73" borderId="39" xfId="0" applyFill="1" applyBorder="1" applyAlignment="1">
      <alignment horizontal="center" vertical="center"/>
    </xf>
    <xf numFmtId="0" fontId="0" fillId="73" borderId="48" xfId="0" applyFill="1" applyBorder="1" applyAlignment="1">
      <alignment horizontal="center" vertical="center"/>
    </xf>
    <xf numFmtId="0" fontId="24" fillId="73" borderId="108" xfId="0" applyFont="1" applyFill="1" applyBorder="1" applyAlignment="1">
      <alignment horizontal="center" vertical="center" wrapText="1"/>
    </xf>
    <xf numFmtId="0" fontId="27" fillId="73" borderId="99" xfId="0" applyFont="1" applyFill="1" applyBorder="1" applyAlignment="1">
      <alignment horizontal="center" vertical="center" wrapText="1"/>
    </xf>
    <xf numFmtId="0" fontId="27" fillId="73" borderId="85" xfId="0" applyFont="1" applyFill="1" applyBorder="1" applyAlignment="1">
      <alignment horizontal="center" vertical="center" wrapText="1"/>
    </xf>
    <xf numFmtId="0" fontId="0" fillId="73" borderId="19" xfId="0" applyFill="1" applyBorder="1" applyAlignment="1">
      <alignment horizontal="center"/>
    </xf>
    <xf numFmtId="0" fontId="0" fillId="73" borderId="50" xfId="0" applyFill="1" applyBorder="1" applyAlignment="1">
      <alignment horizontal="center"/>
    </xf>
    <xf numFmtId="0" fontId="0" fillId="73" borderId="91" xfId="0" applyFill="1" applyBorder="1" applyAlignment="1">
      <alignment horizontal="center" vertical="center"/>
    </xf>
    <xf numFmtId="0" fontId="0" fillId="73" borderId="28" xfId="0" applyFill="1" applyBorder="1" applyAlignment="1">
      <alignment horizontal="center" vertical="center"/>
    </xf>
    <xf numFmtId="0" fontId="0" fillId="73" borderId="29" xfId="0" applyFill="1" applyBorder="1" applyAlignment="1">
      <alignment horizontal="center" vertical="center"/>
    </xf>
    <xf numFmtId="0" fontId="0" fillId="73" borderId="54" xfId="0" applyFill="1" applyBorder="1" applyAlignment="1">
      <alignment horizontal="center" vertical="center"/>
    </xf>
    <xf numFmtId="0" fontId="0" fillId="73" borderId="24" xfId="0" applyFill="1" applyBorder="1" applyAlignment="1">
      <alignment horizontal="center" vertical="center"/>
    </xf>
    <xf numFmtId="0" fontId="0" fillId="73" borderId="53" xfId="0" applyFill="1" applyBorder="1" applyAlignment="1">
      <alignment horizontal="center" vertical="center"/>
    </xf>
    <xf numFmtId="0" fontId="31" fillId="73" borderId="19" xfId="0" applyFont="1" applyFill="1" applyBorder="1" applyAlignment="1">
      <alignment horizontal="center" vertical="center"/>
    </xf>
    <xf numFmtId="0" fontId="31" fillId="73" borderId="37" xfId="0" applyFont="1" applyFill="1" applyBorder="1" applyAlignment="1">
      <alignment horizontal="center" vertical="center"/>
    </xf>
    <xf numFmtId="0" fontId="31" fillId="73" borderId="25" xfId="0" applyFont="1" applyFill="1" applyBorder="1" applyAlignment="1">
      <alignment horizontal="center" vertical="center"/>
    </xf>
    <xf numFmtId="0" fontId="0" fillId="73" borderId="19" xfId="0" applyFill="1" applyBorder="1" applyAlignment="1">
      <alignment horizontal="center" vertical="center" wrapText="1"/>
    </xf>
    <xf numFmtId="0" fontId="0" fillId="73" borderId="25" xfId="0" applyFill="1" applyBorder="1" applyAlignment="1">
      <alignment horizontal="center" vertical="center" wrapText="1"/>
    </xf>
    <xf numFmtId="3" fontId="0" fillId="41" borderId="19" xfId="29" applyNumberFormat="1" applyFont="1" applyFill="1" applyBorder="1" applyAlignment="1" applyProtection="1">
      <alignment horizontal="center" vertical="center"/>
      <protection locked="0"/>
    </xf>
    <xf numFmtId="3" fontId="0" fillId="41" borderId="25" xfId="29" applyNumberFormat="1" applyFont="1" applyFill="1" applyBorder="1" applyAlignment="1" applyProtection="1">
      <alignment horizontal="center" vertical="center"/>
      <protection locked="0"/>
    </xf>
    <xf numFmtId="0" fontId="0" fillId="41" borderId="18" xfId="0" applyFill="1" applyBorder="1" applyAlignment="1" applyProtection="1">
      <alignment horizontal="center" vertical="center" shrinkToFit="1"/>
      <protection locked="0"/>
    </xf>
    <xf numFmtId="0" fontId="31" fillId="73" borderId="12" xfId="0" applyFont="1" applyFill="1" applyBorder="1" applyAlignment="1">
      <alignment horizontal="center" wrapText="1"/>
    </xf>
    <xf numFmtId="0" fontId="31" fillId="73" borderId="10" xfId="0" applyFont="1" applyFill="1" applyBorder="1" applyAlignment="1">
      <alignment horizontal="center" wrapText="1"/>
    </xf>
    <xf numFmtId="0" fontId="31" fillId="73" borderId="17" xfId="0" applyFont="1" applyFill="1" applyBorder="1" applyAlignment="1">
      <alignment horizontal="center" wrapText="1"/>
    </xf>
    <xf numFmtId="0" fontId="31" fillId="73" borderId="22" xfId="0" applyFont="1" applyFill="1" applyBorder="1" applyAlignment="1">
      <alignment horizontal="center" wrapText="1"/>
    </xf>
    <xf numFmtId="0" fontId="31" fillId="73" borderId="23" xfId="0" applyFont="1" applyFill="1" applyBorder="1" applyAlignment="1">
      <alignment horizontal="center" wrapText="1"/>
    </xf>
    <xf numFmtId="0" fontId="31" fillId="73" borderId="24" xfId="0" applyFont="1" applyFill="1" applyBorder="1" applyAlignment="1">
      <alignment horizontal="center" wrapText="1"/>
    </xf>
    <xf numFmtId="0" fontId="0" fillId="73" borderId="12" xfId="0" applyFill="1" applyBorder="1" applyAlignment="1">
      <alignment horizontal="center" vertical="center" wrapText="1"/>
    </xf>
    <xf numFmtId="0" fontId="0" fillId="73" borderId="10" xfId="0" applyFill="1" applyBorder="1" applyAlignment="1">
      <alignment horizontal="center" vertical="center" wrapText="1"/>
    </xf>
    <xf numFmtId="0" fontId="0" fillId="73" borderId="17" xfId="0" applyFill="1" applyBorder="1" applyAlignment="1">
      <alignment horizontal="center" vertical="center" wrapText="1"/>
    </xf>
    <xf numFmtId="0" fontId="0" fillId="73" borderId="22" xfId="0" applyFill="1" applyBorder="1" applyAlignment="1">
      <alignment horizontal="center" vertical="center" wrapText="1"/>
    </xf>
    <xf numFmtId="3" fontId="0" fillId="41" borderId="18" xfId="29" applyNumberFormat="1" applyFont="1" applyFill="1" applyBorder="1" applyAlignment="1" applyProtection="1">
      <alignment horizontal="center" vertical="center"/>
      <protection locked="0"/>
    </xf>
    <xf numFmtId="0" fontId="0" fillId="76" borderId="19" xfId="0" applyFill="1" applyBorder="1" applyAlignment="1">
      <alignment vertical="center" wrapText="1"/>
    </xf>
    <xf numFmtId="0" fontId="0" fillId="76" borderId="37" xfId="0" applyFill="1" applyBorder="1" applyAlignment="1">
      <alignment vertical="center" wrapText="1"/>
    </xf>
    <xf numFmtId="0" fontId="0" fillId="76" borderId="25" xfId="0" applyFill="1" applyBorder="1" applyAlignment="1">
      <alignment vertical="center" wrapText="1"/>
    </xf>
    <xf numFmtId="0" fontId="27" fillId="73" borderId="66" xfId="0" applyFont="1" applyFill="1" applyBorder="1" applyAlignment="1">
      <alignment horizontal="center" vertical="center" wrapText="1"/>
    </xf>
    <xf numFmtId="0" fontId="27" fillId="73" borderId="65" xfId="0" applyFont="1" applyFill="1" applyBorder="1" applyAlignment="1">
      <alignment horizontal="center" vertical="center" wrapText="1"/>
    </xf>
    <xf numFmtId="0" fontId="20" fillId="73" borderId="36" xfId="0" applyFont="1" applyFill="1" applyBorder="1" applyAlignment="1">
      <alignment horizontal="center" vertical="center"/>
    </xf>
    <xf numFmtId="0" fontId="20" fillId="73" borderId="10" xfId="0" applyFont="1" applyFill="1" applyBorder="1" applyAlignment="1">
      <alignment horizontal="center" vertical="center"/>
    </xf>
    <xf numFmtId="0" fontId="0" fillId="73" borderId="17" xfId="0" applyFill="1" applyBorder="1" applyAlignment="1">
      <alignment horizontal="center" vertical="center"/>
    </xf>
    <xf numFmtId="0" fontId="0" fillId="73" borderId="22" xfId="0" applyFill="1" applyBorder="1" applyAlignment="1">
      <alignment horizontal="center" vertical="center"/>
    </xf>
    <xf numFmtId="0" fontId="0" fillId="73" borderId="19" xfId="0" applyFill="1" applyBorder="1" applyAlignment="1">
      <alignment vertical="center" wrapText="1"/>
    </xf>
    <xf numFmtId="0" fontId="20" fillId="25" borderId="0" xfId="0" applyFont="1" applyFill="1" applyAlignment="1" applyProtection="1">
      <alignment vertical="top" wrapText="1"/>
      <protection locked="0"/>
    </xf>
    <xf numFmtId="167" fontId="32" fillId="41" borderId="19" xfId="29" applyNumberFormat="1" applyFont="1" applyFill="1" applyBorder="1" applyAlignment="1" applyProtection="1">
      <alignment horizontal="left" vertical="center" wrapText="1"/>
      <protection locked="0"/>
    </xf>
    <xf numFmtId="167" fontId="32" fillId="41" borderId="37" xfId="29" applyNumberFormat="1" applyFont="1" applyFill="1" applyBorder="1" applyAlignment="1" applyProtection="1">
      <alignment horizontal="left" vertical="center" wrapText="1"/>
      <protection locked="0"/>
    </xf>
    <xf numFmtId="167" fontId="21" fillId="41" borderId="19" xfId="29" applyNumberFormat="1" applyFont="1" applyFill="1" applyBorder="1" applyAlignment="1" applyProtection="1">
      <alignment horizontal="left" vertical="center" wrapText="1"/>
      <protection locked="0"/>
    </xf>
    <xf numFmtId="0" fontId="31" fillId="73" borderId="97" xfId="0" applyFont="1" applyFill="1" applyBorder="1" applyAlignment="1">
      <alignment horizontal="center" vertical="center"/>
    </xf>
    <xf numFmtId="0" fontId="31" fillId="73" borderId="104" xfId="0" applyFont="1" applyFill="1" applyBorder="1" applyAlignment="1">
      <alignment horizontal="center" vertical="center"/>
    </xf>
    <xf numFmtId="0" fontId="31" fillId="73" borderId="24" xfId="0" applyFont="1" applyFill="1" applyBorder="1" applyAlignment="1">
      <alignment horizontal="center" vertical="center"/>
    </xf>
    <xf numFmtId="0" fontId="31" fillId="73" borderId="53" xfId="0" applyFont="1" applyFill="1" applyBorder="1" applyAlignment="1">
      <alignment horizontal="center" vertical="center"/>
    </xf>
    <xf numFmtId="0" fontId="29" fillId="73" borderId="18" xfId="0" applyFont="1" applyFill="1" applyBorder="1" applyAlignment="1">
      <alignment horizontal="center" vertical="center"/>
    </xf>
    <xf numFmtId="0" fontId="29" fillId="73" borderId="46" xfId="0" applyFont="1" applyFill="1" applyBorder="1" applyAlignment="1">
      <alignment horizontal="center" vertical="center"/>
    </xf>
    <xf numFmtId="0" fontId="29" fillId="73" borderId="19" xfId="0" applyFont="1" applyFill="1" applyBorder="1" applyAlignment="1">
      <alignment horizontal="center" vertical="center"/>
    </xf>
    <xf numFmtId="0" fontId="29" fillId="73" borderId="37" xfId="0" applyFont="1" applyFill="1" applyBorder="1" applyAlignment="1">
      <alignment horizontal="center" vertical="center"/>
    </xf>
    <xf numFmtId="9" fontId="21" fillId="41" borderId="19" xfId="101" applyFont="1" applyFill="1" applyBorder="1" applyAlignment="1" applyProtection="1">
      <alignment horizontal="center" vertical="center" wrapText="1"/>
      <protection locked="0"/>
    </xf>
    <xf numFmtId="9" fontId="21" fillId="41" borderId="37" xfId="101" applyFont="1" applyFill="1" applyBorder="1" applyAlignment="1" applyProtection="1">
      <alignment horizontal="center" vertical="center" wrapText="1"/>
      <protection locked="0"/>
    </xf>
    <xf numFmtId="9" fontId="21" fillId="73" borderId="68" xfId="0" applyNumberFormat="1" applyFont="1" applyFill="1" applyBorder="1" applyAlignment="1">
      <alignment horizontal="center" vertical="center"/>
    </xf>
    <xf numFmtId="9" fontId="21" fillId="73" borderId="55" xfId="0" applyNumberFormat="1" applyFont="1" applyFill="1" applyBorder="1" applyAlignment="1">
      <alignment horizontal="center" vertical="center"/>
    </xf>
    <xf numFmtId="0" fontId="29" fillId="73" borderId="19" xfId="0" applyFont="1" applyFill="1" applyBorder="1" applyAlignment="1">
      <alignment vertical="center" wrapText="1"/>
    </xf>
    <xf numFmtId="0" fontId="29" fillId="73" borderId="37" xfId="0" applyFont="1" applyFill="1" applyBorder="1" applyAlignment="1">
      <alignment vertical="center" wrapText="1"/>
    </xf>
    <xf numFmtId="0" fontId="29" fillId="73" borderId="25" xfId="0" applyFont="1" applyFill="1" applyBorder="1" applyAlignment="1">
      <alignment vertical="center" wrapText="1"/>
    </xf>
    <xf numFmtId="167" fontId="0" fillId="73" borderId="12" xfId="29" applyNumberFormat="1" applyFont="1" applyFill="1" applyBorder="1"/>
    <xf numFmtId="167" fontId="0" fillId="73" borderId="10" xfId="29" applyNumberFormat="1" applyFont="1" applyFill="1" applyBorder="1"/>
    <xf numFmtId="0" fontId="20" fillId="41" borderId="18" xfId="0" applyFont="1" applyFill="1" applyBorder="1" applyAlignment="1" applyProtection="1">
      <alignment horizontal="left" vertical="top" wrapText="1"/>
      <protection locked="0"/>
    </xf>
    <xf numFmtId="0" fontId="20" fillId="41" borderId="19" xfId="0" applyFont="1" applyFill="1" applyBorder="1" applyAlignment="1" applyProtection="1">
      <alignment horizontal="left" vertical="top" wrapText="1"/>
      <protection locked="0"/>
    </xf>
    <xf numFmtId="0" fontId="20" fillId="41" borderId="37" xfId="0" applyFont="1" applyFill="1" applyBorder="1" applyAlignment="1" applyProtection="1">
      <alignment horizontal="left" vertical="top" wrapText="1"/>
      <protection locked="0"/>
    </xf>
    <xf numFmtId="0" fontId="20" fillId="41" borderId="25" xfId="0" applyFont="1" applyFill="1" applyBorder="1" applyAlignment="1" applyProtection="1">
      <alignment horizontal="left" vertical="top" wrapText="1"/>
      <protection locked="0"/>
    </xf>
    <xf numFmtId="173" fontId="17" fillId="73" borderId="24" xfId="29" applyNumberFormat="1" applyFont="1" applyFill="1" applyBorder="1" applyAlignment="1">
      <alignment horizontal="center"/>
    </xf>
    <xf numFmtId="0" fontId="21" fillId="73" borderId="19" xfId="0" applyFont="1" applyFill="1" applyBorder="1" applyAlignment="1">
      <alignment horizontal="center" vertical="center"/>
    </xf>
    <xf numFmtId="0" fontId="21" fillId="73" borderId="37" xfId="0" applyFont="1" applyFill="1" applyBorder="1" applyAlignment="1">
      <alignment horizontal="center" vertical="center"/>
    </xf>
    <xf numFmtId="0" fontId="21" fillId="73" borderId="25" xfId="0" applyFont="1" applyFill="1" applyBorder="1" applyAlignment="1">
      <alignment horizontal="center" vertical="center"/>
    </xf>
    <xf numFmtId="0" fontId="31" fillId="73" borderId="0" xfId="169" quotePrefix="1" applyFont="1" applyFill="1" applyBorder="1" applyAlignment="1">
      <alignment vertical="top" wrapText="1"/>
    </xf>
    <xf numFmtId="0" fontId="31" fillId="73" borderId="31" xfId="169" quotePrefix="1" applyFont="1" applyFill="1" applyBorder="1" applyAlignment="1">
      <alignment vertical="top" wrapText="1"/>
    </xf>
    <xf numFmtId="0" fontId="20" fillId="25" borderId="0" xfId="0" applyFont="1" applyFill="1" applyBorder="1" applyAlignment="1" applyProtection="1">
      <alignment wrapText="1"/>
      <protection locked="0"/>
    </xf>
    <xf numFmtId="0" fontId="0" fillId="25" borderId="0" xfId="0" applyFill="1" applyBorder="1" applyAlignment="1" applyProtection="1">
      <alignment wrapText="1"/>
      <protection locked="0"/>
    </xf>
    <xf numFmtId="0" fontId="24" fillId="73" borderId="0" xfId="0" applyFont="1" applyFill="1" applyBorder="1" applyAlignment="1">
      <alignment horizontal="left" wrapText="1"/>
    </xf>
    <xf numFmtId="0" fontId="20" fillId="73" borderId="19" xfId="169" applyFont="1" applyFill="1" applyBorder="1" applyAlignment="1">
      <alignment horizontal="left" vertical="top" wrapText="1"/>
    </xf>
    <xf numFmtId="0" fontId="20" fillId="73" borderId="37" xfId="169" applyFont="1" applyFill="1" applyBorder="1" applyAlignment="1">
      <alignment horizontal="left" vertical="top" wrapText="1"/>
    </xf>
    <xf numFmtId="0" fontId="20" fillId="73" borderId="25" xfId="169" applyFont="1" applyFill="1" applyBorder="1" applyAlignment="1">
      <alignment horizontal="left" vertical="top" wrapText="1"/>
    </xf>
    <xf numFmtId="0" fontId="94" fillId="73" borderId="0" xfId="169" applyFont="1" applyFill="1" applyBorder="1" applyAlignment="1">
      <alignment wrapText="1"/>
    </xf>
    <xf numFmtId="0" fontId="94" fillId="73" borderId="31" xfId="169" applyFont="1" applyFill="1" applyBorder="1" applyAlignment="1">
      <alignment wrapText="1"/>
    </xf>
    <xf numFmtId="0" fontId="1" fillId="73" borderId="35" xfId="169" applyFont="1" applyFill="1" applyBorder="1" applyAlignment="1">
      <alignment vertical="top" wrapText="1"/>
    </xf>
    <xf numFmtId="0" fontId="17" fillId="73" borderId="0" xfId="169" applyFill="1" applyBorder="1" applyAlignment="1">
      <alignment vertical="top" wrapText="1"/>
    </xf>
    <xf numFmtId="0" fontId="17" fillId="73" borderId="31" xfId="169" applyFill="1" applyBorder="1" applyAlignment="1">
      <alignment vertical="top" wrapText="1"/>
    </xf>
    <xf numFmtId="0" fontId="21" fillId="73" borderId="18" xfId="0" applyFont="1" applyFill="1" applyBorder="1" applyAlignment="1">
      <alignment horizontal="center" vertical="center"/>
    </xf>
    <xf numFmtId="0" fontId="29" fillId="73" borderId="0" xfId="0" applyFont="1" applyFill="1" applyBorder="1" applyAlignment="1">
      <alignment horizontal="left" wrapText="1"/>
    </xf>
    <xf numFmtId="0" fontId="0" fillId="73" borderId="0" xfId="0" applyFill="1" applyBorder="1" applyAlignment="1">
      <alignment horizontal="left" wrapText="1"/>
    </xf>
    <xf numFmtId="0" fontId="24" fillId="73" borderId="18" xfId="0" applyFont="1" applyFill="1" applyBorder="1" applyAlignment="1">
      <alignment horizontal="left" vertical="center" wrapText="1"/>
    </xf>
    <xf numFmtId="0" fontId="24" fillId="73" borderId="13" xfId="0" applyFont="1" applyFill="1" applyBorder="1" applyAlignment="1">
      <alignment vertical="top" wrapText="1"/>
    </xf>
    <xf numFmtId="0" fontId="24" fillId="73" borderId="0" xfId="0" applyFont="1" applyFill="1" applyBorder="1" applyAlignment="1">
      <alignment vertical="top" wrapText="1"/>
    </xf>
    <xf numFmtId="0" fontId="20" fillId="73" borderId="18" xfId="0" applyFont="1" applyFill="1" applyBorder="1" applyAlignment="1">
      <alignment horizontal="center" vertical="center"/>
    </xf>
    <xf numFmtId="0" fontId="20" fillId="73" borderId="27" xfId="0" applyFont="1" applyFill="1" applyBorder="1" applyAlignment="1">
      <alignment horizontal="center" vertical="center"/>
    </xf>
    <xf numFmtId="0" fontId="151" fillId="0" borderId="0" xfId="0" applyFont="1" applyAlignment="1">
      <alignment horizontal="center" wrapText="1"/>
    </xf>
    <xf numFmtId="0" fontId="0" fillId="73" borderId="19" xfId="0" applyFill="1" applyBorder="1" applyAlignment="1" applyProtection="1">
      <alignment horizontal="center"/>
    </xf>
    <xf numFmtId="0" fontId="0" fillId="73" borderId="37" xfId="0" applyFill="1" applyBorder="1" applyAlignment="1" applyProtection="1">
      <alignment horizontal="center"/>
    </xf>
    <xf numFmtId="0" fontId="0" fillId="73" borderId="25" xfId="0" applyFill="1" applyBorder="1" applyAlignment="1" applyProtection="1">
      <alignment horizontal="center"/>
    </xf>
    <xf numFmtId="0" fontId="20" fillId="73" borderId="19" xfId="0" applyFont="1" applyFill="1" applyBorder="1" applyAlignment="1" applyProtection="1">
      <alignment horizontal="center"/>
    </xf>
    <xf numFmtId="0" fontId="119" fillId="41" borderId="19" xfId="0" applyFont="1" applyFill="1" applyBorder="1" applyAlignment="1" applyProtection="1">
      <alignment wrapText="1"/>
      <protection locked="0"/>
    </xf>
    <xf numFmtId="0" fontId="119" fillId="41" borderId="37" xfId="0" applyFont="1" applyFill="1" applyBorder="1" applyAlignment="1" applyProtection="1">
      <alignment wrapText="1"/>
      <protection locked="0"/>
    </xf>
    <xf numFmtId="0" fontId="119" fillId="41" borderId="25" xfId="0" applyFont="1" applyFill="1" applyBorder="1" applyAlignment="1" applyProtection="1">
      <alignment wrapText="1"/>
      <protection locked="0"/>
    </xf>
    <xf numFmtId="0" fontId="123" fillId="41" borderId="19" xfId="0" applyFont="1" applyFill="1" applyBorder="1" applyProtection="1">
      <protection locked="0"/>
    </xf>
    <xf numFmtId="0" fontId="123" fillId="41" borderId="37" xfId="0" applyFont="1" applyFill="1" applyBorder="1" applyProtection="1">
      <protection locked="0"/>
    </xf>
    <xf numFmtId="0" fontId="123" fillId="41" borderId="25" xfId="0" applyFont="1" applyFill="1" applyBorder="1" applyProtection="1">
      <protection locked="0"/>
    </xf>
    <xf numFmtId="0" fontId="120" fillId="73" borderId="18" xfId="0" applyFont="1" applyFill="1" applyBorder="1" applyAlignment="1">
      <alignment horizontal="center" vertical="center" wrapText="1"/>
    </xf>
    <xf numFmtId="0" fontId="119" fillId="41" borderId="18" xfId="0" applyFont="1" applyFill="1" applyBorder="1" applyProtection="1">
      <protection locked="0"/>
    </xf>
    <xf numFmtId="9" fontId="21" fillId="41" borderId="18" xfId="101" applyFont="1" applyFill="1" applyBorder="1" applyAlignment="1" applyProtection="1">
      <alignment horizontal="center" vertical="center" wrapText="1"/>
      <protection locked="0"/>
    </xf>
    <xf numFmtId="9" fontId="21" fillId="41" borderId="27" xfId="101" applyFont="1" applyFill="1" applyBorder="1" applyAlignment="1" applyProtection="1">
      <alignment horizontal="center" vertical="center" wrapText="1"/>
      <protection locked="0"/>
    </xf>
    <xf numFmtId="0" fontId="20" fillId="73" borderId="46" xfId="0" applyFont="1" applyFill="1" applyBorder="1" applyAlignment="1">
      <alignment horizontal="center" vertical="center"/>
    </xf>
    <xf numFmtId="0" fontId="122" fillId="73" borderId="19" xfId="0" applyFont="1" applyFill="1" applyBorder="1" applyAlignment="1" applyProtection="1">
      <alignment vertical="center" wrapText="1"/>
    </xf>
    <xf numFmtId="0" fontId="122" fillId="73" borderId="37" xfId="0" applyFont="1" applyFill="1" applyBorder="1" applyAlignment="1" applyProtection="1">
      <alignment vertical="center" wrapText="1"/>
    </xf>
    <xf numFmtId="0" fontId="122" fillId="73" borderId="25" xfId="0" applyFont="1" applyFill="1" applyBorder="1" applyAlignment="1" applyProtection="1">
      <alignment vertical="center" wrapText="1"/>
    </xf>
    <xf numFmtId="0" fontId="122" fillId="73" borderId="19" xfId="0" applyFont="1" applyFill="1" applyBorder="1" applyAlignment="1">
      <alignment horizontal="left" vertical="center" wrapText="1"/>
    </xf>
    <xf numFmtId="0" fontId="122" fillId="73" borderId="37" xfId="0" applyFont="1" applyFill="1" applyBorder="1" applyAlignment="1">
      <alignment horizontal="left" vertical="center" wrapText="1"/>
    </xf>
    <xf numFmtId="0" fontId="122" fillId="73" borderId="25" xfId="0" applyFont="1" applyFill="1" applyBorder="1" applyAlignment="1">
      <alignment horizontal="left" vertical="center" wrapText="1"/>
    </xf>
    <xf numFmtId="0" fontId="121" fillId="73" borderId="19" xfId="0" applyFont="1" applyFill="1" applyBorder="1" applyAlignment="1">
      <alignment horizontal="right" vertical="center" wrapText="1"/>
    </xf>
    <xf numFmtId="0" fontId="121" fillId="73" borderId="37" xfId="0" applyFont="1" applyFill="1" applyBorder="1" applyAlignment="1">
      <alignment horizontal="right" vertical="center" wrapText="1"/>
    </xf>
    <xf numFmtId="0" fontId="121" fillId="73" borderId="25" xfId="0" applyFont="1" applyFill="1" applyBorder="1" applyAlignment="1">
      <alignment horizontal="right" vertical="center" wrapText="1"/>
    </xf>
    <xf numFmtId="9" fontId="21" fillId="73" borderId="46" xfId="0" applyNumberFormat="1" applyFont="1" applyFill="1" applyBorder="1" applyAlignment="1">
      <alignment horizontal="center" vertical="center"/>
    </xf>
    <xf numFmtId="9" fontId="21" fillId="73" borderId="40" xfId="0" applyNumberFormat="1" applyFont="1" applyFill="1" applyBorder="1" applyAlignment="1">
      <alignment horizontal="center" vertical="center"/>
    </xf>
    <xf numFmtId="9" fontId="119" fillId="41" borderId="18" xfId="101" applyFont="1" applyFill="1" applyBorder="1" applyProtection="1">
      <protection locked="0"/>
    </xf>
    <xf numFmtId="0" fontId="122" fillId="73" borderId="19" xfId="0" applyFont="1" applyFill="1" applyBorder="1" applyAlignment="1">
      <alignment vertical="center" wrapText="1"/>
    </xf>
    <xf numFmtId="0" fontId="122" fillId="73" borderId="37" xfId="0" applyFont="1" applyFill="1" applyBorder="1" applyAlignment="1">
      <alignment vertical="center" wrapText="1"/>
    </xf>
    <xf numFmtId="0" fontId="122" fillId="73" borderId="25" xfId="0" applyFont="1" applyFill="1" applyBorder="1" applyAlignment="1">
      <alignment vertical="center" wrapText="1"/>
    </xf>
    <xf numFmtId="1" fontId="155" fillId="41" borderId="19" xfId="101" applyNumberFormat="1" applyFont="1" applyFill="1" applyBorder="1" applyAlignment="1" applyProtection="1">
      <alignment horizontal="center" vertical="center"/>
      <protection locked="0"/>
    </xf>
    <xf numFmtId="1" fontId="155" fillId="41" borderId="37" xfId="101" applyNumberFormat="1" applyFont="1" applyFill="1" applyBorder="1" applyAlignment="1" applyProtection="1">
      <alignment horizontal="center" vertical="center"/>
      <protection locked="0"/>
    </xf>
    <xf numFmtId="0" fontId="119" fillId="0" borderId="19" xfId="0" applyFont="1" applyFill="1" applyBorder="1" applyAlignment="1" applyProtection="1">
      <alignment horizontal="center" wrapText="1"/>
      <protection locked="0"/>
    </xf>
    <xf numFmtId="0" fontId="119" fillId="0" borderId="37" xfId="0" applyFont="1" applyFill="1" applyBorder="1" applyAlignment="1" applyProtection="1">
      <alignment horizontal="center" wrapText="1"/>
      <protection locked="0"/>
    </xf>
    <xf numFmtId="0" fontId="136" fillId="0" borderId="0" xfId="0" applyFont="1" applyAlignment="1">
      <alignment wrapText="1"/>
    </xf>
    <xf numFmtId="0" fontId="121" fillId="73" borderId="19" xfId="0" applyFont="1" applyFill="1" applyBorder="1" applyAlignment="1">
      <alignment vertical="center" wrapText="1"/>
    </xf>
    <xf numFmtId="0" fontId="121" fillId="73" borderId="37" xfId="0" applyFont="1" applyFill="1" applyBorder="1" applyAlignment="1">
      <alignment vertical="center" wrapText="1"/>
    </xf>
    <xf numFmtId="0" fontId="121" fillId="73" borderId="25" xfId="0" applyFont="1" applyFill="1" applyBorder="1" applyAlignment="1">
      <alignment vertical="center" wrapText="1"/>
    </xf>
    <xf numFmtId="0" fontId="21" fillId="0" borderId="18" xfId="0" applyFont="1" applyBorder="1" applyAlignment="1">
      <alignment horizontal="center"/>
    </xf>
    <xf numFmtId="0" fontId="20" fillId="73" borderId="19" xfId="0" applyFont="1" applyFill="1" applyBorder="1" applyAlignment="1">
      <alignment horizontal="left" wrapText="1"/>
    </xf>
    <xf numFmtId="0" fontId="29" fillId="73" borderId="37" xfId="0" applyFont="1" applyFill="1" applyBorder="1" applyAlignment="1">
      <alignment horizontal="left" wrapText="1"/>
    </xf>
    <xf numFmtId="0" fontId="29" fillId="73" borderId="25" xfId="0" applyFont="1" applyFill="1" applyBorder="1" applyAlignment="1">
      <alignment horizontal="left" wrapText="1"/>
    </xf>
    <xf numFmtId="0" fontId="31" fillId="0" borderId="70" xfId="0" applyFont="1" applyBorder="1" applyAlignment="1">
      <alignment horizontal="left" wrapText="1"/>
    </xf>
    <xf numFmtId="0" fontId="31" fillId="0" borderId="71" xfId="0" applyFont="1" applyBorder="1" applyAlignment="1">
      <alignment horizontal="left" wrapText="1"/>
    </xf>
    <xf numFmtId="0" fontId="31" fillId="0" borderId="72" xfId="0" applyFont="1" applyBorder="1" applyAlignment="1">
      <alignment horizontal="left" wrapText="1"/>
    </xf>
    <xf numFmtId="0" fontId="31" fillId="0" borderId="73" xfId="0" applyFont="1" applyBorder="1" applyAlignment="1">
      <alignment horizontal="left" wrapText="1"/>
    </xf>
    <xf numFmtId="0" fontId="31" fillId="0" borderId="74" xfId="0" applyFont="1" applyBorder="1" applyAlignment="1">
      <alignment horizontal="left" wrapText="1"/>
    </xf>
    <xf numFmtId="0" fontId="31" fillId="0" borderId="75" xfId="0" applyFont="1" applyBorder="1" applyAlignment="1">
      <alignment horizontal="left" wrapText="1"/>
    </xf>
    <xf numFmtId="0" fontId="31" fillId="0" borderId="0" xfId="0" applyFont="1" applyBorder="1" applyAlignment="1">
      <alignment wrapText="1"/>
    </xf>
    <xf numFmtId="0" fontId="21" fillId="0" borderId="0" xfId="0" applyFont="1" applyBorder="1" applyAlignment="1">
      <alignment wrapText="1"/>
    </xf>
    <xf numFmtId="0" fontId="21" fillId="0" borderId="24" xfId="0" applyFont="1" applyBorder="1" applyAlignment="1">
      <alignment wrapText="1"/>
    </xf>
    <xf numFmtId="167" fontId="72" fillId="73" borderId="18" xfId="29" applyNumberFormat="1" applyFont="1" applyFill="1" applyBorder="1" applyProtection="1"/>
    <xf numFmtId="167" fontId="0" fillId="73" borderId="19" xfId="29" applyNumberFormat="1" applyFont="1" applyFill="1" applyBorder="1" applyAlignment="1" applyProtection="1">
      <alignment horizontal="center"/>
    </xf>
    <xf numFmtId="167" fontId="0" fillId="73" borderId="25" xfId="29" applyNumberFormat="1" applyFont="1" applyFill="1" applyBorder="1" applyAlignment="1" applyProtection="1">
      <alignment horizontal="center"/>
    </xf>
    <xf numFmtId="167" fontId="0" fillId="73" borderId="18" xfId="29" applyNumberFormat="1" applyFont="1" applyFill="1" applyBorder="1" applyProtection="1"/>
    <xf numFmtId="167" fontId="0" fillId="73" borderId="19" xfId="29" applyNumberFormat="1" applyFont="1" applyFill="1" applyBorder="1" applyAlignment="1" applyProtection="1">
      <alignment vertical="center"/>
    </xf>
    <xf numFmtId="167" fontId="0" fillId="73" borderId="25" xfId="29" applyNumberFormat="1" applyFont="1" applyFill="1" applyBorder="1" applyAlignment="1" applyProtection="1">
      <alignment vertical="center"/>
    </xf>
    <xf numFmtId="0" fontId="0" fillId="73" borderId="37" xfId="0" applyFill="1" applyBorder="1" applyAlignment="1">
      <alignment horizontal="center"/>
    </xf>
    <xf numFmtId="0" fontId="20" fillId="25" borderId="0" xfId="0" applyFont="1" applyFill="1" applyAlignment="1" applyProtection="1">
      <alignment wrapText="1"/>
      <protection locked="0"/>
    </xf>
    <xf numFmtId="0" fontId="0" fillId="24" borderId="18" xfId="0" applyFill="1" applyBorder="1"/>
    <xf numFmtId="0" fontId="32" fillId="24" borderId="18" xfId="0" applyFont="1" applyFill="1" applyBorder="1" applyAlignment="1">
      <alignment horizontal="center"/>
    </xf>
    <xf numFmtId="0" fontId="21" fillId="24" borderId="18" xfId="0" applyFont="1" applyFill="1" applyBorder="1"/>
    <xf numFmtId="0" fontId="32" fillId="24" borderId="18" xfId="0" applyFont="1" applyFill="1" applyBorder="1" applyAlignment="1">
      <alignment horizontal="left"/>
    </xf>
    <xf numFmtId="0" fontId="21" fillId="24" borderId="18" xfId="0" applyFont="1" applyFill="1" applyBorder="1" applyAlignment="1">
      <alignment horizontal="left"/>
    </xf>
    <xf numFmtId="0" fontId="35" fillId="41" borderId="19" xfId="0" applyFont="1" applyFill="1" applyBorder="1" applyProtection="1">
      <protection locked="0"/>
    </xf>
    <xf numFmtId="0" fontId="35" fillId="41" borderId="37" xfId="0" applyFont="1" applyFill="1" applyBorder="1" applyProtection="1">
      <protection locked="0"/>
    </xf>
    <xf numFmtId="0" fontId="35" fillId="73" borderId="37" xfId="0" applyFont="1" applyFill="1" applyBorder="1" applyProtection="1">
      <protection locked="0"/>
    </xf>
    <xf numFmtId="0" fontId="35" fillId="73" borderId="25" xfId="0" applyFont="1" applyFill="1" applyBorder="1" applyProtection="1">
      <protection locked="0"/>
    </xf>
    <xf numFmtId="0" fontId="0" fillId="73" borderId="19" xfId="0" applyFill="1" applyBorder="1" applyAlignment="1">
      <alignment horizontal="center" wrapText="1"/>
    </xf>
    <xf numFmtId="0" fontId="0" fillId="73" borderId="25" xfId="0" applyFill="1" applyBorder="1" applyAlignment="1">
      <alignment horizontal="center" wrapText="1"/>
    </xf>
    <xf numFmtId="0" fontId="0" fillId="73" borderId="18" xfId="0" applyFill="1" applyBorder="1" applyAlignment="1">
      <alignment horizontal="center" wrapText="1"/>
    </xf>
    <xf numFmtId="0" fontId="35" fillId="41" borderId="19" xfId="147" applyFont="1" applyFill="1" applyBorder="1" applyProtection="1">
      <protection locked="0"/>
    </xf>
    <xf numFmtId="0" fontId="35" fillId="41" borderId="37" xfId="147" applyFont="1" applyFill="1" applyBorder="1" applyProtection="1">
      <protection locked="0"/>
    </xf>
    <xf numFmtId="0" fontId="35" fillId="41" borderId="25" xfId="147" applyFont="1" applyFill="1" applyBorder="1" applyProtection="1">
      <protection locked="0"/>
    </xf>
    <xf numFmtId="0" fontId="35" fillId="73" borderId="19" xfId="147" applyFont="1" applyFill="1" applyBorder="1" applyProtection="1"/>
    <xf numFmtId="0" fontId="35" fillId="73" borderId="25" xfId="147" applyFont="1" applyFill="1" applyBorder="1" applyProtection="1"/>
    <xf numFmtId="0" fontId="31" fillId="73" borderId="37" xfId="0" applyFont="1" applyFill="1" applyBorder="1"/>
    <xf numFmtId="166" fontId="0" fillId="0" borderId="0" xfId="0" applyNumberFormat="1" applyFill="1" applyBorder="1" applyAlignment="1">
      <alignment vertical="top" wrapText="1"/>
    </xf>
    <xf numFmtId="0" fontId="0" fillId="0" borderId="0" xfId="0" applyFill="1" applyBorder="1" applyAlignment="1">
      <alignment vertical="top" wrapText="1"/>
    </xf>
    <xf numFmtId="0" fontId="0" fillId="73" borderId="18" xfId="0" applyFill="1" applyBorder="1" applyAlignment="1">
      <alignment horizontal="center" vertical="center"/>
    </xf>
    <xf numFmtId="0" fontId="0" fillId="73" borderId="23" xfId="0" applyFill="1" applyBorder="1" applyAlignment="1">
      <alignment horizontal="center" vertical="center"/>
    </xf>
    <xf numFmtId="0" fontId="0" fillId="73" borderId="15" xfId="0" applyFill="1" applyBorder="1" applyAlignment="1">
      <alignment horizontal="center" vertical="center"/>
    </xf>
    <xf numFmtId="0" fontId="0" fillId="73" borderId="14" xfId="0" applyFill="1" applyBorder="1" applyAlignment="1">
      <alignment horizontal="center" vertical="center"/>
    </xf>
    <xf numFmtId="166" fontId="0" fillId="0" borderId="0" xfId="0" applyNumberFormat="1" applyFill="1" applyBorder="1" applyAlignment="1">
      <alignment horizontal="right" vertical="top" wrapText="1"/>
    </xf>
    <xf numFmtId="166" fontId="20" fillId="41" borderId="103" xfId="29" applyNumberFormat="1" applyFont="1" applyFill="1" applyBorder="1" applyAlignment="1" applyProtection="1">
      <alignment horizontal="right" vertical="top"/>
      <protection locked="0"/>
    </xf>
    <xf numFmtId="166" fontId="20" fillId="41" borderId="37" xfId="29" applyNumberFormat="1" applyFont="1" applyFill="1" applyBorder="1" applyAlignment="1" applyProtection="1">
      <alignment horizontal="right" vertical="top"/>
      <protection locked="0"/>
    </xf>
    <xf numFmtId="166" fontId="20" fillId="41" borderId="50" xfId="29" applyNumberFormat="1" applyFont="1" applyFill="1" applyBorder="1" applyAlignment="1" applyProtection="1">
      <alignment horizontal="right" vertical="top"/>
      <protection locked="0"/>
    </xf>
    <xf numFmtId="0" fontId="20" fillId="73" borderId="91" xfId="0" applyFont="1" applyFill="1" applyBorder="1" applyAlignment="1">
      <alignment horizontal="center" vertical="center"/>
    </xf>
    <xf numFmtId="166" fontId="0" fillId="76" borderId="106" xfId="101" applyNumberFormat="1" applyFont="1" applyFill="1" applyBorder="1" applyAlignment="1" applyProtection="1">
      <alignment horizontal="right" vertical="top"/>
    </xf>
    <xf numFmtId="166" fontId="0" fillId="76" borderId="55" xfId="101" applyNumberFormat="1" applyFont="1" applyFill="1" applyBorder="1" applyAlignment="1" applyProtection="1">
      <alignment horizontal="right" vertical="top"/>
    </xf>
    <xf numFmtId="166" fontId="0" fillId="76" borderId="56" xfId="101" applyNumberFormat="1" applyFont="1" applyFill="1" applyBorder="1" applyAlignment="1" applyProtection="1">
      <alignment horizontal="right" vertical="top"/>
    </xf>
    <xf numFmtId="0" fontId="0" fillId="0" borderId="0" xfId="0" applyBorder="1"/>
    <xf numFmtId="0" fontId="0" fillId="0" borderId="0" xfId="0" applyBorder="1" applyAlignment="1">
      <alignment horizontal="center"/>
    </xf>
    <xf numFmtId="0" fontId="0" fillId="0" borderId="24" xfId="0" applyBorder="1" applyAlignment="1">
      <alignment horizontal="center" wrapText="1"/>
    </xf>
    <xf numFmtId="0" fontId="31" fillId="0" borderId="0" xfId="0" applyFont="1" applyFill="1" applyBorder="1" applyAlignment="1">
      <alignment horizontal="center"/>
    </xf>
    <xf numFmtId="0" fontId="0" fillId="0" borderId="0" xfId="0" applyFill="1" applyBorder="1" applyAlignment="1">
      <alignment horizontal="center" vertical="center" wrapText="1"/>
    </xf>
    <xf numFmtId="0" fontId="0" fillId="73" borderId="11" xfId="0" applyFill="1" applyBorder="1" applyAlignment="1">
      <alignment horizontal="center" wrapText="1"/>
    </xf>
    <xf numFmtId="0" fontId="0" fillId="73" borderId="22" xfId="0" applyFill="1" applyBorder="1" applyAlignment="1">
      <alignment horizontal="center" wrapText="1"/>
    </xf>
    <xf numFmtId="167" fontId="20" fillId="73" borderId="12" xfId="29" applyNumberFormat="1" applyFont="1" applyFill="1" applyBorder="1"/>
    <xf numFmtId="167" fontId="20" fillId="73" borderId="23" xfId="29" applyNumberFormat="1" applyFont="1" applyFill="1" applyBorder="1"/>
    <xf numFmtId="167" fontId="20" fillId="73" borderId="10" xfId="29" applyNumberFormat="1" applyFont="1" applyFill="1" applyBorder="1"/>
    <xf numFmtId="0" fontId="0" fillId="73" borderId="18" xfId="0" applyFill="1" applyBorder="1" applyAlignment="1">
      <alignment vertical="center" wrapText="1"/>
    </xf>
    <xf numFmtId="3" fontId="0" fillId="41" borderId="17" xfId="29" applyNumberFormat="1" applyFont="1" applyFill="1" applyBorder="1" applyAlignment="1" applyProtection="1">
      <alignment horizontal="center"/>
      <protection locked="0"/>
    </xf>
    <xf numFmtId="3" fontId="0" fillId="41" borderId="22" xfId="29" applyNumberFormat="1" applyFont="1" applyFill="1" applyBorder="1" applyAlignment="1" applyProtection="1">
      <alignment horizontal="center"/>
      <protection locked="0"/>
    </xf>
    <xf numFmtId="0" fontId="20" fillId="41" borderId="18" xfId="0" applyFont="1" applyFill="1" applyBorder="1" applyAlignment="1" applyProtection="1">
      <alignment horizontal="center" vertical="top"/>
      <protection locked="0"/>
    </xf>
    <xf numFmtId="0" fontId="144" fillId="0" borderId="18" xfId="0" applyFont="1" applyFill="1" applyBorder="1" applyAlignment="1" applyProtection="1">
      <alignment wrapText="1"/>
      <protection locked="0"/>
    </xf>
    <xf numFmtId="0" fontId="119" fillId="41" borderId="19" xfId="0" applyFont="1" applyFill="1" applyBorder="1" applyProtection="1">
      <protection locked="0"/>
    </xf>
    <xf numFmtId="0" fontId="119" fillId="41" borderId="37" xfId="0" applyFont="1" applyFill="1" applyBorder="1" applyProtection="1">
      <protection locked="0"/>
    </xf>
    <xf numFmtId="0" fontId="119" fillId="41" borderId="25" xfId="0" applyFont="1" applyFill="1" applyBorder="1" applyProtection="1">
      <protection locked="0"/>
    </xf>
    <xf numFmtId="0" fontId="120" fillId="73" borderId="18" xfId="0" applyFont="1" applyFill="1" applyBorder="1" applyAlignment="1">
      <alignment vertical="center" wrapText="1"/>
    </xf>
    <xf numFmtId="0" fontId="121" fillId="73" borderId="19" xfId="0" applyFont="1" applyFill="1" applyBorder="1" applyAlignment="1">
      <alignment horizontal="right" vertical="center" wrapText="1" indent="2"/>
    </xf>
    <xf numFmtId="0" fontId="121" fillId="73" borderId="37" xfId="0" applyFont="1" applyFill="1" applyBorder="1" applyAlignment="1">
      <alignment horizontal="right" vertical="center" wrapText="1" indent="2"/>
    </xf>
    <xf numFmtId="0" fontId="121" fillId="73" borderId="25" xfId="0" applyFont="1" applyFill="1" applyBorder="1" applyAlignment="1">
      <alignment horizontal="right" vertical="center" wrapText="1" indent="2"/>
    </xf>
    <xf numFmtId="0" fontId="121" fillId="73" borderId="19" xfId="0" applyFont="1" applyFill="1" applyBorder="1" applyAlignment="1">
      <alignment horizontal="left" vertical="center" wrapText="1" indent="1"/>
    </xf>
    <xf numFmtId="0" fontId="121" fillId="73" borderId="37" xfId="0" applyFont="1" applyFill="1" applyBorder="1" applyAlignment="1">
      <alignment horizontal="left" vertical="center" wrapText="1" indent="1"/>
    </xf>
    <xf numFmtId="0" fontId="20" fillId="0" borderId="0" xfId="0" applyFont="1" applyFill="1" applyBorder="1" applyAlignment="1">
      <alignment horizontal="center" wrapText="1"/>
    </xf>
    <xf numFmtId="0" fontId="144" fillId="41" borderId="19" xfId="0" applyFont="1" applyFill="1" applyBorder="1" applyAlignment="1" applyProtection="1">
      <alignment wrapText="1"/>
      <protection locked="0"/>
    </xf>
    <xf numFmtId="0" fontId="144" fillId="41" borderId="37" xfId="0" applyFont="1" applyFill="1" applyBorder="1" applyAlignment="1" applyProtection="1">
      <alignment wrapText="1"/>
      <protection locked="0"/>
    </xf>
    <xf numFmtId="0" fontId="128" fillId="0" borderId="92" xfId="0" applyFont="1" applyBorder="1" applyAlignment="1">
      <alignment horizontal="center"/>
    </xf>
    <xf numFmtId="0" fontId="128" fillId="0" borderId="97" xfId="0" applyFont="1" applyBorder="1" applyAlignment="1">
      <alignment horizontal="center"/>
    </xf>
    <xf numFmtId="0" fontId="128" fillId="0" borderId="93" xfId="0" applyFont="1" applyBorder="1" applyAlignment="1">
      <alignment horizontal="center"/>
    </xf>
    <xf numFmtId="0" fontId="128" fillId="0" borderId="94" xfId="0" applyFont="1" applyBorder="1" applyAlignment="1">
      <alignment horizontal="center"/>
    </xf>
    <xf numFmtId="0" fontId="128" fillId="0" borderId="80" xfId="0" applyFont="1" applyBorder="1" applyAlignment="1">
      <alignment horizontal="center"/>
    </xf>
    <xf numFmtId="0" fontId="128" fillId="0" borderId="82" xfId="0" applyFont="1" applyBorder="1" applyAlignment="1">
      <alignment horizontal="center"/>
    </xf>
    <xf numFmtId="0" fontId="126" fillId="73" borderId="19" xfId="0" applyFont="1" applyFill="1" applyBorder="1" applyAlignment="1">
      <alignment vertical="center" wrapText="1"/>
    </xf>
    <xf numFmtId="0" fontId="126" fillId="73" borderId="37" xfId="0" applyFont="1" applyFill="1" applyBorder="1" applyAlignment="1">
      <alignment vertical="center" wrapText="1"/>
    </xf>
    <xf numFmtId="0" fontId="0" fillId="73" borderId="19" xfId="0" applyFill="1" applyBorder="1"/>
    <xf numFmtId="0" fontId="0" fillId="73" borderId="37" xfId="0" applyFill="1" applyBorder="1"/>
    <xf numFmtId="0" fontId="148" fillId="0" borderId="24" xfId="0" applyFont="1" applyBorder="1"/>
    <xf numFmtId="0" fontId="120" fillId="73" borderId="19" xfId="0" applyFont="1" applyFill="1" applyBorder="1" applyAlignment="1">
      <alignment vertical="center" wrapText="1"/>
    </xf>
    <xf numFmtId="0" fontId="120" fillId="73" borderId="37" xfId="0" applyFont="1" applyFill="1" applyBorder="1" applyAlignment="1">
      <alignment vertical="center" wrapText="1"/>
    </xf>
    <xf numFmtId="0" fontId="120" fillId="73" borderId="25" xfId="0" applyFont="1" applyFill="1" applyBorder="1" applyAlignment="1">
      <alignment vertical="center" wrapText="1"/>
    </xf>
    <xf numFmtId="0" fontId="122" fillId="73" borderId="18" xfId="0" applyFont="1" applyFill="1" applyBorder="1" applyAlignment="1">
      <alignment vertical="center" wrapText="1"/>
    </xf>
    <xf numFmtId="0" fontId="144" fillId="41" borderId="17" xfId="0" applyFont="1" applyFill="1" applyBorder="1" applyAlignment="1" applyProtection="1">
      <alignment wrapText="1"/>
      <protection locked="0"/>
    </xf>
    <xf numFmtId="0" fontId="144" fillId="41" borderId="24" xfId="0" applyFont="1" applyFill="1" applyBorder="1" applyAlignment="1" applyProtection="1">
      <alignment wrapText="1"/>
      <protection locked="0"/>
    </xf>
    <xf numFmtId="0" fontId="35" fillId="0" borderId="0" xfId="147" applyNumberFormat="1" applyFont="1" applyFill="1" applyBorder="1" applyProtection="1"/>
    <xf numFmtId="0" fontId="119" fillId="41" borderId="18" xfId="0" applyFont="1" applyFill="1" applyBorder="1" applyAlignment="1" applyProtection="1">
      <alignment wrapText="1"/>
      <protection locked="0"/>
    </xf>
    <xf numFmtId="0" fontId="126" fillId="73" borderId="19" xfId="0" applyFont="1" applyFill="1" applyBorder="1" applyAlignment="1" applyProtection="1">
      <alignment horizontal="center" vertical="center" wrapText="1"/>
    </xf>
    <xf numFmtId="0" fontId="126" fillId="73" borderId="37" xfId="0" applyFont="1" applyFill="1" applyBorder="1" applyAlignment="1" applyProtection="1">
      <alignment horizontal="center" vertical="center" wrapText="1"/>
    </xf>
    <xf numFmtId="3" fontId="0" fillId="73" borderId="37" xfId="29" applyNumberFormat="1" applyFont="1" applyFill="1" applyBorder="1" applyAlignment="1" applyProtection="1">
      <alignment horizontal="center"/>
    </xf>
    <xf numFmtId="3" fontId="0" fillId="73" borderId="25" xfId="29" applyNumberFormat="1" applyFont="1" applyFill="1" applyBorder="1" applyAlignment="1" applyProtection="1">
      <alignment horizontal="center"/>
    </xf>
    <xf numFmtId="49" fontId="29" fillId="41" borderId="37" xfId="29" applyNumberFormat="1" applyFont="1" applyFill="1" applyBorder="1" applyProtection="1">
      <protection locked="0"/>
    </xf>
    <xf numFmtId="49" fontId="0" fillId="41" borderId="37" xfId="29" applyNumberFormat="1" applyFont="1" applyFill="1" applyBorder="1" applyProtection="1">
      <protection locked="0"/>
    </xf>
    <xf numFmtId="0" fontId="0" fillId="41" borderId="18" xfId="0" applyFill="1" applyBorder="1" applyAlignment="1" applyProtection="1">
      <alignment wrapText="1"/>
      <protection locked="0"/>
    </xf>
    <xf numFmtId="166" fontId="20" fillId="41" borderId="19" xfId="29" applyNumberFormat="1" applyFont="1" applyFill="1" applyBorder="1" applyAlignment="1" applyProtection="1">
      <alignment horizontal="center"/>
      <protection locked="0"/>
    </xf>
    <xf numFmtId="166" fontId="0" fillId="41" borderId="25" xfId="29" applyNumberFormat="1" applyFont="1" applyFill="1" applyBorder="1" applyAlignment="1" applyProtection="1">
      <alignment horizontal="center"/>
      <protection locked="0"/>
    </xf>
    <xf numFmtId="0" fontId="0" fillId="73" borderId="18" xfId="0" applyFill="1" applyBorder="1" applyAlignment="1">
      <alignment horizontal="center"/>
    </xf>
    <xf numFmtId="0" fontId="0" fillId="41" borderId="18" xfId="0" applyFill="1" applyBorder="1" applyAlignment="1" applyProtection="1">
      <alignment vertical="center"/>
      <protection locked="0"/>
    </xf>
    <xf numFmtId="0" fontId="0" fillId="41" borderId="19" xfId="0" applyFill="1" applyBorder="1" applyAlignment="1" applyProtection="1">
      <alignment vertical="center" wrapText="1"/>
      <protection locked="0"/>
    </xf>
    <xf numFmtId="0" fontId="0" fillId="41" borderId="37" xfId="0" applyFill="1" applyBorder="1" applyAlignment="1" applyProtection="1">
      <alignment vertical="center" wrapText="1"/>
      <protection locked="0"/>
    </xf>
    <xf numFmtId="0" fontId="0" fillId="41" borderId="25" xfId="0" applyFill="1" applyBorder="1" applyAlignment="1" applyProtection="1">
      <alignment vertical="center" wrapText="1"/>
      <protection locked="0"/>
    </xf>
    <xf numFmtId="167" fontId="0" fillId="41" borderId="19" xfId="29" applyNumberFormat="1" applyFont="1" applyFill="1" applyBorder="1" applyAlignment="1" applyProtection="1">
      <alignment horizontal="center"/>
      <protection locked="0"/>
    </xf>
    <xf numFmtId="167" fontId="0" fillId="41" borderId="25" xfId="29" applyNumberFormat="1" applyFont="1" applyFill="1" applyBorder="1" applyAlignment="1" applyProtection="1">
      <alignment horizontal="center"/>
      <protection locked="0"/>
    </xf>
    <xf numFmtId="0" fontId="0" fillId="73" borderId="19" xfId="0" applyFill="1" applyBorder="1" applyAlignment="1">
      <alignment horizontal="center" vertical="center"/>
    </xf>
    <xf numFmtId="0" fontId="0" fillId="73" borderId="37" xfId="0" applyFill="1" applyBorder="1" applyAlignment="1">
      <alignment horizontal="center" vertical="center"/>
    </xf>
    <xf numFmtId="0" fontId="0" fillId="73" borderId="25" xfId="0" applyFill="1" applyBorder="1" applyAlignment="1">
      <alignment horizontal="center" vertical="center"/>
    </xf>
    <xf numFmtId="1" fontId="119" fillId="41" borderId="18" xfId="0" applyNumberFormat="1" applyFont="1" applyFill="1" applyBorder="1" applyProtection="1">
      <protection locked="0"/>
    </xf>
    <xf numFmtId="0" fontId="119" fillId="0" borderId="18" xfId="0" applyFont="1" applyFill="1" applyBorder="1" applyProtection="1">
      <protection locked="0"/>
    </xf>
    <xf numFmtId="0" fontId="144" fillId="41" borderId="18" xfId="0" applyFont="1" applyFill="1" applyBorder="1" applyAlignment="1" applyProtection="1">
      <alignment wrapText="1"/>
      <protection locked="0"/>
    </xf>
    <xf numFmtId="0" fontId="119" fillId="0" borderId="13" xfId="0" applyFont="1" applyFill="1" applyBorder="1" applyAlignment="1">
      <alignment horizontal="center"/>
    </xf>
    <xf numFmtId="0" fontId="119" fillId="0" borderId="21" xfId="0" applyFont="1" applyFill="1" applyBorder="1" applyAlignment="1">
      <alignment horizontal="center"/>
    </xf>
    <xf numFmtId="0" fontId="144" fillId="41" borderId="25" xfId="0" applyFont="1" applyFill="1" applyBorder="1" applyAlignment="1" applyProtection="1">
      <alignment wrapText="1"/>
      <protection locked="0"/>
    </xf>
    <xf numFmtId="0" fontId="152" fillId="41" borderId="12" xfId="0" applyFont="1" applyFill="1" applyBorder="1" applyProtection="1"/>
    <xf numFmtId="0" fontId="152" fillId="41" borderId="23" xfId="0" applyFont="1" applyFill="1" applyBorder="1" applyProtection="1"/>
    <xf numFmtId="0" fontId="152" fillId="41" borderId="10" xfId="0" applyFont="1" applyFill="1" applyBorder="1" applyProtection="1"/>
    <xf numFmtId="0" fontId="145" fillId="41" borderId="37" xfId="0" applyFont="1" applyFill="1" applyBorder="1" applyAlignment="1" applyProtection="1">
      <alignment wrapText="1"/>
      <protection locked="0"/>
    </xf>
    <xf numFmtId="49" fontId="144" fillId="41" borderId="18" xfId="0" applyNumberFormat="1" applyFont="1" applyFill="1" applyBorder="1" applyAlignment="1" applyProtection="1">
      <alignment wrapText="1"/>
      <protection locked="0"/>
    </xf>
    <xf numFmtId="0" fontId="152" fillId="41" borderId="19" xfId="0" applyFont="1" applyFill="1" applyBorder="1" applyProtection="1">
      <protection locked="0"/>
    </xf>
    <xf numFmtId="0" fontId="152" fillId="41" borderId="37" xfId="0" applyFont="1" applyFill="1" applyBorder="1" applyProtection="1">
      <protection locked="0"/>
    </xf>
    <xf numFmtId="0" fontId="152" fillId="41" borderId="25" xfId="0" applyFont="1" applyFill="1" applyBorder="1" applyProtection="1">
      <protection locked="0"/>
    </xf>
    <xf numFmtId="10" fontId="119" fillId="41" borderId="18" xfId="0" applyNumberFormat="1" applyFont="1" applyFill="1" applyBorder="1" applyProtection="1">
      <protection locked="0"/>
    </xf>
    <xf numFmtId="0" fontId="121" fillId="73" borderId="18" xfId="0" applyFont="1" applyFill="1" applyBorder="1" applyAlignment="1">
      <alignment horizontal="left" vertical="center" wrapText="1" indent="1"/>
    </xf>
    <xf numFmtId="164" fontId="119" fillId="41" borderId="18" xfId="29" applyFont="1" applyFill="1" applyBorder="1" applyProtection="1">
      <protection locked="0"/>
    </xf>
    <xf numFmtId="1" fontId="119" fillId="41" borderId="18" xfId="101" applyNumberFormat="1" applyFont="1" applyFill="1" applyBorder="1" applyProtection="1">
      <protection locked="0"/>
    </xf>
    <xf numFmtId="166" fontId="119" fillId="41" borderId="18" xfId="101" applyNumberFormat="1" applyFont="1" applyFill="1" applyBorder="1" applyAlignment="1" applyProtection="1">
      <alignment wrapText="1"/>
      <protection locked="0"/>
    </xf>
    <xf numFmtId="166" fontId="119" fillId="41" borderId="18" xfId="101" applyNumberFormat="1" applyFont="1" applyFill="1" applyBorder="1" applyProtection="1">
      <protection locked="0"/>
    </xf>
    <xf numFmtId="0" fontId="87" fillId="76" borderId="18" xfId="147" applyFont="1" applyFill="1" applyBorder="1" applyAlignment="1" applyProtection="1">
      <alignment vertical="center"/>
    </xf>
    <xf numFmtId="0" fontId="88" fillId="76" borderId="18" xfId="147" applyFont="1" applyFill="1" applyBorder="1" applyAlignment="1" applyProtection="1">
      <alignment vertical="center"/>
    </xf>
    <xf numFmtId="0" fontId="87" fillId="76" borderId="18" xfId="147" applyFont="1" applyFill="1" applyBorder="1" applyAlignment="1" applyProtection="1">
      <alignment horizontal="left" vertical="center" indent="1"/>
    </xf>
    <xf numFmtId="0" fontId="88" fillId="76" borderId="18" xfId="147" applyFont="1" applyFill="1" applyBorder="1" applyAlignment="1" applyProtection="1">
      <alignment horizontal="left" vertical="center" indent="1"/>
    </xf>
    <xf numFmtId="0" fontId="86" fillId="0" borderId="0" xfId="147" applyFont="1" applyBorder="1" applyAlignment="1" applyProtection="1">
      <alignment vertical="center" wrapText="1"/>
    </xf>
    <xf numFmtId="0" fontId="87" fillId="73" borderId="18" xfId="147" applyFont="1" applyFill="1" applyBorder="1" applyAlignment="1" applyProtection="1">
      <alignment horizontal="left" vertical="center" indent="1"/>
    </xf>
    <xf numFmtId="0" fontId="88" fillId="73" borderId="18" xfId="147" applyFont="1" applyFill="1" applyBorder="1" applyAlignment="1" applyProtection="1">
      <alignment horizontal="left" vertical="center" indent="1"/>
    </xf>
    <xf numFmtId="0" fontId="87" fillId="73" borderId="18" xfId="147" applyFont="1" applyFill="1" applyBorder="1" applyAlignment="1" applyProtection="1">
      <alignment horizontal="left" vertical="center" wrapText="1" indent="1"/>
    </xf>
    <xf numFmtId="0" fontId="81" fillId="41" borderId="18" xfId="147" applyFont="1" applyFill="1" applyBorder="1" applyAlignment="1" applyProtection="1">
      <alignment horizontal="left" vertical="top" wrapText="1"/>
      <protection locked="0"/>
    </xf>
    <xf numFmtId="0" fontId="20" fillId="41" borderId="18" xfId="147" applyFont="1" applyFill="1" applyBorder="1" applyAlignment="1" applyProtection="1">
      <alignment horizontal="left" vertical="top" wrapText="1"/>
      <protection locked="0"/>
    </xf>
    <xf numFmtId="0" fontId="86" fillId="73" borderId="19" xfId="147" applyFont="1" applyFill="1" applyBorder="1" applyAlignment="1" applyProtection="1">
      <alignment vertical="center" wrapText="1"/>
    </xf>
    <xf numFmtId="0" fontId="86" fillId="73" borderId="37" xfId="147" applyFont="1" applyFill="1" applyBorder="1" applyAlignment="1" applyProtection="1">
      <alignment vertical="center" wrapText="1"/>
    </xf>
    <xf numFmtId="0" fontId="20" fillId="73" borderId="37" xfId="147" applyFill="1" applyBorder="1" applyAlignment="1" applyProtection="1">
      <alignment vertical="center"/>
    </xf>
    <xf numFmtId="0" fontId="20" fillId="73" borderId="25" xfId="147" applyFill="1" applyBorder="1" applyAlignment="1" applyProtection="1">
      <alignment vertical="center"/>
    </xf>
    <xf numFmtId="0" fontId="89" fillId="73" borderId="19" xfId="147" applyFont="1" applyFill="1" applyBorder="1" applyAlignment="1" applyProtection="1">
      <alignment vertical="center" wrapText="1"/>
    </xf>
    <xf numFmtId="0" fontId="89" fillId="73" borderId="37" xfId="147" applyFont="1" applyFill="1" applyBorder="1" applyAlignment="1" applyProtection="1">
      <alignment vertical="center" wrapText="1"/>
    </xf>
    <xf numFmtId="0" fontId="89" fillId="73" borderId="25" xfId="147" applyFont="1" applyFill="1" applyBorder="1" applyAlignment="1" applyProtection="1">
      <alignment vertical="center" wrapText="1"/>
    </xf>
    <xf numFmtId="0" fontId="82" fillId="39" borderId="18" xfId="147" applyFont="1" applyFill="1" applyBorder="1" applyAlignment="1" applyProtection="1">
      <alignment horizontal="center" vertical="center" wrapText="1"/>
    </xf>
    <xf numFmtId="0" fontId="20" fillId="39" borderId="18" xfId="147" applyFill="1" applyBorder="1" applyAlignment="1" applyProtection="1">
      <alignment vertical="center" wrapText="1"/>
    </xf>
    <xf numFmtId="0" fontId="87" fillId="73" borderId="18" xfId="147" applyFont="1" applyFill="1" applyBorder="1" applyAlignment="1" applyProtection="1">
      <alignment vertical="center" wrapText="1"/>
    </xf>
    <xf numFmtId="0" fontId="88" fillId="73" borderId="18" xfId="147" applyFont="1" applyFill="1" applyBorder="1" applyAlignment="1" applyProtection="1">
      <alignment vertical="center"/>
    </xf>
    <xf numFmtId="0" fontId="82" fillId="38" borderId="18" xfId="147" applyFont="1" applyFill="1" applyBorder="1" applyAlignment="1" applyProtection="1">
      <alignment horizontal="center" vertical="center" wrapText="1"/>
    </xf>
    <xf numFmtId="0" fontId="20" fillId="38" borderId="18" xfId="147" applyFill="1" applyBorder="1" applyAlignment="1" applyProtection="1">
      <alignment vertical="center" wrapText="1"/>
    </xf>
    <xf numFmtId="0" fontId="88" fillId="73" borderId="18" xfId="147" applyFont="1" applyFill="1" applyBorder="1" applyAlignment="1" applyProtection="1">
      <alignment horizontal="left" vertical="center" wrapText="1" indent="1"/>
    </xf>
    <xf numFmtId="0" fontId="87" fillId="73" borderId="19" xfId="147" applyFont="1" applyFill="1" applyBorder="1" applyAlignment="1" applyProtection="1">
      <alignment horizontal="left" vertical="center" wrapText="1" indent="1"/>
    </xf>
    <xf numFmtId="0" fontId="87" fillId="73" borderId="37" xfId="147" applyFont="1" applyFill="1" applyBorder="1" applyAlignment="1" applyProtection="1">
      <alignment horizontal="left" vertical="center" wrapText="1" indent="1"/>
    </xf>
    <xf numFmtId="0" fontId="88" fillId="73" borderId="37" xfId="147" applyFont="1" applyFill="1" applyBorder="1" applyAlignment="1" applyProtection="1">
      <alignment horizontal="left" vertical="center" wrapText="1" indent="1"/>
    </xf>
    <xf numFmtId="0" fontId="88" fillId="73" borderId="25" xfId="147" applyFont="1" applyFill="1" applyBorder="1" applyAlignment="1" applyProtection="1">
      <alignment horizontal="left" vertical="center" wrapText="1" indent="1"/>
    </xf>
    <xf numFmtId="0" fontId="81" fillId="41" borderId="19" xfId="147" applyFont="1" applyFill="1" applyBorder="1" applyAlignment="1" applyProtection="1">
      <alignment horizontal="left" vertical="top" wrapText="1"/>
      <protection locked="0"/>
    </xf>
    <xf numFmtId="0" fontId="20" fillId="41" borderId="37" xfId="147" applyFont="1" applyFill="1" applyBorder="1" applyAlignment="1" applyProtection="1">
      <alignment horizontal="left" vertical="top" wrapText="1"/>
      <protection locked="0"/>
    </xf>
    <xf numFmtId="0" fontId="20" fillId="41" borderId="25" xfId="147" applyFont="1" applyFill="1" applyBorder="1" applyAlignment="1" applyProtection="1">
      <alignment horizontal="left" vertical="top" wrapText="1"/>
      <protection locked="0"/>
    </xf>
    <xf numFmtId="0" fontId="139" fillId="73" borderId="19" xfId="147" applyFont="1" applyFill="1" applyBorder="1" applyAlignment="1" applyProtection="1">
      <alignment vertical="center"/>
    </xf>
    <xf numFmtId="0" fontId="139" fillId="73" borderId="37" xfId="147" applyFont="1" applyFill="1" applyBorder="1" applyAlignment="1" applyProtection="1">
      <alignment vertical="center"/>
    </xf>
    <xf numFmtId="0" fontId="82" fillId="0" borderId="0" xfId="147" applyFont="1" applyBorder="1" applyAlignment="1" applyProtection="1">
      <alignment horizontal="center" vertical="center"/>
    </xf>
    <xf numFmtId="0" fontId="81" fillId="0" borderId="0" xfId="147" applyFont="1" applyBorder="1" applyAlignment="1" applyProtection="1">
      <alignment horizontal="center" vertical="center"/>
    </xf>
    <xf numFmtId="0" fontId="81" fillId="0" borderId="0" xfId="147" applyFont="1" applyBorder="1" applyAlignment="1" applyProtection="1">
      <alignment vertical="center"/>
    </xf>
    <xf numFmtId="0" fontId="83" fillId="38" borderId="83" xfId="147" applyFont="1" applyFill="1" applyBorder="1" applyAlignment="1" applyProtection="1">
      <alignment horizontal="center" vertical="center" wrapText="1"/>
    </xf>
    <xf numFmtId="0" fontId="85" fillId="38" borderId="84" xfId="147" applyFont="1" applyFill="1" applyBorder="1" applyAlignment="1" applyProtection="1">
      <alignment horizontal="center" vertical="center"/>
    </xf>
    <xf numFmtId="0" fontId="85" fillId="38" borderId="81" xfId="147" applyFont="1" applyFill="1" applyBorder="1" applyAlignment="1" applyProtection="1">
      <alignment horizontal="center" vertical="center"/>
    </xf>
    <xf numFmtId="0" fontId="139" fillId="73" borderId="18" xfId="147" applyFont="1" applyFill="1" applyBorder="1" applyAlignment="1" applyProtection="1">
      <alignment vertical="center"/>
    </xf>
    <xf numFmtId="0" fontId="87" fillId="73" borderId="18" xfId="147" applyFont="1" applyFill="1" applyBorder="1" applyAlignment="1" applyProtection="1">
      <alignment vertical="center"/>
    </xf>
    <xf numFmtId="0" fontId="86" fillId="0" borderId="24" xfId="147" applyFont="1" applyBorder="1" applyAlignment="1" applyProtection="1">
      <alignment vertical="center" wrapText="1"/>
    </xf>
    <xf numFmtId="0" fontId="31" fillId="0" borderId="0" xfId="0" applyFont="1" applyAlignment="1">
      <alignment wrapText="1"/>
    </xf>
    <xf numFmtId="0" fontId="31" fillId="37" borderId="80" xfId="0" applyFont="1" applyFill="1" applyBorder="1"/>
    <xf numFmtId="0" fontId="80" fillId="0" borderId="19" xfId="0" applyFont="1" applyBorder="1"/>
    <xf numFmtId="0" fontId="80" fillId="0" borderId="25" xfId="0" applyFont="1" applyBorder="1"/>
    <xf numFmtId="0" fontId="21" fillId="0" borderId="0" xfId="0" applyFont="1" applyAlignment="1">
      <alignment horizontal="center" vertical="top" wrapText="1"/>
    </xf>
    <xf numFmtId="0" fontId="21" fillId="0" borderId="0" xfId="0" applyFont="1" applyAlignment="1">
      <alignment wrapText="1"/>
    </xf>
    <xf numFmtId="49" fontId="32" fillId="0" borderId="19" xfId="0" applyNumberFormat="1" applyFont="1" applyBorder="1" applyAlignment="1" applyProtection="1">
      <alignment horizontal="center"/>
      <protection hidden="1"/>
    </xf>
    <xf numFmtId="49" fontId="32" fillId="0" borderId="25" xfId="0" applyNumberFormat="1" applyFont="1" applyBorder="1" applyAlignment="1" applyProtection="1">
      <alignment horizontal="center"/>
      <protection hidden="1"/>
    </xf>
    <xf numFmtId="0" fontId="0" fillId="0" borderId="0" xfId="0" applyAlignment="1" applyProtection="1">
      <alignment wrapText="1"/>
      <protection hidden="1"/>
    </xf>
    <xf numFmtId="0" fontId="21" fillId="0" borderId="96" xfId="0" applyFont="1" applyBorder="1" applyAlignment="1" applyProtection="1">
      <alignment horizontal="center"/>
      <protection hidden="1"/>
    </xf>
    <xf numFmtId="0" fontId="21" fillId="0" borderId="0" xfId="0" applyFont="1" applyAlignment="1" applyProtection="1">
      <alignment horizontal="center"/>
      <protection hidden="1"/>
    </xf>
    <xf numFmtId="0" fontId="92" fillId="35" borderId="13" xfId="0" applyFont="1" applyFill="1" applyBorder="1" applyAlignment="1" applyProtection="1">
      <alignment wrapText="1"/>
      <protection hidden="1"/>
    </xf>
    <xf numFmtId="0" fontId="92" fillId="35" borderId="0" xfId="0" applyFont="1" applyFill="1" applyBorder="1" applyAlignment="1" applyProtection="1">
      <alignment wrapText="1"/>
      <protection hidden="1"/>
    </xf>
    <xf numFmtId="0" fontId="92" fillId="0" borderId="0" xfId="0" applyFont="1" applyAlignment="1">
      <alignment horizontal="left" vertical="top" wrapText="1" indent="1"/>
    </xf>
    <xf numFmtId="0" fontId="28" fillId="73" borderId="18" xfId="0" applyFont="1" applyFill="1" applyBorder="1"/>
    <xf numFmtId="0" fontId="20" fillId="73" borderId="25" xfId="0" applyFont="1" applyFill="1" applyBorder="1"/>
    <xf numFmtId="0" fontId="20" fillId="73" borderId="19" xfId="0" applyFont="1" applyFill="1" applyBorder="1"/>
    <xf numFmtId="0" fontId="96" fillId="0" borderId="0" xfId="0" applyFont="1" applyAlignment="1">
      <alignment horizontal="center" vertical="center" wrapText="1"/>
    </xf>
    <xf numFmtId="0" fontId="160" fillId="0" borderId="0" xfId="46270" applyFont="1" applyAlignment="1">
      <alignment horizontal="left" vertical="top" wrapText="1"/>
    </xf>
    <xf numFmtId="0" fontId="20" fillId="73" borderId="18" xfId="0" applyFont="1" applyFill="1" applyBorder="1" applyAlignment="1">
      <alignment horizontal="center"/>
    </xf>
    <xf numFmtId="0" fontId="21" fillId="0" borderId="21" xfId="0" applyFont="1" applyBorder="1" applyAlignment="1">
      <alignment wrapText="1"/>
    </xf>
    <xf numFmtId="0" fontId="24" fillId="0" borderId="0" xfId="0" applyFont="1"/>
    <xf numFmtId="0" fontId="24" fillId="0" borderId="21" xfId="0" applyFont="1" applyBorder="1"/>
    <xf numFmtId="0" fontId="150" fillId="0" borderId="0" xfId="0" applyFont="1" applyBorder="1" applyAlignment="1">
      <alignment horizontal="center" wrapText="1"/>
    </xf>
    <xf numFmtId="0" fontId="0" fillId="24" borderId="23" xfId="0" applyFill="1" applyBorder="1" applyAlignment="1">
      <alignment horizontal="center"/>
    </xf>
    <xf numFmtId="0" fontId="0" fillId="24" borderId="10" xfId="0" applyFill="1" applyBorder="1" applyAlignment="1">
      <alignment horizontal="center"/>
    </xf>
    <xf numFmtId="167" fontId="29" fillId="24" borderId="23" xfId="29" applyNumberFormat="1" applyFont="1" applyFill="1" applyBorder="1" applyAlignment="1">
      <alignment horizontal="center" vertical="center" wrapText="1"/>
    </xf>
    <xf numFmtId="167" fontId="29" fillId="24" borderId="10" xfId="29" applyNumberFormat="1" applyFont="1" applyFill="1" applyBorder="1" applyAlignment="1">
      <alignment horizontal="center" vertical="center" wrapText="1"/>
    </xf>
    <xf numFmtId="167" fontId="29" fillId="24" borderId="24" xfId="29" applyNumberFormat="1" applyFont="1" applyFill="1" applyBorder="1" applyAlignment="1">
      <alignment horizontal="center" vertical="center" wrapText="1"/>
    </xf>
    <xf numFmtId="167" fontId="29" fillId="24" borderId="22" xfId="29" applyNumberFormat="1" applyFont="1" applyFill="1" applyBorder="1" applyAlignment="1">
      <alignment horizontal="center" vertical="center" wrapText="1"/>
    </xf>
    <xf numFmtId="3" fontId="0" fillId="0" borderId="12" xfId="29" applyNumberFormat="1" applyFont="1" applyFill="1" applyBorder="1" applyAlignment="1" applyProtection="1">
      <alignment horizontal="center" vertical="center"/>
    </xf>
    <xf numFmtId="3" fontId="0" fillId="0" borderId="10" xfId="29" applyNumberFormat="1" applyFont="1" applyFill="1" applyBorder="1" applyAlignment="1" applyProtection="1">
      <alignment horizontal="center" vertical="center"/>
    </xf>
    <xf numFmtId="3" fontId="0" fillId="0" borderId="17" xfId="29" applyNumberFormat="1" applyFont="1" applyFill="1" applyBorder="1" applyAlignment="1" applyProtection="1">
      <alignment horizontal="center" vertical="center"/>
    </xf>
    <xf numFmtId="3" fontId="0" fillId="0" borderId="22" xfId="29" applyNumberFormat="1" applyFont="1" applyFill="1" applyBorder="1" applyAlignment="1" applyProtection="1">
      <alignment horizontal="center" vertical="center"/>
    </xf>
    <xf numFmtId="167" fontId="27" fillId="24" borderId="12" xfId="29" applyNumberFormat="1" applyFont="1" applyFill="1" applyBorder="1" applyProtection="1"/>
    <xf numFmtId="167" fontId="27" fillId="24" borderId="10" xfId="29" applyNumberFormat="1" applyFont="1" applyFill="1" applyBorder="1" applyProtection="1"/>
    <xf numFmtId="167" fontId="27" fillId="24" borderId="13" xfId="29" applyNumberFormat="1" applyFont="1" applyFill="1" applyBorder="1" applyProtection="1"/>
    <xf numFmtId="167" fontId="27" fillId="24" borderId="21" xfId="29" applyNumberFormat="1" applyFont="1" applyFill="1" applyBorder="1" applyProtection="1"/>
    <xf numFmtId="0" fontId="29" fillId="24" borderId="18" xfId="0" applyFont="1" applyFill="1" applyBorder="1" applyAlignment="1">
      <alignment vertical="center" wrapText="1"/>
    </xf>
    <xf numFmtId="0" fontId="0" fillId="24" borderId="15" xfId="0" applyFill="1" applyBorder="1" applyAlignment="1">
      <alignment horizontal="center" vertical="center"/>
    </xf>
    <xf numFmtId="0" fontId="0" fillId="24" borderId="11" xfId="0" applyFill="1" applyBorder="1" applyAlignment="1">
      <alignment horizontal="center" vertical="center"/>
    </xf>
    <xf numFmtId="0" fontId="29" fillId="24" borderId="19" xfId="0" applyFont="1" applyFill="1" applyBorder="1" applyAlignment="1">
      <alignment horizontal="left" vertical="center" wrapText="1"/>
    </xf>
    <xf numFmtId="0" fontId="29" fillId="24" borderId="37" xfId="0" applyFont="1" applyFill="1" applyBorder="1" applyAlignment="1">
      <alignment horizontal="left" vertical="center" wrapText="1"/>
    </xf>
    <xf numFmtId="0" fontId="29" fillId="24" borderId="25" xfId="0" applyFont="1" applyFill="1" applyBorder="1" applyAlignment="1">
      <alignment horizontal="left" vertical="center" wrapText="1"/>
    </xf>
    <xf numFmtId="167" fontId="29" fillId="0" borderId="12" xfId="29" applyNumberFormat="1" applyFont="1" applyFill="1" applyBorder="1" applyAlignment="1">
      <alignment horizontal="center" vertical="center" wrapText="1"/>
    </xf>
    <xf numFmtId="167" fontId="29" fillId="0" borderId="23" xfId="29" applyNumberFormat="1" applyFont="1" applyFill="1" applyBorder="1" applyAlignment="1">
      <alignment horizontal="center" vertical="center" wrapText="1"/>
    </xf>
    <xf numFmtId="167" fontId="70" fillId="0" borderId="48" xfId="29" applyNumberFormat="1" applyFont="1" applyFill="1" applyBorder="1" applyAlignment="1" applyProtection="1">
      <alignment shrinkToFit="1"/>
    </xf>
    <xf numFmtId="167" fontId="20" fillId="0" borderId="48" xfId="29" applyNumberFormat="1" applyFont="1" applyFill="1" applyBorder="1" applyAlignment="1" applyProtection="1">
      <alignment shrinkToFit="1"/>
    </xf>
    <xf numFmtId="0" fontId="24" fillId="0" borderId="23" xfId="0" applyFont="1" applyBorder="1" applyAlignment="1">
      <alignment horizontal="left" vertical="top" wrapText="1"/>
    </xf>
    <xf numFmtId="0" fontId="24" fillId="0" borderId="10" xfId="0" applyFont="1" applyBorder="1" applyAlignment="1">
      <alignment horizontal="left" vertical="top" wrapText="1"/>
    </xf>
    <xf numFmtId="0" fontId="24" fillId="0" borderId="24" xfId="0" applyFont="1" applyBorder="1" applyAlignment="1">
      <alignment horizontal="left" vertical="top" wrapText="1"/>
    </xf>
    <xf numFmtId="0" fontId="24" fillId="0" borderId="22" xfId="0" applyFont="1" applyBorder="1" applyAlignment="1">
      <alignment horizontal="left" vertical="top" wrapText="1"/>
    </xf>
    <xf numFmtId="0" fontId="20" fillId="0" borderId="68" xfId="0" applyFont="1" applyBorder="1" applyAlignment="1">
      <alignment vertical="top" wrapText="1"/>
    </xf>
    <xf numFmtId="0" fontId="0" fillId="0" borderId="55" xfId="0" applyBorder="1" applyAlignment="1">
      <alignment vertical="top" wrapText="1"/>
    </xf>
    <xf numFmtId="0" fontId="0" fillId="0" borderId="56" xfId="0" applyBorder="1" applyAlignment="1">
      <alignment vertical="top" wrapText="1"/>
    </xf>
    <xf numFmtId="0" fontId="0" fillId="24" borderId="11" xfId="0" applyFill="1" applyBorder="1" applyAlignment="1">
      <alignment wrapText="1"/>
    </xf>
    <xf numFmtId="0" fontId="0" fillId="24" borderId="17" xfId="0" applyFill="1" applyBorder="1" applyAlignment="1">
      <alignment wrapText="1"/>
    </xf>
    <xf numFmtId="0" fontId="0" fillId="24" borderId="18" xfId="0" applyFill="1" applyBorder="1" applyAlignment="1">
      <alignment vertical="center" wrapText="1"/>
    </xf>
    <xf numFmtId="3" fontId="20" fillId="25" borderId="12" xfId="29" applyNumberFormat="1" applyFont="1" applyFill="1" applyBorder="1" applyAlignment="1" applyProtection="1">
      <alignment horizontal="center" vertical="center"/>
      <protection locked="0"/>
    </xf>
    <xf numFmtId="3" fontId="0" fillId="25" borderId="10" xfId="29" applyNumberFormat="1" applyFont="1" applyFill="1" applyBorder="1" applyAlignment="1" applyProtection="1">
      <alignment horizontal="center" vertical="center"/>
      <protection locked="0"/>
    </xf>
    <xf numFmtId="3" fontId="0" fillId="25" borderId="17" xfId="29" applyNumberFormat="1" applyFont="1" applyFill="1" applyBorder="1" applyAlignment="1" applyProtection="1">
      <alignment horizontal="center" vertical="center"/>
      <protection locked="0"/>
    </xf>
    <xf numFmtId="3" fontId="0" fillId="25" borderId="22" xfId="29" applyNumberFormat="1" applyFont="1" applyFill="1" applyBorder="1" applyAlignment="1" applyProtection="1">
      <alignment horizontal="center" vertical="center"/>
      <protection locked="0"/>
    </xf>
    <xf numFmtId="167" fontId="0" fillId="24" borderId="12" xfId="29" applyNumberFormat="1" applyFont="1" applyFill="1" applyBorder="1" applyProtection="1"/>
    <xf numFmtId="167" fontId="0" fillId="24" borderId="10" xfId="29" applyNumberFormat="1" applyFont="1" applyFill="1" applyBorder="1" applyProtection="1"/>
    <xf numFmtId="3" fontId="0" fillId="25" borderId="17" xfId="29" applyNumberFormat="1" applyFont="1" applyFill="1" applyBorder="1" applyAlignment="1" applyProtection="1">
      <alignment horizontal="center"/>
      <protection locked="0"/>
    </xf>
    <xf numFmtId="3" fontId="0" fillId="25" borderId="22" xfId="29" applyNumberFormat="1" applyFont="1" applyFill="1" applyBorder="1" applyAlignment="1" applyProtection="1">
      <alignment horizontal="center"/>
      <protection locked="0"/>
    </xf>
    <xf numFmtId="3" fontId="32" fillId="0" borderId="17" xfId="29" applyNumberFormat="1" applyFont="1" applyFill="1" applyBorder="1" applyAlignment="1" applyProtection="1">
      <alignment horizontal="center" wrapText="1"/>
    </xf>
    <xf numFmtId="3" fontId="32" fillId="0" borderId="22" xfId="29" applyNumberFormat="1" applyFont="1" applyFill="1" applyBorder="1" applyAlignment="1" applyProtection="1">
      <alignment horizontal="center" wrapText="1"/>
    </xf>
    <xf numFmtId="3" fontId="21" fillId="33" borderId="12" xfId="29" applyNumberFormat="1" applyFont="1" applyFill="1" applyBorder="1" applyAlignment="1" applyProtection="1">
      <alignment horizontal="center" vertical="center" wrapText="1"/>
      <protection locked="0"/>
    </xf>
    <xf numFmtId="3" fontId="32" fillId="33" borderId="10" xfId="29" applyNumberFormat="1" applyFont="1" applyFill="1" applyBorder="1" applyAlignment="1" applyProtection="1">
      <alignment horizontal="center" vertical="center" wrapText="1"/>
      <protection locked="0"/>
    </xf>
    <xf numFmtId="3" fontId="32" fillId="33" borderId="17" xfId="29" applyNumberFormat="1" applyFont="1" applyFill="1" applyBorder="1" applyAlignment="1" applyProtection="1">
      <alignment horizontal="center" vertical="center" wrapText="1"/>
      <protection locked="0"/>
    </xf>
    <xf numFmtId="3" fontId="32" fillId="33" borderId="22" xfId="29" applyNumberFormat="1" applyFont="1" applyFill="1" applyBorder="1" applyAlignment="1" applyProtection="1">
      <alignment horizontal="center" vertical="center" wrapText="1"/>
      <protection locked="0"/>
    </xf>
    <xf numFmtId="0" fontId="32" fillId="41" borderId="37" xfId="0" applyFont="1" applyFill="1" applyBorder="1" applyAlignment="1" applyProtection="1">
      <alignment horizontal="center"/>
    </xf>
    <xf numFmtId="0" fontId="32" fillId="41" borderId="25" xfId="0" applyFont="1" applyFill="1" applyBorder="1" applyAlignment="1" applyProtection="1">
      <alignment horizontal="center"/>
    </xf>
    <xf numFmtId="0" fontId="0" fillId="24" borderId="47" xfId="0" applyFill="1" applyBorder="1"/>
    <xf numFmtId="0" fontId="0" fillId="24" borderId="64" xfId="0" applyFill="1" applyBorder="1"/>
    <xf numFmtId="0" fontId="21" fillId="26" borderId="19" xfId="0" applyFont="1" applyFill="1" applyBorder="1" applyAlignment="1" applyProtection="1">
      <alignment horizontal="center"/>
      <protection locked="0"/>
    </xf>
    <xf numFmtId="0" fontId="21" fillId="26" borderId="25" xfId="0" applyFont="1" applyFill="1" applyBorder="1" applyAlignment="1" applyProtection="1">
      <alignment horizontal="center"/>
      <protection locked="0"/>
    </xf>
    <xf numFmtId="0" fontId="31" fillId="24" borderId="18" xfId="0" applyFont="1" applyFill="1" applyBorder="1"/>
    <xf numFmtId="0" fontId="0" fillId="26" borderId="19" xfId="0" applyFill="1" applyBorder="1" applyAlignment="1" applyProtection="1">
      <alignment horizontal="center"/>
      <protection locked="0"/>
    </xf>
    <xf numFmtId="0" fontId="0" fillId="34" borderId="25" xfId="0" applyFill="1" applyBorder="1" applyAlignment="1" applyProtection="1">
      <alignment horizontal="center"/>
      <protection locked="0"/>
    </xf>
    <xf numFmtId="0" fontId="32" fillId="72" borderId="12" xfId="0" applyFont="1" applyFill="1" applyBorder="1" applyAlignment="1" applyProtection="1">
      <alignment horizontal="center"/>
      <protection locked="0"/>
    </xf>
    <xf numFmtId="0" fontId="32" fillId="72" borderId="10" xfId="0" applyFont="1" applyFill="1" applyBorder="1" applyAlignment="1" applyProtection="1">
      <alignment horizontal="center"/>
      <protection locked="0"/>
    </xf>
    <xf numFmtId="3" fontId="0" fillId="25" borderId="12" xfId="29" applyNumberFormat="1" applyFont="1" applyFill="1" applyBorder="1" applyAlignment="1" applyProtection="1">
      <alignment horizontal="center" vertical="center"/>
      <protection locked="0"/>
    </xf>
    <xf numFmtId="3" fontId="0" fillId="24" borderId="12" xfId="29" applyNumberFormat="1" applyFont="1" applyFill="1" applyBorder="1" applyAlignment="1">
      <alignment horizontal="left"/>
    </xf>
    <xf numFmtId="3" fontId="0" fillId="24" borderId="10" xfId="29" applyNumberFormat="1" applyFont="1" applyFill="1" applyBorder="1" applyAlignment="1">
      <alignment horizontal="left"/>
    </xf>
    <xf numFmtId="167" fontId="21" fillId="26" borderId="17" xfId="29" applyNumberFormat="1" applyFont="1" applyFill="1" applyBorder="1" applyProtection="1">
      <protection locked="0"/>
    </xf>
    <xf numFmtId="167" fontId="21" fillId="26" borderId="22" xfId="29" applyNumberFormat="1" applyFont="1" applyFill="1" applyBorder="1" applyProtection="1">
      <protection locked="0"/>
    </xf>
    <xf numFmtId="167" fontId="0" fillId="24" borderId="12" xfId="29" applyNumberFormat="1" applyFont="1" applyFill="1" applyBorder="1"/>
    <xf numFmtId="167" fontId="0" fillId="24" borderId="10" xfId="29" applyNumberFormat="1" applyFont="1" applyFill="1" applyBorder="1"/>
    <xf numFmtId="0" fontId="0" fillId="24" borderId="12" xfId="0" applyFill="1" applyBorder="1" applyAlignment="1">
      <alignment vertical="center" wrapText="1"/>
    </xf>
    <xf numFmtId="0" fontId="0" fillId="24" borderId="23" xfId="0" applyFill="1" applyBorder="1" applyAlignment="1">
      <alignment vertical="center" wrapText="1"/>
    </xf>
    <xf numFmtId="0" fontId="0" fillId="24" borderId="10" xfId="0" applyFill="1" applyBorder="1" applyAlignment="1">
      <alignment vertical="center" wrapText="1"/>
    </xf>
    <xf numFmtId="0" fontId="0" fillId="24" borderId="17" xfId="0" applyFill="1" applyBorder="1" applyAlignment="1">
      <alignment vertical="center" wrapText="1"/>
    </xf>
    <xf numFmtId="0" fontId="0" fillId="24" borderId="24" xfId="0" applyFill="1" applyBorder="1" applyAlignment="1">
      <alignment vertical="center" wrapText="1"/>
    </xf>
    <xf numFmtId="0" fontId="0" fillId="24" borderId="22" xfId="0" applyFill="1" applyBorder="1" applyAlignment="1">
      <alignment vertical="center" wrapText="1"/>
    </xf>
    <xf numFmtId="3" fontId="20" fillId="25" borderId="13" xfId="29" applyNumberFormat="1" applyFont="1" applyFill="1" applyBorder="1" applyAlignment="1" applyProtection="1">
      <alignment horizontal="center" vertical="center" shrinkToFit="1"/>
      <protection locked="0"/>
    </xf>
    <xf numFmtId="3" fontId="20" fillId="25" borderId="17" xfId="29" applyNumberFormat="1" applyFont="1" applyFill="1" applyBorder="1" applyAlignment="1" applyProtection="1">
      <alignment horizontal="center" vertical="center" shrinkToFit="1"/>
      <protection locked="0"/>
    </xf>
    <xf numFmtId="167" fontId="0" fillId="24" borderId="10" xfId="29" applyNumberFormat="1" applyFont="1" applyFill="1" applyBorder="1" applyAlignment="1">
      <alignment horizontal="center" vertical="center"/>
    </xf>
    <xf numFmtId="167" fontId="0" fillId="24" borderId="22" xfId="29" applyNumberFormat="1" applyFont="1" applyFill="1" applyBorder="1" applyAlignment="1">
      <alignment horizontal="center" vertical="center"/>
    </xf>
    <xf numFmtId="167" fontId="21" fillId="33" borderId="19" xfId="29" applyNumberFormat="1" applyFont="1" applyFill="1" applyBorder="1" applyAlignment="1" applyProtection="1">
      <alignment horizontal="left" vertical="center" wrapText="1"/>
      <protection locked="0"/>
    </xf>
    <xf numFmtId="167" fontId="32" fillId="33" borderId="37" xfId="29" applyNumberFormat="1" applyFont="1" applyFill="1" applyBorder="1" applyAlignment="1" applyProtection="1">
      <alignment horizontal="left" vertical="center" wrapText="1"/>
      <protection locked="0"/>
    </xf>
    <xf numFmtId="167" fontId="32" fillId="33" borderId="19" xfId="29" applyNumberFormat="1" applyFont="1" applyFill="1" applyBorder="1" applyAlignment="1" applyProtection="1">
      <alignment horizontal="left" vertical="center" wrapText="1"/>
      <protection locked="0"/>
    </xf>
    <xf numFmtId="0" fontId="29" fillId="0" borderId="18" xfId="0" applyFont="1" applyBorder="1" applyAlignment="1">
      <alignment horizontal="left"/>
    </xf>
    <xf numFmtId="0" fontId="0" fillId="24" borderId="19" xfId="0" applyFill="1" applyBorder="1"/>
    <xf numFmtId="0" fontId="0" fillId="24" borderId="37" xfId="0" applyFill="1" applyBorder="1"/>
    <xf numFmtId="0" fontId="0" fillId="24" borderId="25" xfId="0" applyFill="1" applyBorder="1"/>
    <xf numFmtId="0" fontId="0" fillId="24" borderId="18" xfId="0" applyFill="1" applyBorder="1" applyAlignment="1">
      <alignment horizontal="right"/>
    </xf>
    <xf numFmtId="0" fontId="0" fillId="24" borderId="15" xfId="0" applyFill="1" applyBorder="1" applyAlignment="1">
      <alignment horizontal="right"/>
    </xf>
    <xf numFmtId="0" fontId="0" fillId="0" borderId="18" xfId="0" applyBorder="1" applyAlignment="1">
      <alignment horizontal="center"/>
    </xf>
    <xf numFmtId="0" fontId="29" fillId="0" borderId="18" xfId="0" applyFont="1" applyBorder="1" applyAlignment="1">
      <alignment horizontal="center"/>
    </xf>
    <xf numFmtId="0" fontId="26" fillId="73" borderId="12" xfId="0" applyFont="1" applyFill="1" applyBorder="1" applyAlignment="1">
      <alignment horizontal="left" vertical="center"/>
    </xf>
    <xf numFmtId="0" fontId="26" fillId="73" borderId="23" xfId="0" applyFont="1" applyFill="1" applyBorder="1" applyAlignment="1">
      <alignment horizontal="left" vertical="center"/>
    </xf>
    <xf numFmtId="0" fontId="30" fillId="73" borderId="13" xfId="0" applyFont="1" applyFill="1" applyBorder="1" applyAlignment="1">
      <alignment horizontal="right"/>
    </xf>
    <xf numFmtId="0" fontId="30" fillId="73" borderId="0" xfId="0" applyFont="1" applyFill="1" applyBorder="1" applyAlignment="1">
      <alignment horizontal="right"/>
    </xf>
    <xf numFmtId="0" fontId="22" fillId="66" borderId="23" xfId="36" applyFont="1" applyFill="1" applyBorder="1" applyAlignment="1" applyProtection="1">
      <alignment horizontal="left" vertical="top"/>
      <protection locked="0"/>
    </xf>
    <xf numFmtId="0" fontId="24" fillId="66" borderId="23" xfId="0" applyFont="1" applyFill="1" applyBorder="1" applyAlignment="1" applyProtection="1">
      <alignment horizontal="left" vertical="top"/>
      <protection locked="0"/>
    </xf>
    <xf numFmtId="0" fontId="24" fillId="66" borderId="10" xfId="0" applyFont="1" applyFill="1" applyBorder="1" applyAlignment="1" applyProtection="1">
      <alignment horizontal="left" vertical="top"/>
      <protection locked="0"/>
    </xf>
    <xf numFmtId="0" fontId="0" fillId="72" borderId="90" xfId="0" applyFill="1" applyBorder="1" applyAlignment="1">
      <alignment vertical="top" wrapText="1"/>
    </xf>
    <xf numFmtId="0" fontId="0" fillId="72" borderId="84" xfId="0" applyFill="1" applyBorder="1" applyAlignment="1">
      <alignment vertical="top" wrapText="1"/>
    </xf>
    <xf numFmtId="0" fontId="0" fillId="72" borderId="81" xfId="0" applyFill="1" applyBorder="1" applyAlignment="1">
      <alignment vertical="top" wrapText="1"/>
    </xf>
    <xf numFmtId="0" fontId="0" fillId="73" borderId="50" xfId="0" applyFill="1" applyBorder="1"/>
    <xf numFmtId="0" fontId="29" fillId="41" borderId="69" xfId="0" applyFont="1" applyFill="1" applyBorder="1" applyAlignment="1" applyProtection="1">
      <alignment horizontal="center"/>
      <protection locked="0"/>
    </xf>
    <xf numFmtId="0" fontId="29" fillId="41" borderId="87" xfId="0" applyFont="1" applyFill="1" applyBorder="1" applyAlignment="1" applyProtection="1">
      <alignment horizontal="center"/>
      <protection locked="0"/>
    </xf>
    <xf numFmtId="0" fontId="0" fillId="73" borderId="12" xfId="0" applyFill="1" applyBorder="1" applyAlignment="1">
      <alignment wrapText="1"/>
    </xf>
    <xf numFmtId="0" fontId="0" fillId="73" borderId="23" xfId="0" applyFill="1" applyBorder="1" applyAlignment="1">
      <alignment wrapText="1"/>
    </xf>
    <xf numFmtId="0" fontId="0" fillId="73" borderId="13" xfId="0" applyFill="1" applyBorder="1" applyAlignment="1">
      <alignment wrapText="1"/>
    </xf>
    <xf numFmtId="0" fontId="0" fillId="73" borderId="0" xfId="0" applyFill="1" applyBorder="1" applyAlignment="1">
      <alignment wrapText="1"/>
    </xf>
    <xf numFmtId="0" fontId="0" fillId="73" borderId="10" xfId="0" applyFill="1" applyBorder="1"/>
    <xf numFmtId="0" fontId="0" fillId="73" borderId="22" xfId="0" applyFill="1" applyBorder="1"/>
    <xf numFmtId="3" fontId="27" fillId="73" borderId="41" xfId="29" applyNumberFormat="1" applyFont="1" applyFill="1" applyBorder="1" applyAlignment="1" applyProtection="1">
      <alignment horizontal="center"/>
    </xf>
    <xf numFmtId="3" fontId="27" fillId="73" borderId="31" xfId="29" applyNumberFormat="1" applyFont="1" applyFill="1" applyBorder="1" applyAlignment="1" applyProtection="1">
      <alignment horizontal="center"/>
    </xf>
    <xf numFmtId="0" fontId="21" fillId="26" borderId="37" xfId="0" applyFont="1" applyFill="1" applyBorder="1" applyProtection="1">
      <protection locked="0"/>
    </xf>
    <xf numFmtId="0" fontId="21" fillId="26" borderId="25" xfId="0" applyFont="1" applyFill="1" applyBorder="1" applyProtection="1">
      <protection locked="0"/>
    </xf>
    <xf numFmtId="0" fontId="0" fillId="24" borderId="18" xfId="0" applyFill="1" applyBorder="1" applyAlignment="1">
      <alignment horizontal="center"/>
    </xf>
  </cellXfs>
  <cellStyles count="46271">
    <cellStyle name="20% - Accent1" xfId="1" builtinId="30" customBuiltin="1"/>
    <cellStyle name="20% - Accent1 2" xfId="108" xr:uid="{00000000-0005-0000-0000-000001000000}"/>
    <cellStyle name="20% - Accent1 3" xfId="227" xr:uid="{00000000-0005-0000-0000-000002000000}"/>
    <cellStyle name="20% - Accent1 4" xfId="183" xr:uid="{00000000-0005-0000-0000-000003000000}"/>
    <cellStyle name="20% - Accent2" xfId="2" builtinId="34" customBuiltin="1"/>
    <cellStyle name="20% - Accent2 2" xfId="109" xr:uid="{00000000-0005-0000-0000-000005000000}"/>
    <cellStyle name="20% - Accent2 3" xfId="228" xr:uid="{00000000-0005-0000-0000-000006000000}"/>
    <cellStyle name="20% - Accent2 4" xfId="184" xr:uid="{00000000-0005-0000-0000-000007000000}"/>
    <cellStyle name="20% - Accent3" xfId="3" builtinId="38" customBuiltin="1"/>
    <cellStyle name="20% - Accent3 2" xfId="110" xr:uid="{00000000-0005-0000-0000-000009000000}"/>
    <cellStyle name="20% - Accent3 3" xfId="229" xr:uid="{00000000-0005-0000-0000-00000A000000}"/>
    <cellStyle name="20% - Accent3 4" xfId="185" xr:uid="{00000000-0005-0000-0000-00000B000000}"/>
    <cellStyle name="20% - Accent4" xfId="4" builtinId="42" customBuiltin="1"/>
    <cellStyle name="20% - Accent4 2" xfId="111" xr:uid="{00000000-0005-0000-0000-00000D000000}"/>
    <cellStyle name="20% - Accent4 3" xfId="230" xr:uid="{00000000-0005-0000-0000-00000E000000}"/>
    <cellStyle name="20% - Accent4 4" xfId="186" xr:uid="{00000000-0005-0000-0000-00000F000000}"/>
    <cellStyle name="20% - Accent5" xfId="5" builtinId="46" customBuiltin="1"/>
    <cellStyle name="20% - Accent5 2" xfId="112" xr:uid="{00000000-0005-0000-0000-000011000000}"/>
    <cellStyle name="20% - Accent5 3" xfId="231" xr:uid="{00000000-0005-0000-0000-000012000000}"/>
    <cellStyle name="20% - Accent5 4" xfId="187" xr:uid="{00000000-0005-0000-0000-000013000000}"/>
    <cellStyle name="20% - Accent6" xfId="6" builtinId="50" customBuiltin="1"/>
    <cellStyle name="20% - Accent6 2" xfId="113" xr:uid="{00000000-0005-0000-0000-000015000000}"/>
    <cellStyle name="20% - Accent6 3" xfId="232" xr:uid="{00000000-0005-0000-0000-000016000000}"/>
    <cellStyle name="20% - Accent6 4" xfId="188" xr:uid="{00000000-0005-0000-0000-000017000000}"/>
    <cellStyle name="40% - Accent1" xfId="7" builtinId="31" customBuiltin="1"/>
    <cellStyle name="40% - Accent1 2" xfId="114" xr:uid="{00000000-0005-0000-0000-000019000000}"/>
    <cellStyle name="40% - Accent1 3" xfId="233" xr:uid="{00000000-0005-0000-0000-00001A000000}"/>
    <cellStyle name="40% - Accent1 4" xfId="189" xr:uid="{00000000-0005-0000-0000-00001B000000}"/>
    <cellStyle name="40% - Accent2" xfId="8" builtinId="35" customBuiltin="1"/>
    <cellStyle name="40% - Accent2 2" xfId="115" xr:uid="{00000000-0005-0000-0000-00001D000000}"/>
    <cellStyle name="40% - Accent2 3" xfId="234" xr:uid="{00000000-0005-0000-0000-00001E000000}"/>
    <cellStyle name="40% - Accent2 4" xfId="190" xr:uid="{00000000-0005-0000-0000-00001F000000}"/>
    <cellStyle name="40% - Accent3" xfId="9" builtinId="39" customBuiltin="1"/>
    <cellStyle name="40% - Accent3 2" xfId="116" xr:uid="{00000000-0005-0000-0000-000021000000}"/>
    <cellStyle name="40% - Accent3 3" xfId="235" xr:uid="{00000000-0005-0000-0000-000022000000}"/>
    <cellStyle name="40% - Accent3 4" xfId="191" xr:uid="{00000000-0005-0000-0000-000023000000}"/>
    <cellStyle name="40% - Accent4" xfId="10" builtinId="43" customBuiltin="1"/>
    <cellStyle name="40% - Accent4 2" xfId="117" xr:uid="{00000000-0005-0000-0000-000025000000}"/>
    <cellStyle name="40% - Accent4 3" xfId="236" xr:uid="{00000000-0005-0000-0000-000026000000}"/>
    <cellStyle name="40% - Accent4 4" xfId="192" xr:uid="{00000000-0005-0000-0000-000027000000}"/>
    <cellStyle name="40% - Accent5" xfId="11" builtinId="47" customBuiltin="1"/>
    <cellStyle name="40% - Accent5 2" xfId="118" xr:uid="{00000000-0005-0000-0000-000029000000}"/>
    <cellStyle name="40% - Accent5 3" xfId="237" xr:uid="{00000000-0005-0000-0000-00002A000000}"/>
    <cellStyle name="40% - Accent5 4" xfId="193" xr:uid="{00000000-0005-0000-0000-00002B000000}"/>
    <cellStyle name="40% - Accent6" xfId="12" builtinId="51" customBuiltin="1"/>
    <cellStyle name="40% - Accent6 2" xfId="119" xr:uid="{00000000-0005-0000-0000-00002D000000}"/>
    <cellStyle name="40% - Accent6 3" xfId="238" xr:uid="{00000000-0005-0000-0000-00002E000000}"/>
    <cellStyle name="40% - Accent6 4" xfId="194" xr:uid="{00000000-0005-0000-0000-00002F000000}"/>
    <cellStyle name="60% - Accent1" xfId="13" builtinId="32" customBuiltin="1"/>
    <cellStyle name="60% - Accent1 2" xfId="120" xr:uid="{00000000-0005-0000-0000-000031000000}"/>
    <cellStyle name="60% - Accent1 3" xfId="239" xr:uid="{00000000-0005-0000-0000-000032000000}"/>
    <cellStyle name="60% - Accent1 4" xfId="195" xr:uid="{00000000-0005-0000-0000-000033000000}"/>
    <cellStyle name="60% - Accent2" xfId="14" builtinId="36" customBuiltin="1"/>
    <cellStyle name="60% - Accent2 2" xfId="121" xr:uid="{00000000-0005-0000-0000-000035000000}"/>
    <cellStyle name="60% - Accent2 3" xfId="240" xr:uid="{00000000-0005-0000-0000-000036000000}"/>
    <cellStyle name="60% - Accent2 4" xfId="196" xr:uid="{00000000-0005-0000-0000-000037000000}"/>
    <cellStyle name="60% - Accent3" xfId="15" builtinId="40" customBuiltin="1"/>
    <cellStyle name="60% - Accent3 2" xfId="122" xr:uid="{00000000-0005-0000-0000-000039000000}"/>
    <cellStyle name="60% - Accent3 3" xfId="241" xr:uid="{00000000-0005-0000-0000-00003A000000}"/>
    <cellStyle name="60% - Accent3 4" xfId="197" xr:uid="{00000000-0005-0000-0000-00003B000000}"/>
    <cellStyle name="60% - Accent4" xfId="16" builtinId="44" customBuiltin="1"/>
    <cellStyle name="60% - Accent4 2" xfId="123" xr:uid="{00000000-0005-0000-0000-00003D000000}"/>
    <cellStyle name="60% - Accent4 3" xfId="242" xr:uid="{00000000-0005-0000-0000-00003E000000}"/>
    <cellStyle name="60% - Accent4 4" xfId="198" xr:uid="{00000000-0005-0000-0000-00003F000000}"/>
    <cellStyle name="60% - Accent5" xfId="17" builtinId="48" customBuiltin="1"/>
    <cellStyle name="60% - Accent5 2" xfId="124" xr:uid="{00000000-0005-0000-0000-000041000000}"/>
    <cellStyle name="60% - Accent5 3" xfId="243" xr:uid="{00000000-0005-0000-0000-000042000000}"/>
    <cellStyle name="60% - Accent5 4" xfId="199" xr:uid="{00000000-0005-0000-0000-000043000000}"/>
    <cellStyle name="60% - Accent6" xfId="18" builtinId="52" customBuiltin="1"/>
    <cellStyle name="60% - Accent6 2" xfId="125" xr:uid="{00000000-0005-0000-0000-000045000000}"/>
    <cellStyle name="60% - Accent6 3" xfId="244" xr:uid="{00000000-0005-0000-0000-000046000000}"/>
    <cellStyle name="60% - Accent6 4" xfId="200" xr:uid="{00000000-0005-0000-0000-000047000000}"/>
    <cellStyle name="Accent1" xfId="19" builtinId="29" customBuiltin="1"/>
    <cellStyle name="Accent1 2" xfId="126" xr:uid="{00000000-0005-0000-0000-000049000000}"/>
    <cellStyle name="Accent1 3" xfId="245" xr:uid="{00000000-0005-0000-0000-00004A000000}"/>
    <cellStyle name="Accent1 4" xfId="201" xr:uid="{00000000-0005-0000-0000-00004B000000}"/>
    <cellStyle name="Accent2" xfId="20" builtinId="33" customBuiltin="1"/>
    <cellStyle name="Accent2 2" xfId="127" xr:uid="{00000000-0005-0000-0000-00004D000000}"/>
    <cellStyle name="Accent2 3" xfId="246" xr:uid="{00000000-0005-0000-0000-00004E000000}"/>
    <cellStyle name="Accent2 4" xfId="202" xr:uid="{00000000-0005-0000-0000-00004F000000}"/>
    <cellStyle name="Accent3" xfId="21" builtinId="37" customBuiltin="1"/>
    <cellStyle name="Accent3 2" xfId="128" xr:uid="{00000000-0005-0000-0000-000051000000}"/>
    <cellStyle name="Accent3 3" xfId="247" xr:uid="{00000000-0005-0000-0000-000052000000}"/>
    <cellStyle name="Accent3 4" xfId="203" xr:uid="{00000000-0005-0000-0000-000053000000}"/>
    <cellStyle name="Accent4" xfId="22" builtinId="41" customBuiltin="1"/>
    <cellStyle name="Accent4 2" xfId="129" xr:uid="{00000000-0005-0000-0000-000055000000}"/>
    <cellStyle name="Accent4 3" xfId="248" xr:uid="{00000000-0005-0000-0000-000056000000}"/>
    <cellStyle name="Accent4 4" xfId="204" xr:uid="{00000000-0005-0000-0000-000057000000}"/>
    <cellStyle name="Accent5" xfId="23" builtinId="45" customBuiltin="1"/>
    <cellStyle name="Accent5 2" xfId="130" xr:uid="{00000000-0005-0000-0000-000059000000}"/>
    <cellStyle name="Accent5 3" xfId="249" xr:uid="{00000000-0005-0000-0000-00005A000000}"/>
    <cellStyle name="Accent5 4" xfId="205" xr:uid="{00000000-0005-0000-0000-00005B000000}"/>
    <cellStyle name="Accent6" xfId="24" builtinId="49" customBuiltin="1"/>
    <cellStyle name="Accent6 2" xfId="131" xr:uid="{00000000-0005-0000-0000-00005D000000}"/>
    <cellStyle name="Accent6 3" xfId="250" xr:uid="{00000000-0005-0000-0000-00005E000000}"/>
    <cellStyle name="Accent6 4" xfId="206" xr:uid="{00000000-0005-0000-0000-00005F000000}"/>
    <cellStyle name="Bad" xfId="25" builtinId="27" customBuiltin="1"/>
    <cellStyle name="Bad 2" xfId="132" xr:uid="{00000000-0005-0000-0000-000061000000}"/>
    <cellStyle name="Bad 3" xfId="251" xr:uid="{00000000-0005-0000-0000-000062000000}"/>
    <cellStyle name="Bad 4" xfId="207" xr:uid="{00000000-0005-0000-0000-000063000000}"/>
    <cellStyle name="Calculation" xfId="26" builtinId="22" customBuiltin="1"/>
    <cellStyle name="Calculation 2" xfId="133" xr:uid="{00000000-0005-0000-0000-000065000000}"/>
    <cellStyle name="Calculation 3" xfId="252" xr:uid="{00000000-0005-0000-0000-000066000000}"/>
    <cellStyle name="Calculation 4" xfId="208" xr:uid="{00000000-0005-0000-0000-000067000000}"/>
    <cellStyle name="Check Cell" xfId="27" builtinId="23" customBuiltin="1"/>
    <cellStyle name="Check Cell 2" xfId="134" xr:uid="{00000000-0005-0000-0000-000069000000}"/>
    <cellStyle name="Check Cell 3" xfId="253" xr:uid="{00000000-0005-0000-0000-00006A000000}"/>
    <cellStyle name="Check Cell 4" xfId="209" xr:uid="{00000000-0005-0000-0000-00006B000000}"/>
    <cellStyle name="Comma" xfId="28" builtinId="3"/>
    <cellStyle name="Comma 2" xfId="135" xr:uid="{00000000-0005-0000-0000-00006D000000}"/>
    <cellStyle name="Comma 2 2" xfId="275" xr:uid="{00000000-0005-0000-0000-00006E000000}"/>
    <cellStyle name="Comma 2 3" xfId="225" xr:uid="{00000000-0005-0000-0000-00006F000000}"/>
    <cellStyle name="Comma 2 3 10" xfId="2319" xr:uid="{00000000-0005-0000-0000-000070000000}"/>
    <cellStyle name="Comma 2 3 10 2" xfId="7269" xr:uid="{00000000-0005-0000-0000-000071000000}"/>
    <cellStyle name="Comma 2 3 10 2 2" xfId="41930" xr:uid="{00000000-0005-0000-0000-000072000000}"/>
    <cellStyle name="Comma 2 3 10 3" xfId="12219" xr:uid="{00000000-0005-0000-0000-000073000000}"/>
    <cellStyle name="Comma 2 3 10 3 2" xfId="36978" xr:uid="{00000000-0005-0000-0000-000074000000}"/>
    <cellStyle name="Comma 2 3 10 4" xfId="17170" xr:uid="{00000000-0005-0000-0000-000075000000}"/>
    <cellStyle name="Comma 2 3 10 5" xfId="22122" xr:uid="{00000000-0005-0000-0000-000076000000}"/>
    <cellStyle name="Comma 2 3 10 6" xfId="27074" xr:uid="{00000000-0005-0000-0000-000077000000}"/>
    <cellStyle name="Comma 2 3 10 7" xfId="32026" xr:uid="{00000000-0005-0000-0000-000078000000}"/>
    <cellStyle name="Comma 2 3 11" xfId="3771" xr:uid="{00000000-0005-0000-0000-000079000000}"/>
    <cellStyle name="Comma 2 3 11 2" xfId="8721" xr:uid="{00000000-0005-0000-0000-00007A000000}"/>
    <cellStyle name="Comma 2 3 11 2 2" xfId="43382" xr:uid="{00000000-0005-0000-0000-00007B000000}"/>
    <cellStyle name="Comma 2 3 11 3" xfId="13671" xr:uid="{00000000-0005-0000-0000-00007C000000}"/>
    <cellStyle name="Comma 2 3 11 3 2" xfId="38430" xr:uid="{00000000-0005-0000-0000-00007D000000}"/>
    <cellStyle name="Comma 2 3 11 4" xfId="18622" xr:uid="{00000000-0005-0000-0000-00007E000000}"/>
    <cellStyle name="Comma 2 3 11 5" xfId="23574" xr:uid="{00000000-0005-0000-0000-00007F000000}"/>
    <cellStyle name="Comma 2 3 11 6" xfId="28526" xr:uid="{00000000-0005-0000-0000-000080000000}"/>
    <cellStyle name="Comma 2 3 11 7" xfId="33478" xr:uid="{00000000-0005-0000-0000-000081000000}"/>
    <cellStyle name="Comma 2 3 12" xfId="5223" xr:uid="{00000000-0005-0000-0000-000082000000}"/>
    <cellStyle name="Comma 2 3 12 2" xfId="10173" xr:uid="{00000000-0005-0000-0000-000083000000}"/>
    <cellStyle name="Comma 2 3 12 2 2" xfId="44834" xr:uid="{00000000-0005-0000-0000-000084000000}"/>
    <cellStyle name="Comma 2 3 12 3" xfId="15123" xr:uid="{00000000-0005-0000-0000-000085000000}"/>
    <cellStyle name="Comma 2 3 12 3 2" xfId="39882" xr:uid="{00000000-0005-0000-0000-000086000000}"/>
    <cellStyle name="Comma 2 3 12 4" xfId="20074" xr:uid="{00000000-0005-0000-0000-000087000000}"/>
    <cellStyle name="Comma 2 3 12 5" xfId="25026" xr:uid="{00000000-0005-0000-0000-000088000000}"/>
    <cellStyle name="Comma 2 3 12 6" xfId="29978" xr:uid="{00000000-0005-0000-0000-000089000000}"/>
    <cellStyle name="Comma 2 3 12 7" xfId="34930" xr:uid="{00000000-0005-0000-0000-00008A000000}"/>
    <cellStyle name="Comma 2 3 13" xfId="1725" xr:uid="{00000000-0005-0000-0000-00008B000000}"/>
    <cellStyle name="Comma 2 3 13 2" xfId="41336" xr:uid="{00000000-0005-0000-0000-00008C000000}"/>
    <cellStyle name="Comma 2 3 14" xfId="6675" xr:uid="{00000000-0005-0000-0000-00008D000000}"/>
    <cellStyle name="Comma 2 3 14 2" xfId="36384" xr:uid="{00000000-0005-0000-0000-00008E000000}"/>
    <cellStyle name="Comma 2 3 15" xfId="11625" xr:uid="{00000000-0005-0000-0000-00008F000000}"/>
    <cellStyle name="Comma 2 3 16" xfId="16576" xr:uid="{00000000-0005-0000-0000-000090000000}"/>
    <cellStyle name="Comma 2 3 17" xfId="21528" xr:uid="{00000000-0005-0000-0000-000091000000}"/>
    <cellStyle name="Comma 2 3 18" xfId="26480" xr:uid="{00000000-0005-0000-0000-000092000000}"/>
    <cellStyle name="Comma 2 3 19" xfId="31432" xr:uid="{00000000-0005-0000-0000-000093000000}"/>
    <cellStyle name="Comma 2 3 2" xfId="306" xr:uid="{00000000-0005-0000-0000-000094000000}"/>
    <cellStyle name="Comma 2 3 2 10" xfId="3804" xr:uid="{00000000-0005-0000-0000-000095000000}"/>
    <cellStyle name="Comma 2 3 2 10 2" xfId="8754" xr:uid="{00000000-0005-0000-0000-000096000000}"/>
    <cellStyle name="Comma 2 3 2 10 2 2" xfId="43415" xr:uid="{00000000-0005-0000-0000-000097000000}"/>
    <cellStyle name="Comma 2 3 2 10 3" xfId="13704" xr:uid="{00000000-0005-0000-0000-000098000000}"/>
    <cellStyle name="Comma 2 3 2 10 3 2" xfId="38463" xr:uid="{00000000-0005-0000-0000-000099000000}"/>
    <cellStyle name="Comma 2 3 2 10 4" xfId="18655" xr:uid="{00000000-0005-0000-0000-00009A000000}"/>
    <cellStyle name="Comma 2 3 2 10 5" xfId="23607" xr:uid="{00000000-0005-0000-0000-00009B000000}"/>
    <cellStyle name="Comma 2 3 2 10 6" xfId="28559" xr:uid="{00000000-0005-0000-0000-00009C000000}"/>
    <cellStyle name="Comma 2 3 2 10 7" xfId="33511" xr:uid="{00000000-0005-0000-0000-00009D000000}"/>
    <cellStyle name="Comma 2 3 2 11" xfId="5256" xr:uid="{00000000-0005-0000-0000-00009E000000}"/>
    <cellStyle name="Comma 2 3 2 11 2" xfId="10206" xr:uid="{00000000-0005-0000-0000-00009F000000}"/>
    <cellStyle name="Comma 2 3 2 11 2 2" xfId="44867" xr:uid="{00000000-0005-0000-0000-0000A0000000}"/>
    <cellStyle name="Comma 2 3 2 11 3" xfId="15156" xr:uid="{00000000-0005-0000-0000-0000A1000000}"/>
    <cellStyle name="Comma 2 3 2 11 3 2" xfId="39915" xr:uid="{00000000-0005-0000-0000-0000A2000000}"/>
    <cellStyle name="Comma 2 3 2 11 4" xfId="20107" xr:uid="{00000000-0005-0000-0000-0000A3000000}"/>
    <cellStyle name="Comma 2 3 2 11 5" xfId="25059" xr:uid="{00000000-0005-0000-0000-0000A4000000}"/>
    <cellStyle name="Comma 2 3 2 11 6" xfId="30011" xr:uid="{00000000-0005-0000-0000-0000A5000000}"/>
    <cellStyle name="Comma 2 3 2 11 7" xfId="34963" xr:uid="{00000000-0005-0000-0000-0000A6000000}"/>
    <cellStyle name="Comma 2 3 2 12" xfId="1758" xr:uid="{00000000-0005-0000-0000-0000A7000000}"/>
    <cellStyle name="Comma 2 3 2 12 2" xfId="41369" xr:uid="{00000000-0005-0000-0000-0000A8000000}"/>
    <cellStyle name="Comma 2 3 2 13" xfId="6708" xr:uid="{00000000-0005-0000-0000-0000A9000000}"/>
    <cellStyle name="Comma 2 3 2 13 2" xfId="36417" xr:uid="{00000000-0005-0000-0000-0000AA000000}"/>
    <cellStyle name="Comma 2 3 2 14" xfId="11658" xr:uid="{00000000-0005-0000-0000-0000AB000000}"/>
    <cellStyle name="Comma 2 3 2 15" xfId="16609" xr:uid="{00000000-0005-0000-0000-0000AC000000}"/>
    <cellStyle name="Comma 2 3 2 16" xfId="21561" xr:uid="{00000000-0005-0000-0000-0000AD000000}"/>
    <cellStyle name="Comma 2 3 2 17" xfId="26513" xr:uid="{00000000-0005-0000-0000-0000AE000000}"/>
    <cellStyle name="Comma 2 3 2 18" xfId="31465" xr:uid="{00000000-0005-0000-0000-0000AF000000}"/>
    <cellStyle name="Comma 2 3 2 2" xfId="372" xr:uid="{00000000-0005-0000-0000-0000B0000000}"/>
    <cellStyle name="Comma 2 3 2 2 10" xfId="11790" xr:uid="{00000000-0005-0000-0000-0000B1000000}"/>
    <cellStyle name="Comma 2 3 2 2 11" xfId="16741" xr:uid="{00000000-0005-0000-0000-0000B2000000}"/>
    <cellStyle name="Comma 2 3 2 2 12" xfId="21693" xr:uid="{00000000-0005-0000-0000-0000B3000000}"/>
    <cellStyle name="Comma 2 3 2 2 13" xfId="26645" xr:uid="{00000000-0005-0000-0000-0000B4000000}"/>
    <cellStyle name="Comma 2 3 2 2 14" xfId="31597" xr:uid="{00000000-0005-0000-0000-0000B5000000}"/>
    <cellStyle name="Comma 2 3 2 2 2" xfId="966" xr:uid="{00000000-0005-0000-0000-0000B6000000}"/>
    <cellStyle name="Comma 2 3 2 2 2 10" xfId="21957" xr:uid="{00000000-0005-0000-0000-0000B7000000}"/>
    <cellStyle name="Comma 2 3 2 2 2 11" xfId="26909" xr:uid="{00000000-0005-0000-0000-0000B8000000}"/>
    <cellStyle name="Comma 2 3 2 2 2 12" xfId="31861" xr:uid="{00000000-0005-0000-0000-0000B9000000}"/>
    <cellStyle name="Comma 2 3 2 2 2 2" xfId="1560" xr:uid="{00000000-0005-0000-0000-0000BA000000}"/>
    <cellStyle name="Comma 2 3 2 2 2 2 10" xfId="33313" xr:uid="{00000000-0005-0000-0000-0000BB000000}"/>
    <cellStyle name="Comma 2 3 2 2 2 2 2" xfId="5058" xr:uid="{00000000-0005-0000-0000-0000BC000000}"/>
    <cellStyle name="Comma 2 3 2 2 2 2 2 2" xfId="10008" xr:uid="{00000000-0005-0000-0000-0000BD000000}"/>
    <cellStyle name="Comma 2 3 2 2 2 2 2 2 2" xfId="44669" xr:uid="{00000000-0005-0000-0000-0000BE000000}"/>
    <cellStyle name="Comma 2 3 2 2 2 2 2 3" xfId="14958" xr:uid="{00000000-0005-0000-0000-0000BF000000}"/>
    <cellStyle name="Comma 2 3 2 2 2 2 2 3 2" xfId="39717" xr:uid="{00000000-0005-0000-0000-0000C0000000}"/>
    <cellStyle name="Comma 2 3 2 2 2 2 2 4" xfId="19909" xr:uid="{00000000-0005-0000-0000-0000C1000000}"/>
    <cellStyle name="Comma 2 3 2 2 2 2 2 5" xfId="24861" xr:uid="{00000000-0005-0000-0000-0000C2000000}"/>
    <cellStyle name="Comma 2 3 2 2 2 2 2 6" xfId="29813" xr:uid="{00000000-0005-0000-0000-0000C3000000}"/>
    <cellStyle name="Comma 2 3 2 2 2 2 2 7" xfId="34765" xr:uid="{00000000-0005-0000-0000-0000C4000000}"/>
    <cellStyle name="Comma 2 3 2 2 2 2 3" xfId="6510" xr:uid="{00000000-0005-0000-0000-0000C5000000}"/>
    <cellStyle name="Comma 2 3 2 2 2 2 3 2" xfId="11460" xr:uid="{00000000-0005-0000-0000-0000C6000000}"/>
    <cellStyle name="Comma 2 3 2 2 2 2 3 2 2" xfId="46121" xr:uid="{00000000-0005-0000-0000-0000C7000000}"/>
    <cellStyle name="Comma 2 3 2 2 2 2 3 3" xfId="16410" xr:uid="{00000000-0005-0000-0000-0000C8000000}"/>
    <cellStyle name="Comma 2 3 2 2 2 2 3 3 2" xfId="41169" xr:uid="{00000000-0005-0000-0000-0000C9000000}"/>
    <cellStyle name="Comma 2 3 2 2 2 2 3 4" xfId="21361" xr:uid="{00000000-0005-0000-0000-0000CA000000}"/>
    <cellStyle name="Comma 2 3 2 2 2 2 3 5" xfId="26313" xr:uid="{00000000-0005-0000-0000-0000CB000000}"/>
    <cellStyle name="Comma 2 3 2 2 2 2 3 6" xfId="31265" xr:uid="{00000000-0005-0000-0000-0000CC000000}"/>
    <cellStyle name="Comma 2 3 2 2 2 2 3 7" xfId="36217" xr:uid="{00000000-0005-0000-0000-0000CD000000}"/>
    <cellStyle name="Comma 2 3 2 2 2 2 4" xfId="3606" xr:uid="{00000000-0005-0000-0000-0000CE000000}"/>
    <cellStyle name="Comma 2 3 2 2 2 2 4 2" xfId="43217" xr:uid="{00000000-0005-0000-0000-0000CF000000}"/>
    <cellStyle name="Comma 2 3 2 2 2 2 5" xfId="8556" xr:uid="{00000000-0005-0000-0000-0000D0000000}"/>
    <cellStyle name="Comma 2 3 2 2 2 2 5 2" xfId="38265" xr:uid="{00000000-0005-0000-0000-0000D1000000}"/>
    <cellStyle name="Comma 2 3 2 2 2 2 6" xfId="13506" xr:uid="{00000000-0005-0000-0000-0000D2000000}"/>
    <cellStyle name="Comma 2 3 2 2 2 2 7" xfId="18457" xr:uid="{00000000-0005-0000-0000-0000D3000000}"/>
    <cellStyle name="Comma 2 3 2 2 2 2 8" xfId="23409" xr:uid="{00000000-0005-0000-0000-0000D4000000}"/>
    <cellStyle name="Comma 2 3 2 2 2 2 9" xfId="28361" xr:uid="{00000000-0005-0000-0000-0000D5000000}"/>
    <cellStyle name="Comma 2 3 2 2 2 3" xfId="3012" xr:uid="{00000000-0005-0000-0000-0000D6000000}"/>
    <cellStyle name="Comma 2 3 2 2 2 3 2" xfId="7962" xr:uid="{00000000-0005-0000-0000-0000D7000000}"/>
    <cellStyle name="Comma 2 3 2 2 2 3 2 2" xfId="42623" xr:uid="{00000000-0005-0000-0000-0000D8000000}"/>
    <cellStyle name="Comma 2 3 2 2 2 3 3" xfId="12912" xr:uid="{00000000-0005-0000-0000-0000D9000000}"/>
    <cellStyle name="Comma 2 3 2 2 2 3 3 2" xfId="37671" xr:uid="{00000000-0005-0000-0000-0000DA000000}"/>
    <cellStyle name="Comma 2 3 2 2 2 3 4" xfId="17863" xr:uid="{00000000-0005-0000-0000-0000DB000000}"/>
    <cellStyle name="Comma 2 3 2 2 2 3 5" xfId="22815" xr:uid="{00000000-0005-0000-0000-0000DC000000}"/>
    <cellStyle name="Comma 2 3 2 2 2 3 6" xfId="27767" xr:uid="{00000000-0005-0000-0000-0000DD000000}"/>
    <cellStyle name="Comma 2 3 2 2 2 3 7" xfId="32719" xr:uid="{00000000-0005-0000-0000-0000DE000000}"/>
    <cellStyle name="Comma 2 3 2 2 2 4" xfId="4464" xr:uid="{00000000-0005-0000-0000-0000DF000000}"/>
    <cellStyle name="Comma 2 3 2 2 2 4 2" xfId="9414" xr:uid="{00000000-0005-0000-0000-0000E0000000}"/>
    <cellStyle name="Comma 2 3 2 2 2 4 2 2" xfId="44075" xr:uid="{00000000-0005-0000-0000-0000E1000000}"/>
    <cellStyle name="Comma 2 3 2 2 2 4 3" xfId="14364" xr:uid="{00000000-0005-0000-0000-0000E2000000}"/>
    <cellStyle name="Comma 2 3 2 2 2 4 3 2" xfId="39123" xr:uid="{00000000-0005-0000-0000-0000E3000000}"/>
    <cellStyle name="Comma 2 3 2 2 2 4 4" xfId="19315" xr:uid="{00000000-0005-0000-0000-0000E4000000}"/>
    <cellStyle name="Comma 2 3 2 2 2 4 5" xfId="24267" xr:uid="{00000000-0005-0000-0000-0000E5000000}"/>
    <cellStyle name="Comma 2 3 2 2 2 4 6" xfId="29219" xr:uid="{00000000-0005-0000-0000-0000E6000000}"/>
    <cellStyle name="Comma 2 3 2 2 2 4 7" xfId="34171" xr:uid="{00000000-0005-0000-0000-0000E7000000}"/>
    <cellStyle name="Comma 2 3 2 2 2 5" xfId="5916" xr:uid="{00000000-0005-0000-0000-0000E8000000}"/>
    <cellStyle name="Comma 2 3 2 2 2 5 2" xfId="10866" xr:uid="{00000000-0005-0000-0000-0000E9000000}"/>
    <cellStyle name="Comma 2 3 2 2 2 5 2 2" xfId="45527" xr:uid="{00000000-0005-0000-0000-0000EA000000}"/>
    <cellStyle name="Comma 2 3 2 2 2 5 3" xfId="15816" xr:uid="{00000000-0005-0000-0000-0000EB000000}"/>
    <cellStyle name="Comma 2 3 2 2 2 5 3 2" xfId="40575" xr:uid="{00000000-0005-0000-0000-0000EC000000}"/>
    <cellStyle name="Comma 2 3 2 2 2 5 4" xfId="20767" xr:uid="{00000000-0005-0000-0000-0000ED000000}"/>
    <cellStyle name="Comma 2 3 2 2 2 5 5" xfId="25719" xr:uid="{00000000-0005-0000-0000-0000EE000000}"/>
    <cellStyle name="Comma 2 3 2 2 2 5 6" xfId="30671" xr:uid="{00000000-0005-0000-0000-0000EF000000}"/>
    <cellStyle name="Comma 2 3 2 2 2 5 7" xfId="35623" xr:uid="{00000000-0005-0000-0000-0000F0000000}"/>
    <cellStyle name="Comma 2 3 2 2 2 6" xfId="2154" xr:uid="{00000000-0005-0000-0000-0000F1000000}"/>
    <cellStyle name="Comma 2 3 2 2 2 6 2" xfId="41765" xr:uid="{00000000-0005-0000-0000-0000F2000000}"/>
    <cellStyle name="Comma 2 3 2 2 2 7" xfId="7104" xr:uid="{00000000-0005-0000-0000-0000F3000000}"/>
    <cellStyle name="Comma 2 3 2 2 2 7 2" xfId="36813" xr:uid="{00000000-0005-0000-0000-0000F4000000}"/>
    <cellStyle name="Comma 2 3 2 2 2 8" xfId="12054" xr:uid="{00000000-0005-0000-0000-0000F5000000}"/>
    <cellStyle name="Comma 2 3 2 2 2 9" xfId="17005" xr:uid="{00000000-0005-0000-0000-0000F6000000}"/>
    <cellStyle name="Comma 2 3 2 2 3" xfId="702" xr:uid="{00000000-0005-0000-0000-0000F7000000}"/>
    <cellStyle name="Comma 2 3 2 2 3 10" xfId="32455" xr:uid="{00000000-0005-0000-0000-0000F8000000}"/>
    <cellStyle name="Comma 2 3 2 2 3 2" xfId="4200" xr:uid="{00000000-0005-0000-0000-0000F9000000}"/>
    <cellStyle name="Comma 2 3 2 2 3 2 2" xfId="9150" xr:uid="{00000000-0005-0000-0000-0000FA000000}"/>
    <cellStyle name="Comma 2 3 2 2 3 2 2 2" xfId="43811" xr:uid="{00000000-0005-0000-0000-0000FB000000}"/>
    <cellStyle name="Comma 2 3 2 2 3 2 3" xfId="14100" xr:uid="{00000000-0005-0000-0000-0000FC000000}"/>
    <cellStyle name="Comma 2 3 2 2 3 2 3 2" xfId="38859" xr:uid="{00000000-0005-0000-0000-0000FD000000}"/>
    <cellStyle name="Comma 2 3 2 2 3 2 4" xfId="19051" xr:uid="{00000000-0005-0000-0000-0000FE000000}"/>
    <cellStyle name="Comma 2 3 2 2 3 2 5" xfId="24003" xr:uid="{00000000-0005-0000-0000-0000FF000000}"/>
    <cellStyle name="Comma 2 3 2 2 3 2 6" xfId="28955" xr:uid="{00000000-0005-0000-0000-000000010000}"/>
    <cellStyle name="Comma 2 3 2 2 3 2 7" xfId="33907" xr:uid="{00000000-0005-0000-0000-000001010000}"/>
    <cellStyle name="Comma 2 3 2 2 3 3" xfId="5652" xr:uid="{00000000-0005-0000-0000-000002010000}"/>
    <cellStyle name="Comma 2 3 2 2 3 3 2" xfId="10602" xr:uid="{00000000-0005-0000-0000-000003010000}"/>
    <cellStyle name="Comma 2 3 2 2 3 3 2 2" xfId="45263" xr:uid="{00000000-0005-0000-0000-000004010000}"/>
    <cellStyle name="Comma 2 3 2 2 3 3 3" xfId="15552" xr:uid="{00000000-0005-0000-0000-000005010000}"/>
    <cellStyle name="Comma 2 3 2 2 3 3 3 2" xfId="40311" xr:uid="{00000000-0005-0000-0000-000006010000}"/>
    <cellStyle name="Comma 2 3 2 2 3 3 4" xfId="20503" xr:uid="{00000000-0005-0000-0000-000007010000}"/>
    <cellStyle name="Comma 2 3 2 2 3 3 5" xfId="25455" xr:uid="{00000000-0005-0000-0000-000008010000}"/>
    <cellStyle name="Comma 2 3 2 2 3 3 6" xfId="30407" xr:uid="{00000000-0005-0000-0000-000009010000}"/>
    <cellStyle name="Comma 2 3 2 2 3 3 7" xfId="35359" xr:uid="{00000000-0005-0000-0000-00000A010000}"/>
    <cellStyle name="Comma 2 3 2 2 3 4" xfId="2748" xr:uid="{00000000-0005-0000-0000-00000B010000}"/>
    <cellStyle name="Comma 2 3 2 2 3 4 2" xfId="42359" xr:uid="{00000000-0005-0000-0000-00000C010000}"/>
    <cellStyle name="Comma 2 3 2 2 3 5" xfId="7698" xr:uid="{00000000-0005-0000-0000-00000D010000}"/>
    <cellStyle name="Comma 2 3 2 2 3 5 2" xfId="37407" xr:uid="{00000000-0005-0000-0000-00000E010000}"/>
    <cellStyle name="Comma 2 3 2 2 3 6" xfId="12648" xr:uid="{00000000-0005-0000-0000-00000F010000}"/>
    <cellStyle name="Comma 2 3 2 2 3 7" xfId="17599" xr:uid="{00000000-0005-0000-0000-000010010000}"/>
    <cellStyle name="Comma 2 3 2 2 3 8" xfId="22551" xr:uid="{00000000-0005-0000-0000-000011010000}"/>
    <cellStyle name="Comma 2 3 2 2 3 9" xfId="27503" xr:uid="{00000000-0005-0000-0000-000012010000}"/>
    <cellStyle name="Comma 2 3 2 2 4" xfId="1296" xr:uid="{00000000-0005-0000-0000-000013010000}"/>
    <cellStyle name="Comma 2 3 2 2 4 10" xfId="33049" xr:uid="{00000000-0005-0000-0000-000014010000}"/>
    <cellStyle name="Comma 2 3 2 2 4 2" xfId="4794" xr:uid="{00000000-0005-0000-0000-000015010000}"/>
    <cellStyle name="Comma 2 3 2 2 4 2 2" xfId="9744" xr:uid="{00000000-0005-0000-0000-000016010000}"/>
    <cellStyle name="Comma 2 3 2 2 4 2 2 2" xfId="44405" xr:uid="{00000000-0005-0000-0000-000017010000}"/>
    <cellStyle name="Comma 2 3 2 2 4 2 3" xfId="14694" xr:uid="{00000000-0005-0000-0000-000018010000}"/>
    <cellStyle name="Comma 2 3 2 2 4 2 3 2" xfId="39453" xr:uid="{00000000-0005-0000-0000-000019010000}"/>
    <cellStyle name="Comma 2 3 2 2 4 2 4" xfId="19645" xr:uid="{00000000-0005-0000-0000-00001A010000}"/>
    <cellStyle name="Comma 2 3 2 2 4 2 5" xfId="24597" xr:uid="{00000000-0005-0000-0000-00001B010000}"/>
    <cellStyle name="Comma 2 3 2 2 4 2 6" xfId="29549" xr:uid="{00000000-0005-0000-0000-00001C010000}"/>
    <cellStyle name="Comma 2 3 2 2 4 2 7" xfId="34501" xr:uid="{00000000-0005-0000-0000-00001D010000}"/>
    <cellStyle name="Comma 2 3 2 2 4 3" xfId="6246" xr:uid="{00000000-0005-0000-0000-00001E010000}"/>
    <cellStyle name="Comma 2 3 2 2 4 3 2" xfId="11196" xr:uid="{00000000-0005-0000-0000-00001F010000}"/>
    <cellStyle name="Comma 2 3 2 2 4 3 2 2" xfId="45857" xr:uid="{00000000-0005-0000-0000-000020010000}"/>
    <cellStyle name="Comma 2 3 2 2 4 3 3" xfId="16146" xr:uid="{00000000-0005-0000-0000-000021010000}"/>
    <cellStyle name="Comma 2 3 2 2 4 3 3 2" xfId="40905" xr:uid="{00000000-0005-0000-0000-000022010000}"/>
    <cellStyle name="Comma 2 3 2 2 4 3 4" xfId="21097" xr:uid="{00000000-0005-0000-0000-000023010000}"/>
    <cellStyle name="Comma 2 3 2 2 4 3 5" xfId="26049" xr:uid="{00000000-0005-0000-0000-000024010000}"/>
    <cellStyle name="Comma 2 3 2 2 4 3 6" xfId="31001" xr:uid="{00000000-0005-0000-0000-000025010000}"/>
    <cellStyle name="Comma 2 3 2 2 4 3 7" xfId="35953" xr:uid="{00000000-0005-0000-0000-000026010000}"/>
    <cellStyle name="Comma 2 3 2 2 4 4" xfId="3342" xr:uid="{00000000-0005-0000-0000-000027010000}"/>
    <cellStyle name="Comma 2 3 2 2 4 4 2" xfId="42953" xr:uid="{00000000-0005-0000-0000-000028010000}"/>
    <cellStyle name="Comma 2 3 2 2 4 5" xfId="8292" xr:uid="{00000000-0005-0000-0000-000029010000}"/>
    <cellStyle name="Comma 2 3 2 2 4 5 2" xfId="38001" xr:uid="{00000000-0005-0000-0000-00002A010000}"/>
    <cellStyle name="Comma 2 3 2 2 4 6" xfId="13242" xr:uid="{00000000-0005-0000-0000-00002B010000}"/>
    <cellStyle name="Comma 2 3 2 2 4 7" xfId="18193" xr:uid="{00000000-0005-0000-0000-00002C010000}"/>
    <cellStyle name="Comma 2 3 2 2 4 8" xfId="23145" xr:uid="{00000000-0005-0000-0000-00002D010000}"/>
    <cellStyle name="Comma 2 3 2 2 4 9" xfId="28097" xr:uid="{00000000-0005-0000-0000-00002E010000}"/>
    <cellStyle name="Comma 2 3 2 2 5" xfId="2418" xr:uid="{00000000-0005-0000-0000-00002F010000}"/>
    <cellStyle name="Comma 2 3 2 2 5 2" xfId="7368" xr:uid="{00000000-0005-0000-0000-000030010000}"/>
    <cellStyle name="Comma 2 3 2 2 5 2 2" xfId="42029" xr:uid="{00000000-0005-0000-0000-000031010000}"/>
    <cellStyle name="Comma 2 3 2 2 5 3" xfId="12318" xr:uid="{00000000-0005-0000-0000-000032010000}"/>
    <cellStyle name="Comma 2 3 2 2 5 3 2" xfId="37077" xr:uid="{00000000-0005-0000-0000-000033010000}"/>
    <cellStyle name="Comma 2 3 2 2 5 4" xfId="17269" xr:uid="{00000000-0005-0000-0000-000034010000}"/>
    <cellStyle name="Comma 2 3 2 2 5 5" xfId="22221" xr:uid="{00000000-0005-0000-0000-000035010000}"/>
    <cellStyle name="Comma 2 3 2 2 5 6" xfId="27173" xr:uid="{00000000-0005-0000-0000-000036010000}"/>
    <cellStyle name="Comma 2 3 2 2 5 7" xfId="32125" xr:uid="{00000000-0005-0000-0000-000037010000}"/>
    <cellStyle name="Comma 2 3 2 2 6" xfId="3870" xr:uid="{00000000-0005-0000-0000-000038010000}"/>
    <cellStyle name="Comma 2 3 2 2 6 2" xfId="8820" xr:uid="{00000000-0005-0000-0000-000039010000}"/>
    <cellStyle name="Comma 2 3 2 2 6 2 2" xfId="43481" xr:uid="{00000000-0005-0000-0000-00003A010000}"/>
    <cellStyle name="Comma 2 3 2 2 6 3" xfId="13770" xr:uid="{00000000-0005-0000-0000-00003B010000}"/>
    <cellStyle name="Comma 2 3 2 2 6 3 2" xfId="38529" xr:uid="{00000000-0005-0000-0000-00003C010000}"/>
    <cellStyle name="Comma 2 3 2 2 6 4" xfId="18721" xr:uid="{00000000-0005-0000-0000-00003D010000}"/>
    <cellStyle name="Comma 2 3 2 2 6 5" xfId="23673" xr:uid="{00000000-0005-0000-0000-00003E010000}"/>
    <cellStyle name="Comma 2 3 2 2 6 6" xfId="28625" xr:uid="{00000000-0005-0000-0000-00003F010000}"/>
    <cellStyle name="Comma 2 3 2 2 6 7" xfId="33577" xr:uid="{00000000-0005-0000-0000-000040010000}"/>
    <cellStyle name="Comma 2 3 2 2 7" xfId="5322" xr:uid="{00000000-0005-0000-0000-000041010000}"/>
    <cellStyle name="Comma 2 3 2 2 7 2" xfId="10272" xr:uid="{00000000-0005-0000-0000-000042010000}"/>
    <cellStyle name="Comma 2 3 2 2 7 2 2" xfId="44933" xr:uid="{00000000-0005-0000-0000-000043010000}"/>
    <cellStyle name="Comma 2 3 2 2 7 3" xfId="15222" xr:uid="{00000000-0005-0000-0000-000044010000}"/>
    <cellStyle name="Comma 2 3 2 2 7 3 2" xfId="39981" xr:uid="{00000000-0005-0000-0000-000045010000}"/>
    <cellStyle name="Comma 2 3 2 2 7 4" xfId="20173" xr:uid="{00000000-0005-0000-0000-000046010000}"/>
    <cellStyle name="Comma 2 3 2 2 7 5" xfId="25125" xr:uid="{00000000-0005-0000-0000-000047010000}"/>
    <cellStyle name="Comma 2 3 2 2 7 6" xfId="30077" xr:uid="{00000000-0005-0000-0000-000048010000}"/>
    <cellStyle name="Comma 2 3 2 2 7 7" xfId="35029" xr:uid="{00000000-0005-0000-0000-000049010000}"/>
    <cellStyle name="Comma 2 3 2 2 8" xfId="1890" xr:uid="{00000000-0005-0000-0000-00004A010000}"/>
    <cellStyle name="Comma 2 3 2 2 8 2" xfId="41501" xr:uid="{00000000-0005-0000-0000-00004B010000}"/>
    <cellStyle name="Comma 2 3 2 2 9" xfId="6840" xr:uid="{00000000-0005-0000-0000-00004C010000}"/>
    <cellStyle name="Comma 2 3 2 2 9 2" xfId="36549" xr:uid="{00000000-0005-0000-0000-00004D010000}"/>
    <cellStyle name="Comma 2 3 2 3" xfId="438" xr:uid="{00000000-0005-0000-0000-00004E010000}"/>
    <cellStyle name="Comma 2 3 2 3 10" xfId="11856" xr:uid="{00000000-0005-0000-0000-00004F010000}"/>
    <cellStyle name="Comma 2 3 2 3 11" xfId="16807" xr:uid="{00000000-0005-0000-0000-000050010000}"/>
    <cellStyle name="Comma 2 3 2 3 12" xfId="21759" xr:uid="{00000000-0005-0000-0000-000051010000}"/>
    <cellStyle name="Comma 2 3 2 3 13" xfId="26711" xr:uid="{00000000-0005-0000-0000-000052010000}"/>
    <cellStyle name="Comma 2 3 2 3 14" xfId="31663" xr:uid="{00000000-0005-0000-0000-000053010000}"/>
    <cellStyle name="Comma 2 3 2 3 2" xfId="1032" xr:uid="{00000000-0005-0000-0000-000054010000}"/>
    <cellStyle name="Comma 2 3 2 3 2 10" xfId="22023" xr:uid="{00000000-0005-0000-0000-000055010000}"/>
    <cellStyle name="Comma 2 3 2 3 2 11" xfId="26975" xr:uid="{00000000-0005-0000-0000-000056010000}"/>
    <cellStyle name="Comma 2 3 2 3 2 12" xfId="31927" xr:uid="{00000000-0005-0000-0000-000057010000}"/>
    <cellStyle name="Comma 2 3 2 3 2 2" xfId="1626" xr:uid="{00000000-0005-0000-0000-000058010000}"/>
    <cellStyle name="Comma 2 3 2 3 2 2 10" xfId="33379" xr:uid="{00000000-0005-0000-0000-000059010000}"/>
    <cellStyle name="Comma 2 3 2 3 2 2 2" xfId="5124" xr:uid="{00000000-0005-0000-0000-00005A010000}"/>
    <cellStyle name="Comma 2 3 2 3 2 2 2 2" xfId="10074" xr:uid="{00000000-0005-0000-0000-00005B010000}"/>
    <cellStyle name="Comma 2 3 2 3 2 2 2 2 2" xfId="44735" xr:uid="{00000000-0005-0000-0000-00005C010000}"/>
    <cellStyle name="Comma 2 3 2 3 2 2 2 3" xfId="15024" xr:uid="{00000000-0005-0000-0000-00005D010000}"/>
    <cellStyle name="Comma 2 3 2 3 2 2 2 3 2" xfId="39783" xr:uid="{00000000-0005-0000-0000-00005E010000}"/>
    <cellStyle name="Comma 2 3 2 3 2 2 2 4" xfId="19975" xr:uid="{00000000-0005-0000-0000-00005F010000}"/>
    <cellStyle name="Comma 2 3 2 3 2 2 2 5" xfId="24927" xr:uid="{00000000-0005-0000-0000-000060010000}"/>
    <cellStyle name="Comma 2 3 2 3 2 2 2 6" xfId="29879" xr:uid="{00000000-0005-0000-0000-000061010000}"/>
    <cellStyle name="Comma 2 3 2 3 2 2 2 7" xfId="34831" xr:uid="{00000000-0005-0000-0000-000062010000}"/>
    <cellStyle name="Comma 2 3 2 3 2 2 3" xfId="6576" xr:uid="{00000000-0005-0000-0000-000063010000}"/>
    <cellStyle name="Comma 2 3 2 3 2 2 3 2" xfId="11526" xr:uid="{00000000-0005-0000-0000-000064010000}"/>
    <cellStyle name="Comma 2 3 2 3 2 2 3 2 2" xfId="46187" xr:uid="{00000000-0005-0000-0000-000065010000}"/>
    <cellStyle name="Comma 2 3 2 3 2 2 3 3" xfId="16476" xr:uid="{00000000-0005-0000-0000-000066010000}"/>
    <cellStyle name="Comma 2 3 2 3 2 2 3 3 2" xfId="41235" xr:uid="{00000000-0005-0000-0000-000067010000}"/>
    <cellStyle name="Comma 2 3 2 3 2 2 3 4" xfId="21427" xr:uid="{00000000-0005-0000-0000-000068010000}"/>
    <cellStyle name="Comma 2 3 2 3 2 2 3 5" xfId="26379" xr:uid="{00000000-0005-0000-0000-000069010000}"/>
    <cellStyle name="Comma 2 3 2 3 2 2 3 6" xfId="31331" xr:uid="{00000000-0005-0000-0000-00006A010000}"/>
    <cellStyle name="Comma 2 3 2 3 2 2 3 7" xfId="36283" xr:uid="{00000000-0005-0000-0000-00006B010000}"/>
    <cellStyle name="Comma 2 3 2 3 2 2 4" xfId="3672" xr:uid="{00000000-0005-0000-0000-00006C010000}"/>
    <cellStyle name="Comma 2 3 2 3 2 2 4 2" xfId="43283" xr:uid="{00000000-0005-0000-0000-00006D010000}"/>
    <cellStyle name="Comma 2 3 2 3 2 2 5" xfId="8622" xr:uid="{00000000-0005-0000-0000-00006E010000}"/>
    <cellStyle name="Comma 2 3 2 3 2 2 5 2" xfId="38331" xr:uid="{00000000-0005-0000-0000-00006F010000}"/>
    <cellStyle name="Comma 2 3 2 3 2 2 6" xfId="13572" xr:uid="{00000000-0005-0000-0000-000070010000}"/>
    <cellStyle name="Comma 2 3 2 3 2 2 7" xfId="18523" xr:uid="{00000000-0005-0000-0000-000071010000}"/>
    <cellStyle name="Comma 2 3 2 3 2 2 8" xfId="23475" xr:uid="{00000000-0005-0000-0000-000072010000}"/>
    <cellStyle name="Comma 2 3 2 3 2 2 9" xfId="28427" xr:uid="{00000000-0005-0000-0000-000073010000}"/>
    <cellStyle name="Comma 2 3 2 3 2 3" xfId="3078" xr:uid="{00000000-0005-0000-0000-000074010000}"/>
    <cellStyle name="Comma 2 3 2 3 2 3 2" xfId="8028" xr:uid="{00000000-0005-0000-0000-000075010000}"/>
    <cellStyle name="Comma 2 3 2 3 2 3 2 2" xfId="42689" xr:uid="{00000000-0005-0000-0000-000076010000}"/>
    <cellStyle name="Comma 2 3 2 3 2 3 3" xfId="12978" xr:uid="{00000000-0005-0000-0000-000077010000}"/>
    <cellStyle name="Comma 2 3 2 3 2 3 3 2" xfId="37737" xr:uid="{00000000-0005-0000-0000-000078010000}"/>
    <cellStyle name="Comma 2 3 2 3 2 3 4" xfId="17929" xr:uid="{00000000-0005-0000-0000-000079010000}"/>
    <cellStyle name="Comma 2 3 2 3 2 3 5" xfId="22881" xr:uid="{00000000-0005-0000-0000-00007A010000}"/>
    <cellStyle name="Comma 2 3 2 3 2 3 6" xfId="27833" xr:uid="{00000000-0005-0000-0000-00007B010000}"/>
    <cellStyle name="Comma 2 3 2 3 2 3 7" xfId="32785" xr:uid="{00000000-0005-0000-0000-00007C010000}"/>
    <cellStyle name="Comma 2 3 2 3 2 4" xfId="4530" xr:uid="{00000000-0005-0000-0000-00007D010000}"/>
    <cellStyle name="Comma 2 3 2 3 2 4 2" xfId="9480" xr:uid="{00000000-0005-0000-0000-00007E010000}"/>
    <cellStyle name="Comma 2 3 2 3 2 4 2 2" xfId="44141" xr:uid="{00000000-0005-0000-0000-00007F010000}"/>
    <cellStyle name="Comma 2 3 2 3 2 4 3" xfId="14430" xr:uid="{00000000-0005-0000-0000-000080010000}"/>
    <cellStyle name="Comma 2 3 2 3 2 4 3 2" xfId="39189" xr:uid="{00000000-0005-0000-0000-000081010000}"/>
    <cellStyle name="Comma 2 3 2 3 2 4 4" xfId="19381" xr:uid="{00000000-0005-0000-0000-000082010000}"/>
    <cellStyle name="Comma 2 3 2 3 2 4 5" xfId="24333" xr:uid="{00000000-0005-0000-0000-000083010000}"/>
    <cellStyle name="Comma 2 3 2 3 2 4 6" xfId="29285" xr:uid="{00000000-0005-0000-0000-000084010000}"/>
    <cellStyle name="Comma 2 3 2 3 2 4 7" xfId="34237" xr:uid="{00000000-0005-0000-0000-000085010000}"/>
    <cellStyle name="Comma 2 3 2 3 2 5" xfId="5982" xr:uid="{00000000-0005-0000-0000-000086010000}"/>
    <cellStyle name="Comma 2 3 2 3 2 5 2" xfId="10932" xr:uid="{00000000-0005-0000-0000-000087010000}"/>
    <cellStyle name="Comma 2 3 2 3 2 5 2 2" xfId="45593" xr:uid="{00000000-0005-0000-0000-000088010000}"/>
    <cellStyle name="Comma 2 3 2 3 2 5 3" xfId="15882" xr:uid="{00000000-0005-0000-0000-000089010000}"/>
    <cellStyle name="Comma 2 3 2 3 2 5 3 2" xfId="40641" xr:uid="{00000000-0005-0000-0000-00008A010000}"/>
    <cellStyle name="Comma 2 3 2 3 2 5 4" xfId="20833" xr:uid="{00000000-0005-0000-0000-00008B010000}"/>
    <cellStyle name="Comma 2 3 2 3 2 5 5" xfId="25785" xr:uid="{00000000-0005-0000-0000-00008C010000}"/>
    <cellStyle name="Comma 2 3 2 3 2 5 6" xfId="30737" xr:uid="{00000000-0005-0000-0000-00008D010000}"/>
    <cellStyle name="Comma 2 3 2 3 2 5 7" xfId="35689" xr:uid="{00000000-0005-0000-0000-00008E010000}"/>
    <cellStyle name="Comma 2 3 2 3 2 6" xfId="2220" xr:uid="{00000000-0005-0000-0000-00008F010000}"/>
    <cellStyle name="Comma 2 3 2 3 2 6 2" xfId="41831" xr:uid="{00000000-0005-0000-0000-000090010000}"/>
    <cellStyle name="Comma 2 3 2 3 2 7" xfId="7170" xr:uid="{00000000-0005-0000-0000-000091010000}"/>
    <cellStyle name="Comma 2 3 2 3 2 7 2" xfId="36879" xr:uid="{00000000-0005-0000-0000-000092010000}"/>
    <cellStyle name="Comma 2 3 2 3 2 8" xfId="12120" xr:uid="{00000000-0005-0000-0000-000093010000}"/>
    <cellStyle name="Comma 2 3 2 3 2 9" xfId="17071" xr:uid="{00000000-0005-0000-0000-000094010000}"/>
    <cellStyle name="Comma 2 3 2 3 3" xfId="768" xr:uid="{00000000-0005-0000-0000-000095010000}"/>
    <cellStyle name="Comma 2 3 2 3 3 10" xfId="32521" xr:uid="{00000000-0005-0000-0000-000096010000}"/>
    <cellStyle name="Comma 2 3 2 3 3 2" xfId="4266" xr:uid="{00000000-0005-0000-0000-000097010000}"/>
    <cellStyle name="Comma 2 3 2 3 3 2 2" xfId="9216" xr:uid="{00000000-0005-0000-0000-000098010000}"/>
    <cellStyle name="Comma 2 3 2 3 3 2 2 2" xfId="43877" xr:uid="{00000000-0005-0000-0000-000099010000}"/>
    <cellStyle name="Comma 2 3 2 3 3 2 3" xfId="14166" xr:uid="{00000000-0005-0000-0000-00009A010000}"/>
    <cellStyle name="Comma 2 3 2 3 3 2 3 2" xfId="38925" xr:uid="{00000000-0005-0000-0000-00009B010000}"/>
    <cellStyle name="Comma 2 3 2 3 3 2 4" xfId="19117" xr:uid="{00000000-0005-0000-0000-00009C010000}"/>
    <cellStyle name="Comma 2 3 2 3 3 2 5" xfId="24069" xr:uid="{00000000-0005-0000-0000-00009D010000}"/>
    <cellStyle name="Comma 2 3 2 3 3 2 6" xfId="29021" xr:uid="{00000000-0005-0000-0000-00009E010000}"/>
    <cellStyle name="Comma 2 3 2 3 3 2 7" xfId="33973" xr:uid="{00000000-0005-0000-0000-00009F010000}"/>
    <cellStyle name="Comma 2 3 2 3 3 3" xfId="5718" xr:uid="{00000000-0005-0000-0000-0000A0010000}"/>
    <cellStyle name="Comma 2 3 2 3 3 3 2" xfId="10668" xr:uid="{00000000-0005-0000-0000-0000A1010000}"/>
    <cellStyle name="Comma 2 3 2 3 3 3 2 2" xfId="45329" xr:uid="{00000000-0005-0000-0000-0000A2010000}"/>
    <cellStyle name="Comma 2 3 2 3 3 3 3" xfId="15618" xr:uid="{00000000-0005-0000-0000-0000A3010000}"/>
    <cellStyle name="Comma 2 3 2 3 3 3 3 2" xfId="40377" xr:uid="{00000000-0005-0000-0000-0000A4010000}"/>
    <cellStyle name="Comma 2 3 2 3 3 3 4" xfId="20569" xr:uid="{00000000-0005-0000-0000-0000A5010000}"/>
    <cellStyle name="Comma 2 3 2 3 3 3 5" xfId="25521" xr:uid="{00000000-0005-0000-0000-0000A6010000}"/>
    <cellStyle name="Comma 2 3 2 3 3 3 6" xfId="30473" xr:uid="{00000000-0005-0000-0000-0000A7010000}"/>
    <cellStyle name="Comma 2 3 2 3 3 3 7" xfId="35425" xr:uid="{00000000-0005-0000-0000-0000A8010000}"/>
    <cellStyle name="Comma 2 3 2 3 3 4" xfId="2814" xr:uid="{00000000-0005-0000-0000-0000A9010000}"/>
    <cellStyle name="Comma 2 3 2 3 3 4 2" xfId="42425" xr:uid="{00000000-0005-0000-0000-0000AA010000}"/>
    <cellStyle name="Comma 2 3 2 3 3 5" xfId="7764" xr:uid="{00000000-0005-0000-0000-0000AB010000}"/>
    <cellStyle name="Comma 2 3 2 3 3 5 2" xfId="37473" xr:uid="{00000000-0005-0000-0000-0000AC010000}"/>
    <cellStyle name="Comma 2 3 2 3 3 6" xfId="12714" xr:uid="{00000000-0005-0000-0000-0000AD010000}"/>
    <cellStyle name="Comma 2 3 2 3 3 7" xfId="17665" xr:uid="{00000000-0005-0000-0000-0000AE010000}"/>
    <cellStyle name="Comma 2 3 2 3 3 8" xfId="22617" xr:uid="{00000000-0005-0000-0000-0000AF010000}"/>
    <cellStyle name="Comma 2 3 2 3 3 9" xfId="27569" xr:uid="{00000000-0005-0000-0000-0000B0010000}"/>
    <cellStyle name="Comma 2 3 2 3 4" xfId="1362" xr:uid="{00000000-0005-0000-0000-0000B1010000}"/>
    <cellStyle name="Comma 2 3 2 3 4 10" xfId="33115" xr:uid="{00000000-0005-0000-0000-0000B2010000}"/>
    <cellStyle name="Comma 2 3 2 3 4 2" xfId="4860" xr:uid="{00000000-0005-0000-0000-0000B3010000}"/>
    <cellStyle name="Comma 2 3 2 3 4 2 2" xfId="9810" xr:uid="{00000000-0005-0000-0000-0000B4010000}"/>
    <cellStyle name="Comma 2 3 2 3 4 2 2 2" xfId="44471" xr:uid="{00000000-0005-0000-0000-0000B5010000}"/>
    <cellStyle name="Comma 2 3 2 3 4 2 3" xfId="14760" xr:uid="{00000000-0005-0000-0000-0000B6010000}"/>
    <cellStyle name="Comma 2 3 2 3 4 2 3 2" xfId="39519" xr:uid="{00000000-0005-0000-0000-0000B7010000}"/>
    <cellStyle name="Comma 2 3 2 3 4 2 4" xfId="19711" xr:uid="{00000000-0005-0000-0000-0000B8010000}"/>
    <cellStyle name="Comma 2 3 2 3 4 2 5" xfId="24663" xr:uid="{00000000-0005-0000-0000-0000B9010000}"/>
    <cellStyle name="Comma 2 3 2 3 4 2 6" xfId="29615" xr:uid="{00000000-0005-0000-0000-0000BA010000}"/>
    <cellStyle name="Comma 2 3 2 3 4 2 7" xfId="34567" xr:uid="{00000000-0005-0000-0000-0000BB010000}"/>
    <cellStyle name="Comma 2 3 2 3 4 3" xfId="6312" xr:uid="{00000000-0005-0000-0000-0000BC010000}"/>
    <cellStyle name="Comma 2 3 2 3 4 3 2" xfId="11262" xr:uid="{00000000-0005-0000-0000-0000BD010000}"/>
    <cellStyle name="Comma 2 3 2 3 4 3 2 2" xfId="45923" xr:uid="{00000000-0005-0000-0000-0000BE010000}"/>
    <cellStyle name="Comma 2 3 2 3 4 3 3" xfId="16212" xr:uid="{00000000-0005-0000-0000-0000BF010000}"/>
    <cellStyle name="Comma 2 3 2 3 4 3 3 2" xfId="40971" xr:uid="{00000000-0005-0000-0000-0000C0010000}"/>
    <cellStyle name="Comma 2 3 2 3 4 3 4" xfId="21163" xr:uid="{00000000-0005-0000-0000-0000C1010000}"/>
    <cellStyle name="Comma 2 3 2 3 4 3 5" xfId="26115" xr:uid="{00000000-0005-0000-0000-0000C2010000}"/>
    <cellStyle name="Comma 2 3 2 3 4 3 6" xfId="31067" xr:uid="{00000000-0005-0000-0000-0000C3010000}"/>
    <cellStyle name="Comma 2 3 2 3 4 3 7" xfId="36019" xr:uid="{00000000-0005-0000-0000-0000C4010000}"/>
    <cellStyle name="Comma 2 3 2 3 4 4" xfId="3408" xr:uid="{00000000-0005-0000-0000-0000C5010000}"/>
    <cellStyle name="Comma 2 3 2 3 4 4 2" xfId="43019" xr:uid="{00000000-0005-0000-0000-0000C6010000}"/>
    <cellStyle name="Comma 2 3 2 3 4 5" xfId="8358" xr:uid="{00000000-0005-0000-0000-0000C7010000}"/>
    <cellStyle name="Comma 2 3 2 3 4 5 2" xfId="38067" xr:uid="{00000000-0005-0000-0000-0000C8010000}"/>
    <cellStyle name="Comma 2 3 2 3 4 6" xfId="13308" xr:uid="{00000000-0005-0000-0000-0000C9010000}"/>
    <cellStyle name="Comma 2 3 2 3 4 7" xfId="18259" xr:uid="{00000000-0005-0000-0000-0000CA010000}"/>
    <cellStyle name="Comma 2 3 2 3 4 8" xfId="23211" xr:uid="{00000000-0005-0000-0000-0000CB010000}"/>
    <cellStyle name="Comma 2 3 2 3 4 9" xfId="28163" xr:uid="{00000000-0005-0000-0000-0000CC010000}"/>
    <cellStyle name="Comma 2 3 2 3 5" xfId="2484" xr:uid="{00000000-0005-0000-0000-0000CD010000}"/>
    <cellStyle name="Comma 2 3 2 3 5 2" xfId="7434" xr:uid="{00000000-0005-0000-0000-0000CE010000}"/>
    <cellStyle name="Comma 2 3 2 3 5 2 2" xfId="42095" xr:uid="{00000000-0005-0000-0000-0000CF010000}"/>
    <cellStyle name="Comma 2 3 2 3 5 3" xfId="12384" xr:uid="{00000000-0005-0000-0000-0000D0010000}"/>
    <cellStyle name="Comma 2 3 2 3 5 3 2" xfId="37143" xr:uid="{00000000-0005-0000-0000-0000D1010000}"/>
    <cellStyle name="Comma 2 3 2 3 5 4" xfId="17335" xr:uid="{00000000-0005-0000-0000-0000D2010000}"/>
    <cellStyle name="Comma 2 3 2 3 5 5" xfId="22287" xr:uid="{00000000-0005-0000-0000-0000D3010000}"/>
    <cellStyle name="Comma 2 3 2 3 5 6" xfId="27239" xr:uid="{00000000-0005-0000-0000-0000D4010000}"/>
    <cellStyle name="Comma 2 3 2 3 5 7" xfId="32191" xr:uid="{00000000-0005-0000-0000-0000D5010000}"/>
    <cellStyle name="Comma 2 3 2 3 6" xfId="3936" xr:uid="{00000000-0005-0000-0000-0000D6010000}"/>
    <cellStyle name="Comma 2 3 2 3 6 2" xfId="8886" xr:uid="{00000000-0005-0000-0000-0000D7010000}"/>
    <cellStyle name="Comma 2 3 2 3 6 2 2" xfId="43547" xr:uid="{00000000-0005-0000-0000-0000D8010000}"/>
    <cellStyle name="Comma 2 3 2 3 6 3" xfId="13836" xr:uid="{00000000-0005-0000-0000-0000D9010000}"/>
    <cellStyle name="Comma 2 3 2 3 6 3 2" xfId="38595" xr:uid="{00000000-0005-0000-0000-0000DA010000}"/>
    <cellStyle name="Comma 2 3 2 3 6 4" xfId="18787" xr:uid="{00000000-0005-0000-0000-0000DB010000}"/>
    <cellStyle name="Comma 2 3 2 3 6 5" xfId="23739" xr:uid="{00000000-0005-0000-0000-0000DC010000}"/>
    <cellStyle name="Comma 2 3 2 3 6 6" xfId="28691" xr:uid="{00000000-0005-0000-0000-0000DD010000}"/>
    <cellStyle name="Comma 2 3 2 3 6 7" xfId="33643" xr:uid="{00000000-0005-0000-0000-0000DE010000}"/>
    <cellStyle name="Comma 2 3 2 3 7" xfId="5388" xr:uid="{00000000-0005-0000-0000-0000DF010000}"/>
    <cellStyle name="Comma 2 3 2 3 7 2" xfId="10338" xr:uid="{00000000-0005-0000-0000-0000E0010000}"/>
    <cellStyle name="Comma 2 3 2 3 7 2 2" xfId="44999" xr:uid="{00000000-0005-0000-0000-0000E1010000}"/>
    <cellStyle name="Comma 2 3 2 3 7 3" xfId="15288" xr:uid="{00000000-0005-0000-0000-0000E2010000}"/>
    <cellStyle name="Comma 2 3 2 3 7 3 2" xfId="40047" xr:uid="{00000000-0005-0000-0000-0000E3010000}"/>
    <cellStyle name="Comma 2 3 2 3 7 4" xfId="20239" xr:uid="{00000000-0005-0000-0000-0000E4010000}"/>
    <cellStyle name="Comma 2 3 2 3 7 5" xfId="25191" xr:uid="{00000000-0005-0000-0000-0000E5010000}"/>
    <cellStyle name="Comma 2 3 2 3 7 6" xfId="30143" xr:uid="{00000000-0005-0000-0000-0000E6010000}"/>
    <cellStyle name="Comma 2 3 2 3 7 7" xfId="35095" xr:uid="{00000000-0005-0000-0000-0000E7010000}"/>
    <cellStyle name="Comma 2 3 2 3 8" xfId="1956" xr:uid="{00000000-0005-0000-0000-0000E8010000}"/>
    <cellStyle name="Comma 2 3 2 3 8 2" xfId="41567" xr:uid="{00000000-0005-0000-0000-0000E9010000}"/>
    <cellStyle name="Comma 2 3 2 3 9" xfId="6906" xr:uid="{00000000-0005-0000-0000-0000EA010000}"/>
    <cellStyle name="Comma 2 3 2 3 9 2" xfId="36615" xr:uid="{00000000-0005-0000-0000-0000EB010000}"/>
    <cellStyle name="Comma 2 3 2 4" xfId="504" xr:uid="{00000000-0005-0000-0000-0000EC010000}"/>
    <cellStyle name="Comma 2 3 2 4 10" xfId="11922" xr:uid="{00000000-0005-0000-0000-0000ED010000}"/>
    <cellStyle name="Comma 2 3 2 4 11" xfId="16873" xr:uid="{00000000-0005-0000-0000-0000EE010000}"/>
    <cellStyle name="Comma 2 3 2 4 12" xfId="21825" xr:uid="{00000000-0005-0000-0000-0000EF010000}"/>
    <cellStyle name="Comma 2 3 2 4 13" xfId="26777" xr:uid="{00000000-0005-0000-0000-0000F0010000}"/>
    <cellStyle name="Comma 2 3 2 4 14" xfId="31729" xr:uid="{00000000-0005-0000-0000-0000F1010000}"/>
    <cellStyle name="Comma 2 3 2 4 2" xfId="1098" xr:uid="{00000000-0005-0000-0000-0000F2010000}"/>
    <cellStyle name="Comma 2 3 2 4 2 10" xfId="22089" xr:uid="{00000000-0005-0000-0000-0000F3010000}"/>
    <cellStyle name="Comma 2 3 2 4 2 11" xfId="27041" xr:uid="{00000000-0005-0000-0000-0000F4010000}"/>
    <cellStyle name="Comma 2 3 2 4 2 12" xfId="31993" xr:uid="{00000000-0005-0000-0000-0000F5010000}"/>
    <cellStyle name="Comma 2 3 2 4 2 2" xfId="1692" xr:uid="{00000000-0005-0000-0000-0000F6010000}"/>
    <cellStyle name="Comma 2 3 2 4 2 2 10" xfId="33445" xr:uid="{00000000-0005-0000-0000-0000F7010000}"/>
    <cellStyle name="Comma 2 3 2 4 2 2 2" xfId="5190" xr:uid="{00000000-0005-0000-0000-0000F8010000}"/>
    <cellStyle name="Comma 2 3 2 4 2 2 2 2" xfId="10140" xr:uid="{00000000-0005-0000-0000-0000F9010000}"/>
    <cellStyle name="Comma 2 3 2 4 2 2 2 2 2" xfId="44801" xr:uid="{00000000-0005-0000-0000-0000FA010000}"/>
    <cellStyle name="Comma 2 3 2 4 2 2 2 3" xfId="15090" xr:uid="{00000000-0005-0000-0000-0000FB010000}"/>
    <cellStyle name="Comma 2 3 2 4 2 2 2 3 2" xfId="39849" xr:uid="{00000000-0005-0000-0000-0000FC010000}"/>
    <cellStyle name="Comma 2 3 2 4 2 2 2 4" xfId="20041" xr:uid="{00000000-0005-0000-0000-0000FD010000}"/>
    <cellStyle name="Comma 2 3 2 4 2 2 2 5" xfId="24993" xr:uid="{00000000-0005-0000-0000-0000FE010000}"/>
    <cellStyle name="Comma 2 3 2 4 2 2 2 6" xfId="29945" xr:uid="{00000000-0005-0000-0000-0000FF010000}"/>
    <cellStyle name="Comma 2 3 2 4 2 2 2 7" xfId="34897" xr:uid="{00000000-0005-0000-0000-000000020000}"/>
    <cellStyle name="Comma 2 3 2 4 2 2 3" xfId="6642" xr:uid="{00000000-0005-0000-0000-000001020000}"/>
    <cellStyle name="Comma 2 3 2 4 2 2 3 2" xfId="11592" xr:uid="{00000000-0005-0000-0000-000002020000}"/>
    <cellStyle name="Comma 2 3 2 4 2 2 3 2 2" xfId="46253" xr:uid="{00000000-0005-0000-0000-000003020000}"/>
    <cellStyle name="Comma 2 3 2 4 2 2 3 3" xfId="16542" xr:uid="{00000000-0005-0000-0000-000004020000}"/>
    <cellStyle name="Comma 2 3 2 4 2 2 3 3 2" xfId="41301" xr:uid="{00000000-0005-0000-0000-000005020000}"/>
    <cellStyle name="Comma 2 3 2 4 2 2 3 4" xfId="21493" xr:uid="{00000000-0005-0000-0000-000006020000}"/>
    <cellStyle name="Comma 2 3 2 4 2 2 3 5" xfId="26445" xr:uid="{00000000-0005-0000-0000-000007020000}"/>
    <cellStyle name="Comma 2 3 2 4 2 2 3 6" xfId="31397" xr:uid="{00000000-0005-0000-0000-000008020000}"/>
    <cellStyle name="Comma 2 3 2 4 2 2 3 7" xfId="36349" xr:uid="{00000000-0005-0000-0000-000009020000}"/>
    <cellStyle name="Comma 2 3 2 4 2 2 4" xfId="3738" xr:uid="{00000000-0005-0000-0000-00000A020000}"/>
    <cellStyle name="Comma 2 3 2 4 2 2 4 2" xfId="43349" xr:uid="{00000000-0005-0000-0000-00000B020000}"/>
    <cellStyle name="Comma 2 3 2 4 2 2 5" xfId="8688" xr:uid="{00000000-0005-0000-0000-00000C020000}"/>
    <cellStyle name="Comma 2 3 2 4 2 2 5 2" xfId="38397" xr:uid="{00000000-0005-0000-0000-00000D020000}"/>
    <cellStyle name="Comma 2 3 2 4 2 2 6" xfId="13638" xr:uid="{00000000-0005-0000-0000-00000E020000}"/>
    <cellStyle name="Comma 2 3 2 4 2 2 7" xfId="18589" xr:uid="{00000000-0005-0000-0000-00000F020000}"/>
    <cellStyle name="Comma 2 3 2 4 2 2 8" xfId="23541" xr:uid="{00000000-0005-0000-0000-000010020000}"/>
    <cellStyle name="Comma 2 3 2 4 2 2 9" xfId="28493" xr:uid="{00000000-0005-0000-0000-000011020000}"/>
    <cellStyle name="Comma 2 3 2 4 2 3" xfId="3144" xr:uid="{00000000-0005-0000-0000-000012020000}"/>
    <cellStyle name="Comma 2 3 2 4 2 3 2" xfId="8094" xr:uid="{00000000-0005-0000-0000-000013020000}"/>
    <cellStyle name="Comma 2 3 2 4 2 3 2 2" xfId="42755" xr:uid="{00000000-0005-0000-0000-000014020000}"/>
    <cellStyle name="Comma 2 3 2 4 2 3 3" xfId="13044" xr:uid="{00000000-0005-0000-0000-000015020000}"/>
    <cellStyle name="Comma 2 3 2 4 2 3 3 2" xfId="37803" xr:uid="{00000000-0005-0000-0000-000016020000}"/>
    <cellStyle name="Comma 2 3 2 4 2 3 4" xfId="17995" xr:uid="{00000000-0005-0000-0000-000017020000}"/>
    <cellStyle name="Comma 2 3 2 4 2 3 5" xfId="22947" xr:uid="{00000000-0005-0000-0000-000018020000}"/>
    <cellStyle name="Comma 2 3 2 4 2 3 6" xfId="27899" xr:uid="{00000000-0005-0000-0000-000019020000}"/>
    <cellStyle name="Comma 2 3 2 4 2 3 7" xfId="32851" xr:uid="{00000000-0005-0000-0000-00001A020000}"/>
    <cellStyle name="Comma 2 3 2 4 2 4" xfId="4596" xr:uid="{00000000-0005-0000-0000-00001B020000}"/>
    <cellStyle name="Comma 2 3 2 4 2 4 2" xfId="9546" xr:uid="{00000000-0005-0000-0000-00001C020000}"/>
    <cellStyle name="Comma 2 3 2 4 2 4 2 2" xfId="44207" xr:uid="{00000000-0005-0000-0000-00001D020000}"/>
    <cellStyle name="Comma 2 3 2 4 2 4 3" xfId="14496" xr:uid="{00000000-0005-0000-0000-00001E020000}"/>
    <cellStyle name="Comma 2 3 2 4 2 4 3 2" xfId="39255" xr:uid="{00000000-0005-0000-0000-00001F020000}"/>
    <cellStyle name="Comma 2 3 2 4 2 4 4" xfId="19447" xr:uid="{00000000-0005-0000-0000-000020020000}"/>
    <cellStyle name="Comma 2 3 2 4 2 4 5" xfId="24399" xr:uid="{00000000-0005-0000-0000-000021020000}"/>
    <cellStyle name="Comma 2 3 2 4 2 4 6" xfId="29351" xr:uid="{00000000-0005-0000-0000-000022020000}"/>
    <cellStyle name="Comma 2 3 2 4 2 4 7" xfId="34303" xr:uid="{00000000-0005-0000-0000-000023020000}"/>
    <cellStyle name="Comma 2 3 2 4 2 5" xfId="6048" xr:uid="{00000000-0005-0000-0000-000024020000}"/>
    <cellStyle name="Comma 2 3 2 4 2 5 2" xfId="10998" xr:uid="{00000000-0005-0000-0000-000025020000}"/>
    <cellStyle name="Comma 2 3 2 4 2 5 2 2" xfId="45659" xr:uid="{00000000-0005-0000-0000-000026020000}"/>
    <cellStyle name="Comma 2 3 2 4 2 5 3" xfId="15948" xr:uid="{00000000-0005-0000-0000-000027020000}"/>
    <cellStyle name="Comma 2 3 2 4 2 5 3 2" xfId="40707" xr:uid="{00000000-0005-0000-0000-000028020000}"/>
    <cellStyle name="Comma 2 3 2 4 2 5 4" xfId="20899" xr:uid="{00000000-0005-0000-0000-000029020000}"/>
    <cellStyle name="Comma 2 3 2 4 2 5 5" xfId="25851" xr:uid="{00000000-0005-0000-0000-00002A020000}"/>
    <cellStyle name="Comma 2 3 2 4 2 5 6" xfId="30803" xr:uid="{00000000-0005-0000-0000-00002B020000}"/>
    <cellStyle name="Comma 2 3 2 4 2 5 7" xfId="35755" xr:uid="{00000000-0005-0000-0000-00002C020000}"/>
    <cellStyle name="Comma 2 3 2 4 2 6" xfId="2286" xr:uid="{00000000-0005-0000-0000-00002D020000}"/>
    <cellStyle name="Comma 2 3 2 4 2 6 2" xfId="41897" xr:uid="{00000000-0005-0000-0000-00002E020000}"/>
    <cellStyle name="Comma 2 3 2 4 2 7" xfId="7236" xr:uid="{00000000-0005-0000-0000-00002F020000}"/>
    <cellStyle name="Comma 2 3 2 4 2 7 2" xfId="36945" xr:uid="{00000000-0005-0000-0000-000030020000}"/>
    <cellStyle name="Comma 2 3 2 4 2 8" xfId="12186" xr:uid="{00000000-0005-0000-0000-000031020000}"/>
    <cellStyle name="Comma 2 3 2 4 2 9" xfId="17137" xr:uid="{00000000-0005-0000-0000-000032020000}"/>
    <cellStyle name="Comma 2 3 2 4 3" xfId="834" xr:uid="{00000000-0005-0000-0000-000033020000}"/>
    <cellStyle name="Comma 2 3 2 4 3 10" xfId="32587" xr:uid="{00000000-0005-0000-0000-000034020000}"/>
    <cellStyle name="Comma 2 3 2 4 3 2" xfId="4332" xr:uid="{00000000-0005-0000-0000-000035020000}"/>
    <cellStyle name="Comma 2 3 2 4 3 2 2" xfId="9282" xr:uid="{00000000-0005-0000-0000-000036020000}"/>
    <cellStyle name="Comma 2 3 2 4 3 2 2 2" xfId="43943" xr:uid="{00000000-0005-0000-0000-000037020000}"/>
    <cellStyle name="Comma 2 3 2 4 3 2 3" xfId="14232" xr:uid="{00000000-0005-0000-0000-000038020000}"/>
    <cellStyle name="Comma 2 3 2 4 3 2 3 2" xfId="38991" xr:uid="{00000000-0005-0000-0000-000039020000}"/>
    <cellStyle name="Comma 2 3 2 4 3 2 4" xfId="19183" xr:uid="{00000000-0005-0000-0000-00003A020000}"/>
    <cellStyle name="Comma 2 3 2 4 3 2 5" xfId="24135" xr:uid="{00000000-0005-0000-0000-00003B020000}"/>
    <cellStyle name="Comma 2 3 2 4 3 2 6" xfId="29087" xr:uid="{00000000-0005-0000-0000-00003C020000}"/>
    <cellStyle name="Comma 2 3 2 4 3 2 7" xfId="34039" xr:uid="{00000000-0005-0000-0000-00003D020000}"/>
    <cellStyle name="Comma 2 3 2 4 3 3" xfId="5784" xr:uid="{00000000-0005-0000-0000-00003E020000}"/>
    <cellStyle name="Comma 2 3 2 4 3 3 2" xfId="10734" xr:uid="{00000000-0005-0000-0000-00003F020000}"/>
    <cellStyle name="Comma 2 3 2 4 3 3 2 2" xfId="45395" xr:uid="{00000000-0005-0000-0000-000040020000}"/>
    <cellStyle name="Comma 2 3 2 4 3 3 3" xfId="15684" xr:uid="{00000000-0005-0000-0000-000041020000}"/>
    <cellStyle name="Comma 2 3 2 4 3 3 3 2" xfId="40443" xr:uid="{00000000-0005-0000-0000-000042020000}"/>
    <cellStyle name="Comma 2 3 2 4 3 3 4" xfId="20635" xr:uid="{00000000-0005-0000-0000-000043020000}"/>
    <cellStyle name="Comma 2 3 2 4 3 3 5" xfId="25587" xr:uid="{00000000-0005-0000-0000-000044020000}"/>
    <cellStyle name="Comma 2 3 2 4 3 3 6" xfId="30539" xr:uid="{00000000-0005-0000-0000-000045020000}"/>
    <cellStyle name="Comma 2 3 2 4 3 3 7" xfId="35491" xr:uid="{00000000-0005-0000-0000-000046020000}"/>
    <cellStyle name="Comma 2 3 2 4 3 4" xfId="2880" xr:uid="{00000000-0005-0000-0000-000047020000}"/>
    <cellStyle name="Comma 2 3 2 4 3 4 2" xfId="42491" xr:uid="{00000000-0005-0000-0000-000048020000}"/>
    <cellStyle name="Comma 2 3 2 4 3 5" xfId="7830" xr:uid="{00000000-0005-0000-0000-000049020000}"/>
    <cellStyle name="Comma 2 3 2 4 3 5 2" xfId="37539" xr:uid="{00000000-0005-0000-0000-00004A020000}"/>
    <cellStyle name="Comma 2 3 2 4 3 6" xfId="12780" xr:uid="{00000000-0005-0000-0000-00004B020000}"/>
    <cellStyle name="Comma 2 3 2 4 3 7" xfId="17731" xr:uid="{00000000-0005-0000-0000-00004C020000}"/>
    <cellStyle name="Comma 2 3 2 4 3 8" xfId="22683" xr:uid="{00000000-0005-0000-0000-00004D020000}"/>
    <cellStyle name="Comma 2 3 2 4 3 9" xfId="27635" xr:uid="{00000000-0005-0000-0000-00004E020000}"/>
    <cellStyle name="Comma 2 3 2 4 4" xfId="1428" xr:uid="{00000000-0005-0000-0000-00004F020000}"/>
    <cellStyle name="Comma 2 3 2 4 4 10" xfId="33181" xr:uid="{00000000-0005-0000-0000-000050020000}"/>
    <cellStyle name="Comma 2 3 2 4 4 2" xfId="4926" xr:uid="{00000000-0005-0000-0000-000051020000}"/>
    <cellStyle name="Comma 2 3 2 4 4 2 2" xfId="9876" xr:uid="{00000000-0005-0000-0000-000052020000}"/>
    <cellStyle name="Comma 2 3 2 4 4 2 2 2" xfId="44537" xr:uid="{00000000-0005-0000-0000-000053020000}"/>
    <cellStyle name="Comma 2 3 2 4 4 2 3" xfId="14826" xr:uid="{00000000-0005-0000-0000-000054020000}"/>
    <cellStyle name="Comma 2 3 2 4 4 2 3 2" xfId="39585" xr:uid="{00000000-0005-0000-0000-000055020000}"/>
    <cellStyle name="Comma 2 3 2 4 4 2 4" xfId="19777" xr:uid="{00000000-0005-0000-0000-000056020000}"/>
    <cellStyle name="Comma 2 3 2 4 4 2 5" xfId="24729" xr:uid="{00000000-0005-0000-0000-000057020000}"/>
    <cellStyle name="Comma 2 3 2 4 4 2 6" xfId="29681" xr:uid="{00000000-0005-0000-0000-000058020000}"/>
    <cellStyle name="Comma 2 3 2 4 4 2 7" xfId="34633" xr:uid="{00000000-0005-0000-0000-000059020000}"/>
    <cellStyle name="Comma 2 3 2 4 4 3" xfId="6378" xr:uid="{00000000-0005-0000-0000-00005A020000}"/>
    <cellStyle name="Comma 2 3 2 4 4 3 2" xfId="11328" xr:uid="{00000000-0005-0000-0000-00005B020000}"/>
    <cellStyle name="Comma 2 3 2 4 4 3 2 2" xfId="45989" xr:uid="{00000000-0005-0000-0000-00005C020000}"/>
    <cellStyle name="Comma 2 3 2 4 4 3 3" xfId="16278" xr:uid="{00000000-0005-0000-0000-00005D020000}"/>
    <cellStyle name="Comma 2 3 2 4 4 3 3 2" xfId="41037" xr:uid="{00000000-0005-0000-0000-00005E020000}"/>
    <cellStyle name="Comma 2 3 2 4 4 3 4" xfId="21229" xr:uid="{00000000-0005-0000-0000-00005F020000}"/>
    <cellStyle name="Comma 2 3 2 4 4 3 5" xfId="26181" xr:uid="{00000000-0005-0000-0000-000060020000}"/>
    <cellStyle name="Comma 2 3 2 4 4 3 6" xfId="31133" xr:uid="{00000000-0005-0000-0000-000061020000}"/>
    <cellStyle name="Comma 2 3 2 4 4 3 7" xfId="36085" xr:uid="{00000000-0005-0000-0000-000062020000}"/>
    <cellStyle name="Comma 2 3 2 4 4 4" xfId="3474" xr:uid="{00000000-0005-0000-0000-000063020000}"/>
    <cellStyle name="Comma 2 3 2 4 4 4 2" xfId="43085" xr:uid="{00000000-0005-0000-0000-000064020000}"/>
    <cellStyle name="Comma 2 3 2 4 4 5" xfId="8424" xr:uid="{00000000-0005-0000-0000-000065020000}"/>
    <cellStyle name="Comma 2 3 2 4 4 5 2" xfId="38133" xr:uid="{00000000-0005-0000-0000-000066020000}"/>
    <cellStyle name="Comma 2 3 2 4 4 6" xfId="13374" xr:uid="{00000000-0005-0000-0000-000067020000}"/>
    <cellStyle name="Comma 2 3 2 4 4 7" xfId="18325" xr:uid="{00000000-0005-0000-0000-000068020000}"/>
    <cellStyle name="Comma 2 3 2 4 4 8" xfId="23277" xr:uid="{00000000-0005-0000-0000-000069020000}"/>
    <cellStyle name="Comma 2 3 2 4 4 9" xfId="28229" xr:uid="{00000000-0005-0000-0000-00006A020000}"/>
    <cellStyle name="Comma 2 3 2 4 5" xfId="2550" xr:uid="{00000000-0005-0000-0000-00006B020000}"/>
    <cellStyle name="Comma 2 3 2 4 5 2" xfId="7500" xr:uid="{00000000-0005-0000-0000-00006C020000}"/>
    <cellStyle name="Comma 2 3 2 4 5 2 2" xfId="42161" xr:uid="{00000000-0005-0000-0000-00006D020000}"/>
    <cellStyle name="Comma 2 3 2 4 5 3" xfId="12450" xr:uid="{00000000-0005-0000-0000-00006E020000}"/>
    <cellStyle name="Comma 2 3 2 4 5 3 2" xfId="37209" xr:uid="{00000000-0005-0000-0000-00006F020000}"/>
    <cellStyle name="Comma 2 3 2 4 5 4" xfId="17401" xr:uid="{00000000-0005-0000-0000-000070020000}"/>
    <cellStyle name="Comma 2 3 2 4 5 5" xfId="22353" xr:uid="{00000000-0005-0000-0000-000071020000}"/>
    <cellStyle name="Comma 2 3 2 4 5 6" xfId="27305" xr:uid="{00000000-0005-0000-0000-000072020000}"/>
    <cellStyle name="Comma 2 3 2 4 5 7" xfId="32257" xr:uid="{00000000-0005-0000-0000-000073020000}"/>
    <cellStyle name="Comma 2 3 2 4 6" xfId="4002" xr:uid="{00000000-0005-0000-0000-000074020000}"/>
    <cellStyle name="Comma 2 3 2 4 6 2" xfId="8952" xr:uid="{00000000-0005-0000-0000-000075020000}"/>
    <cellStyle name="Comma 2 3 2 4 6 2 2" xfId="43613" xr:uid="{00000000-0005-0000-0000-000076020000}"/>
    <cellStyle name="Comma 2 3 2 4 6 3" xfId="13902" xr:uid="{00000000-0005-0000-0000-000077020000}"/>
    <cellStyle name="Comma 2 3 2 4 6 3 2" xfId="38661" xr:uid="{00000000-0005-0000-0000-000078020000}"/>
    <cellStyle name="Comma 2 3 2 4 6 4" xfId="18853" xr:uid="{00000000-0005-0000-0000-000079020000}"/>
    <cellStyle name="Comma 2 3 2 4 6 5" xfId="23805" xr:uid="{00000000-0005-0000-0000-00007A020000}"/>
    <cellStyle name="Comma 2 3 2 4 6 6" xfId="28757" xr:uid="{00000000-0005-0000-0000-00007B020000}"/>
    <cellStyle name="Comma 2 3 2 4 6 7" xfId="33709" xr:uid="{00000000-0005-0000-0000-00007C020000}"/>
    <cellStyle name="Comma 2 3 2 4 7" xfId="5454" xr:uid="{00000000-0005-0000-0000-00007D020000}"/>
    <cellStyle name="Comma 2 3 2 4 7 2" xfId="10404" xr:uid="{00000000-0005-0000-0000-00007E020000}"/>
    <cellStyle name="Comma 2 3 2 4 7 2 2" xfId="45065" xr:uid="{00000000-0005-0000-0000-00007F020000}"/>
    <cellStyle name="Comma 2 3 2 4 7 3" xfId="15354" xr:uid="{00000000-0005-0000-0000-000080020000}"/>
    <cellStyle name="Comma 2 3 2 4 7 3 2" xfId="40113" xr:uid="{00000000-0005-0000-0000-000081020000}"/>
    <cellStyle name="Comma 2 3 2 4 7 4" xfId="20305" xr:uid="{00000000-0005-0000-0000-000082020000}"/>
    <cellStyle name="Comma 2 3 2 4 7 5" xfId="25257" xr:uid="{00000000-0005-0000-0000-000083020000}"/>
    <cellStyle name="Comma 2 3 2 4 7 6" xfId="30209" xr:uid="{00000000-0005-0000-0000-000084020000}"/>
    <cellStyle name="Comma 2 3 2 4 7 7" xfId="35161" xr:uid="{00000000-0005-0000-0000-000085020000}"/>
    <cellStyle name="Comma 2 3 2 4 8" xfId="2022" xr:uid="{00000000-0005-0000-0000-000086020000}"/>
    <cellStyle name="Comma 2 3 2 4 8 2" xfId="41633" xr:uid="{00000000-0005-0000-0000-000087020000}"/>
    <cellStyle name="Comma 2 3 2 4 9" xfId="6972" xr:uid="{00000000-0005-0000-0000-000088020000}"/>
    <cellStyle name="Comma 2 3 2 4 9 2" xfId="36681" xr:uid="{00000000-0005-0000-0000-000089020000}"/>
    <cellStyle name="Comma 2 3 2 5" xfId="636" xr:uid="{00000000-0005-0000-0000-00008A020000}"/>
    <cellStyle name="Comma 2 3 2 5 10" xfId="21627" xr:uid="{00000000-0005-0000-0000-00008B020000}"/>
    <cellStyle name="Comma 2 3 2 5 11" xfId="26579" xr:uid="{00000000-0005-0000-0000-00008C020000}"/>
    <cellStyle name="Comma 2 3 2 5 12" xfId="31531" xr:uid="{00000000-0005-0000-0000-00008D020000}"/>
    <cellStyle name="Comma 2 3 2 5 2" xfId="1230" xr:uid="{00000000-0005-0000-0000-00008E020000}"/>
    <cellStyle name="Comma 2 3 2 5 2 10" xfId="32983" xr:uid="{00000000-0005-0000-0000-00008F020000}"/>
    <cellStyle name="Comma 2 3 2 5 2 2" xfId="4728" xr:uid="{00000000-0005-0000-0000-000090020000}"/>
    <cellStyle name="Comma 2 3 2 5 2 2 2" xfId="9678" xr:uid="{00000000-0005-0000-0000-000091020000}"/>
    <cellStyle name="Comma 2 3 2 5 2 2 2 2" xfId="44339" xr:uid="{00000000-0005-0000-0000-000092020000}"/>
    <cellStyle name="Comma 2 3 2 5 2 2 3" xfId="14628" xr:uid="{00000000-0005-0000-0000-000093020000}"/>
    <cellStyle name="Comma 2 3 2 5 2 2 3 2" xfId="39387" xr:uid="{00000000-0005-0000-0000-000094020000}"/>
    <cellStyle name="Comma 2 3 2 5 2 2 4" xfId="19579" xr:uid="{00000000-0005-0000-0000-000095020000}"/>
    <cellStyle name="Comma 2 3 2 5 2 2 5" xfId="24531" xr:uid="{00000000-0005-0000-0000-000096020000}"/>
    <cellStyle name="Comma 2 3 2 5 2 2 6" xfId="29483" xr:uid="{00000000-0005-0000-0000-000097020000}"/>
    <cellStyle name="Comma 2 3 2 5 2 2 7" xfId="34435" xr:uid="{00000000-0005-0000-0000-000098020000}"/>
    <cellStyle name="Comma 2 3 2 5 2 3" xfId="6180" xr:uid="{00000000-0005-0000-0000-000099020000}"/>
    <cellStyle name="Comma 2 3 2 5 2 3 2" xfId="11130" xr:uid="{00000000-0005-0000-0000-00009A020000}"/>
    <cellStyle name="Comma 2 3 2 5 2 3 2 2" xfId="45791" xr:uid="{00000000-0005-0000-0000-00009B020000}"/>
    <cellStyle name="Comma 2 3 2 5 2 3 3" xfId="16080" xr:uid="{00000000-0005-0000-0000-00009C020000}"/>
    <cellStyle name="Comma 2 3 2 5 2 3 3 2" xfId="40839" xr:uid="{00000000-0005-0000-0000-00009D020000}"/>
    <cellStyle name="Comma 2 3 2 5 2 3 4" xfId="21031" xr:uid="{00000000-0005-0000-0000-00009E020000}"/>
    <cellStyle name="Comma 2 3 2 5 2 3 5" xfId="25983" xr:uid="{00000000-0005-0000-0000-00009F020000}"/>
    <cellStyle name="Comma 2 3 2 5 2 3 6" xfId="30935" xr:uid="{00000000-0005-0000-0000-0000A0020000}"/>
    <cellStyle name="Comma 2 3 2 5 2 3 7" xfId="35887" xr:uid="{00000000-0005-0000-0000-0000A1020000}"/>
    <cellStyle name="Comma 2 3 2 5 2 4" xfId="3276" xr:uid="{00000000-0005-0000-0000-0000A2020000}"/>
    <cellStyle name="Comma 2 3 2 5 2 4 2" xfId="42887" xr:uid="{00000000-0005-0000-0000-0000A3020000}"/>
    <cellStyle name="Comma 2 3 2 5 2 5" xfId="8226" xr:uid="{00000000-0005-0000-0000-0000A4020000}"/>
    <cellStyle name="Comma 2 3 2 5 2 5 2" xfId="37935" xr:uid="{00000000-0005-0000-0000-0000A5020000}"/>
    <cellStyle name="Comma 2 3 2 5 2 6" xfId="13176" xr:uid="{00000000-0005-0000-0000-0000A6020000}"/>
    <cellStyle name="Comma 2 3 2 5 2 7" xfId="18127" xr:uid="{00000000-0005-0000-0000-0000A7020000}"/>
    <cellStyle name="Comma 2 3 2 5 2 8" xfId="23079" xr:uid="{00000000-0005-0000-0000-0000A8020000}"/>
    <cellStyle name="Comma 2 3 2 5 2 9" xfId="28031" xr:uid="{00000000-0005-0000-0000-0000A9020000}"/>
    <cellStyle name="Comma 2 3 2 5 3" xfId="2682" xr:uid="{00000000-0005-0000-0000-0000AA020000}"/>
    <cellStyle name="Comma 2 3 2 5 3 2" xfId="7632" xr:uid="{00000000-0005-0000-0000-0000AB020000}"/>
    <cellStyle name="Comma 2 3 2 5 3 2 2" xfId="42293" xr:uid="{00000000-0005-0000-0000-0000AC020000}"/>
    <cellStyle name="Comma 2 3 2 5 3 3" xfId="12582" xr:uid="{00000000-0005-0000-0000-0000AD020000}"/>
    <cellStyle name="Comma 2 3 2 5 3 3 2" xfId="37341" xr:uid="{00000000-0005-0000-0000-0000AE020000}"/>
    <cellStyle name="Comma 2 3 2 5 3 4" xfId="17533" xr:uid="{00000000-0005-0000-0000-0000AF020000}"/>
    <cellStyle name="Comma 2 3 2 5 3 5" xfId="22485" xr:uid="{00000000-0005-0000-0000-0000B0020000}"/>
    <cellStyle name="Comma 2 3 2 5 3 6" xfId="27437" xr:uid="{00000000-0005-0000-0000-0000B1020000}"/>
    <cellStyle name="Comma 2 3 2 5 3 7" xfId="32389" xr:uid="{00000000-0005-0000-0000-0000B2020000}"/>
    <cellStyle name="Comma 2 3 2 5 4" xfId="4134" xr:uid="{00000000-0005-0000-0000-0000B3020000}"/>
    <cellStyle name="Comma 2 3 2 5 4 2" xfId="9084" xr:uid="{00000000-0005-0000-0000-0000B4020000}"/>
    <cellStyle name="Comma 2 3 2 5 4 2 2" xfId="43745" xr:uid="{00000000-0005-0000-0000-0000B5020000}"/>
    <cellStyle name="Comma 2 3 2 5 4 3" xfId="14034" xr:uid="{00000000-0005-0000-0000-0000B6020000}"/>
    <cellStyle name="Comma 2 3 2 5 4 3 2" xfId="38793" xr:uid="{00000000-0005-0000-0000-0000B7020000}"/>
    <cellStyle name="Comma 2 3 2 5 4 4" xfId="18985" xr:uid="{00000000-0005-0000-0000-0000B8020000}"/>
    <cellStyle name="Comma 2 3 2 5 4 5" xfId="23937" xr:uid="{00000000-0005-0000-0000-0000B9020000}"/>
    <cellStyle name="Comma 2 3 2 5 4 6" xfId="28889" xr:uid="{00000000-0005-0000-0000-0000BA020000}"/>
    <cellStyle name="Comma 2 3 2 5 4 7" xfId="33841" xr:uid="{00000000-0005-0000-0000-0000BB020000}"/>
    <cellStyle name="Comma 2 3 2 5 5" xfId="5586" xr:uid="{00000000-0005-0000-0000-0000BC020000}"/>
    <cellStyle name="Comma 2 3 2 5 5 2" xfId="10536" xr:uid="{00000000-0005-0000-0000-0000BD020000}"/>
    <cellStyle name="Comma 2 3 2 5 5 2 2" xfId="45197" xr:uid="{00000000-0005-0000-0000-0000BE020000}"/>
    <cellStyle name="Comma 2 3 2 5 5 3" xfId="15486" xr:uid="{00000000-0005-0000-0000-0000BF020000}"/>
    <cellStyle name="Comma 2 3 2 5 5 3 2" xfId="40245" xr:uid="{00000000-0005-0000-0000-0000C0020000}"/>
    <cellStyle name="Comma 2 3 2 5 5 4" xfId="20437" xr:uid="{00000000-0005-0000-0000-0000C1020000}"/>
    <cellStyle name="Comma 2 3 2 5 5 5" xfId="25389" xr:uid="{00000000-0005-0000-0000-0000C2020000}"/>
    <cellStyle name="Comma 2 3 2 5 5 6" xfId="30341" xr:uid="{00000000-0005-0000-0000-0000C3020000}"/>
    <cellStyle name="Comma 2 3 2 5 5 7" xfId="35293" xr:uid="{00000000-0005-0000-0000-0000C4020000}"/>
    <cellStyle name="Comma 2 3 2 5 6" xfId="1824" xr:uid="{00000000-0005-0000-0000-0000C5020000}"/>
    <cellStyle name="Comma 2 3 2 5 6 2" xfId="41435" xr:uid="{00000000-0005-0000-0000-0000C6020000}"/>
    <cellStyle name="Comma 2 3 2 5 7" xfId="6774" xr:uid="{00000000-0005-0000-0000-0000C7020000}"/>
    <cellStyle name="Comma 2 3 2 5 7 2" xfId="36483" xr:uid="{00000000-0005-0000-0000-0000C8020000}"/>
    <cellStyle name="Comma 2 3 2 5 8" xfId="11724" xr:uid="{00000000-0005-0000-0000-0000C9020000}"/>
    <cellStyle name="Comma 2 3 2 5 9" xfId="16675" xr:uid="{00000000-0005-0000-0000-0000CA020000}"/>
    <cellStyle name="Comma 2 3 2 6" xfId="900" xr:uid="{00000000-0005-0000-0000-0000CB020000}"/>
    <cellStyle name="Comma 2 3 2 6 10" xfId="21891" xr:uid="{00000000-0005-0000-0000-0000CC020000}"/>
    <cellStyle name="Comma 2 3 2 6 11" xfId="26843" xr:uid="{00000000-0005-0000-0000-0000CD020000}"/>
    <cellStyle name="Comma 2 3 2 6 12" xfId="31795" xr:uid="{00000000-0005-0000-0000-0000CE020000}"/>
    <cellStyle name="Comma 2 3 2 6 2" xfId="1494" xr:uid="{00000000-0005-0000-0000-0000CF020000}"/>
    <cellStyle name="Comma 2 3 2 6 2 10" xfId="33247" xr:uid="{00000000-0005-0000-0000-0000D0020000}"/>
    <cellStyle name="Comma 2 3 2 6 2 2" xfId="4992" xr:uid="{00000000-0005-0000-0000-0000D1020000}"/>
    <cellStyle name="Comma 2 3 2 6 2 2 2" xfId="9942" xr:uid="{00000000-0005-0000-0000-0000D2020000}"/>
    <cellStyle name="Comma 2 3 2 6 2 2 2 2" xfId="44603" xr:uid="{00000000-0005-0000-0000-0000D3020000}"/>
    <cellStyle name="Comma 2 3 2 6 2 2 3" xfId="14892" xr:uid="{00000000-0005-0000-0000-0000D4020000}"/>
    <cellStyle name="Comma 2 3 2 6 2 2 3 2" xfId="39651" xr:uid="{00000000-0005-0000-0000-0000D5020000}"/>
    <cellStyle name="Comma 2 3 2 6 2 2 4" xfId="19843" xr:uid="{00000000-0005-0000-0000-0000D6020000}"/>
    <cellStyle name="Comma 2 3 2 6 2 2 5" xfId="24795" xr:uid="{00000000-0005-0000-0000-0000D7020000}"/>
    <cellStyle name="Comma 2 3 2 6 2 2 6" xfId="29747" xr:uid="{00000000-0005-0000-0000-0000D8020000}"/>
    <cellStyle name="Comma 2 3 2 6 2 2 7" xfId="34699" xr:uid="{00000000-0005-0000-0000-0000D9020000}"/>
    <cellStyle name="Comma 2 3 2 6 2 3" xfId="6444" xr:uid="{00000000-0005-0000-0000-0000DA020000}"/>
    <cellStyle name="Comma 2 3 2 6 2 3 2" xfId="11394" xr:uid="{00000000-0005-0000-0000-0000DB020000}"/>
    <cellStyle name="Comma 2 3 2 6 2 3 2 2" xfId="46055" xr:uid="{00000000-0005-0000-0000-0000DC020000}"/>
    <cellStyle name="Comma 2 3 2 6 2 3 3" xfId="16344" xr:uid="{00000000-0005-0000-0000-0000DD020000}"/>
    <cellStyle name="Comma 2 3 2 6 2 3 3 2" xfId="41103" xr:uid="{00000000-0005-0000-0000-0000DE020000}"/>
    <cellStyle name="Comma 2 3 2 6 2 3 4" xfId="21295" xr:uid="{00000000-0005-0000-0000-0000DF020000}"/>
    <cellStyle name="Comma 2 3 2 6 2 3 5" xfId="26247" xr:uid="{00000000-0005-0000-0000-0000E0020000}"/>
    <cellStyle name="Comma 2 3 2 6 2 3 6" xfId="31199" xr:uid="{00000000-0005-0000-0000-0000E1020000}"/>
    <cellStyle name="Comma 2 3 2 6 2 3 7" xfId="36151" xr:uid="{00000000-0005-0000-0000-0000E2020000}"/>
    <cellStyle name="Comma 2 3 2 6 2 4" xfId="3540" xr:uid="{00000000-0005-0000-0000-0000E3020000}"/>
    <cellStyle name="Comma 2 3 2 6 2 4 2" xfId="43151" xr:uid="{00000000-0005-0000-0000-0000E4020000}"/>
    <cellStyle name="Comma 2 3 2 6 2 5" xfId="8490" xr:uid="{00000000-0005-0000-0000-0000E5020000}"/>
    <cellStyle name="Comma 2 3 2 6 2 5 2" xfId="38199" xr:uid="{00000000-0005-0000-0000-0000E6020000}"/>
    <cellStyle name="Comma 2 3 2 6 2 6" xfId="13440" xr:uid="{00000000-0005-0000-0000-0000E7020000}"/>
    <cellStyle name="Comma 2 3 2 6 2 7" xfId="18391" xr:uid="{00000000-0005-0000-0000-0000E8020000}"/>
    <cellStyle name="Comma 2 3 2 6 2 8" xfId="23343" xr:uid="{00000000-0005-0000-0000-0000E9020000}"/>
    <cellStyle name="Comma 2 3 2 6 2 9" xfId="28295" xr:uid="{00000000-0005-0000-0000-0000EA020000}"/>
    <cellStyle name="Comma 2 3 2 6 3" xfId="2946" xr:uid="{00000000-0005-0000-0000-0000EB020000}"/>
    <cellStyle name="Comma 2 3 2 6 3 2" xfId="7896" xr:uid="{00000000-0005-0000-0000-0000EC020000}"/>
    <cellStyle name="Comma 2 3 2 6 3 2 2" xfId="42557" xr:uid="{00000000-0005-0000-0000-0000ED020000}"/>
    <cellStyle name="Comma 2 3 2 6 3 3" xfId="12846" xr:uid="{00000000-0005-0000-0000-0000EE020000}"/>
    <cellStyle name="Comma 2 3 2 6 3 3 2" xfId="37605" xr:uid="{00000000-0005-0000-0000-0000EF020000}"/>
    <cellStyle name="Comma 2 3 2 6 3 4" xfId="17797" xr:uid="{00000000-0005-0000-0000-0000F0020000}"/>
    <cellStyle name="Comma 2 3 2 6 3 5" xfId="22749" xr:uid="{00000000-0005-0000-0000-0000F1020000}"/>
    <cellStyle name="Comma 2 3 2 6 3 6" xfId="27701" xr:uid="{00000000-0005-0000-0000-0000F2020000}"/>
    <cellStyle name="Comma 2 3 2 6 3 7" xfId="32653" xr:uid="{00000000-0005-0000-0000-0000F3020000}"/>
    <cellStyle name="Comma 2 3 2 6 4" xfId="4398" xr:uid="{00000000-0005-0000-0000-0000F4020000}"/>
    <cellStyle name="Comma 2 3 2 6 4 2" xfId="9348" xr:uid="{00000000-0005-0000-0000-0000F5020000}"/>
    <cellStyle name="Comma 2 3 2 6 4 2 2" xfId="44009" xr:uid="{00000000-0005-0000-0000-0000F6020000}"/>
    <cellStyle name="Comma 2 3 2 6 4 3" xfId="14298" xr:uid="{00000000-0005-0000-0000-0000F7020000}"/>
    <cellStyle name="Comma 2 3 2 6 4 3 2" xfId="39057" xr:uid="{00000000-0005-0000-0000-0000F8020000}"/>
    <cellStyle name="Comma 2 3 2 6 4 4" xfId="19249" xr:uid="{00000000-0005-0000-0000-0000F9020000}"/>
    <cellStyle name="Comma 2 3 2 6 4 5" xfId="24201" xr:uid="{00000000-0005-0000-0000-0000FA020000}"/>
    <cellStyle name="Comma 2 3 2 6 4 6" xfId="29153" xr:uid="{00000000-0005-0000-0000-0000FB020000}"/>
    <cellStyle name="Comma 2 3 2 6 4 7" xfId="34105" xr:uid="{00000000-0005-0000-0000-0000FC020000}"/>
    <cellStyle name="Comma 2 3 2 6 5" xfId="5850" xr:uid="{00000000-0005-0000-0000-0000FD020000}"/>
    <cellStyle name="Comma 2 3 2 6 5 2" xfId="10800" xr:uid="{00000000-0005-0000-0000-0000FE020000}"/>
    <cellStyle name="Comma 2 3 2 6 5 2 2" xfId="45461" xr:uid="{00000000-0005-0000-0000-0000FF020000}"/>
    <cellStyle name="Comma 2 3 2 6 5 3" xfId="15750" xr:uid="{00000000-0005-0000-0000-000000030000}"/>
    <cellStyle name="Comma 2 3 2 6 5 3 2" xfId="40509" xr:uid="{00000000-0005-0000-0000-000001030000}"/>
    <cellStyle name="Comma 2 3 2 6 5 4" xfId="20701" xr:uid="{00000000-0005-0000-0000-000002030000}"/>
    <cellStyle name="Comma 2 3 2 6 5 5" xfId="25653" xr:uid="{00000000-0005-0000-0000-000003030000}"/>
    <cellStyle name="Comma 2 3 2 6 5 6" xfId="30605" xr:uid="{00000000-0005-0000-0000-000004030000}"/>
    <cellStyle name="Comma 2 3 2 6 5 7" xfId="35557" xr:uid="{00000000-0005-0000-0000-000005030000}"/>
    <cellStyle name="Comma 2 3 2 6 6" xfId="2088" xr:uid="{00000000-0005-0000-0000-000006030000}"/>
    <cellStyle name="Comma 2 3 2 6 6 2" xfId="41699" xr:uid="{00000000-0005-0000-0000-000007030000}"/>
    <cellStyle name="Comma 2 3 2 6 7" xfId="7038" xr:uid="{00000000-0005-0000-0000-000008030000}"/>
    <cellStyle name="Comma 2 3 2 6 7 2" xfId="36747" xr:uid="{00000000-0005-0000-0000-000009030000}"/>
    <cellStyle name="Comma 2 3 2 6 8" xfId="11988" xr:uid="{00000000-0005-0000-0000-00000A030000}"/>
    <cellStyle name="Comma 2 3 2 6 9" xfId="16939" xr:uid="{00000000-0005-0000-0000-00000B030000}"/>
    <cellStyle name="Comma 2 3 2 7" xfId="570" xr:uid="{00000000-0005-0000-0000-00000C030000}"/>
    <cellStyle name="Comma 2 3 2 7 10" xfId="32323" xr:uid="{00000000-0005-0000-0000-00000D030000}"/>
    <cellStyle name="Comma 2 3 2 7 2" xfId="4068" xr:uid="{00000000-0005-0000-0000-00000E030000}"/>
    <cellStyle name="Comma 2 3 2 7 2 2" xfId="9018" xr:uid="{00000000-0005-0000-0000-00000F030000}"/>
    <cellStyle name="Comma 2 3 2 7 2 2 2" xfId="43679" xr:uid="{00000000-0005-0000-0000-000010030000}"/>
    <cellStyle name="Comma 2 3 2 7 2 3" xfId="13968" xr:uid="{00000000-0005-0000-0000-000011030000}"/>
    <cellStyle name="Comma 2 3 2 7 2 3 2" xfId="38727" xr:uid="{00000000-0005-0000-0000-000012030000}"/>
    <cellStyle name="Comma 2 3 2 7 2 4" xfId="18919" xr:uid="{00000000-0005-0000-0000-000013030000}"/>
    <cellStyle name="Comma 2 3 2 7 2 5" xfId="23871" xr:uid="{00000000-0005-0000-0000-000014030000}"/>
    <cellStyle name="Comma 2 3 2 7 2 6" xfId="28823" xr:uid="{00000000-0005-0000-0000-000015030000}"/>
    <cellStyle name="Comma 2 3 2 7 2 7" xfId="33775" xr:uid="{00000000-0005-0000-0000-000016030000}"/>
    <cellStyle name="Comma 2 3 2 7 3" xfId="5520" xr:uid="{00000000-0005-0000-0000-000017030000}"/>
    <cellStyle name="Comma 2 3 2 7 3 2" xfId="10470" xr:uid="{00000000-0005-0000-0000-000018030000}"/>
    <cellStyle name="Comma 2 3 2 7 3 2 2" xfId="45131" xr:uid="{00000000-0005-0000-0000-000019030000}"/>
    <cellStyle name="Comma 2 3 2 7 3 3" xfId="15420" xr:uid="{00000000-0005-0000-0000-00001A030000}"/>
    <cellStyle name="Comma 2 3 2 7 3 3 2" xfId="40179" xr:uid="{00000000-0005-0000-0000-00001B030000}"/>
    <cellStyle name="Comma 2 3 2 7 3 4" xfId="20371" xr:uid="{00000000-0005-0000-0000-00001C030000}"/>
    <cellStyle name="Comma 2 3 2 7 3 5" xfId="25323" xr:uid="{00000000-0005-0000-0000-00001D030000}"/>
    <cellStyle name="Comma 2 3 2 7 3 6" xfId="30275" xr:uid="{00000000-0005-0000-0000-00001E030000}"/>
    <cellStyle name="Comma 2 3 2 7 3 7" xfId="35227" xr:uid="{00000000-0005-0000-0000-00001F030000}"/>
    <cellStyle name="Comma 2 3 2 7 4" xfId="2616" xr:uid="{00000000-0005-0000-0000-000020030000}"/>
    <cellStyle name="Comma 2 3 2 7 4 2" xfId="42227" xr:uid="{00000000-0005-0000-0000-000021030000}"/>
    <cellStyle name="Comma 2 3 2 7 5" xfId="7566" xr:uid="{00000000-0005-0000-0000-000022030000}"/>
    <cellStyle name="Comma 2 3 2 7 5 2" xfId="37275" xr:uid="{00000000-0005-0000-0000-000023030000}"/>
    <cellStyle name="Comma 2 3 2 7 6" xfId="12516" xr:uid="{00000000-0005-0000-0000-000024030000}"/>
    <cellStyle name="Comma 2 3 2 7 7" xfId="17467" xr:uid="{00000000-0005-0000-0000-000025030000}"/>
    <cellStyle name="Comma 2 3 2 7 8" xfId="22419" xr:uid="{00000000-0005-0000-0000-000026030000}"/>
    <cellStyle name="Comma 2 3 2 7 9" xfId="27371" xr:uid="{00000000-0005-0000-0000-000027030000}"/>
    <cellStyle name="Comma 2 3 2 8" xfId="1164" xr:uid="{00000000-0005-0000-0000-000028030000}"/>
    <cellStyle name="Comma 2 3 2 8 10" xfId="32917" xr:uid="{00000000-0005-0000-0000-000029030000}"/>
    <cellStyle name="Comma 2 3 2 8 2" xfId="4662" xr:uid="{00000000-0005-0000-0000-00002A030000}"/>
    <cellStyle name="Comma 2 3 2 8 2 2" xfId="9612" xr:uid="{00000000-0005-0000-0000-00002B030000}"/>
    <cellStyle name="Comma 2 3 2 8 2 2 2" xfId="44273" xr:uid="{00000000-0005-0000-0000-00002C030000}"/>
    <cellStyle name="Comma 2 3 2 8 2 3" xfId="14562" xr:uid="{00000000-0005-0000-0000-00002D030000}"/>
    <cellStyle name="Comma 2 3 2 8 2 3 2" xfId="39321" xr:uid="{00000000-0005-0000-0000-00002E030000}"/>
    <cellStyle name="Comma 2 3 2 8 2 4" xfId="19513" xr:uid="{00000000-0005-0000-0000-00002F030000}"/>
    <cellStyle name="Comma 2 3 2 8 2 5" xfId="24465" xr:uid="{00000000-0005-0000-0000-000030030000}"/>
    <cellStyle name="Comma 2 3 2 8 2 6" xfId="29417" xr:uid="{00000000-0005-0000-0000-000031030000}"/>
    <cellStyle name="Comma 2 3 2 8 2 7" xfId="34369" xr:uid="{00000000-0005-0000-0000-000032030000}"/>
    <cellStyle name="Comma 2 3 2 8 3" xfId="6114" xr:uid="{00000000-0005-0000-0000-000033030000}"/>
    <cellStyle name="Comma 2 3 2 8 3 2" xfId="11064" xr:uid="{00000000-0005-0000-0000-000034030000}"/>
    <cellStyle name="Comma 2 3 2 8 3 2 2" xfId="45725" xr:uid="{00000000-0005-0000-0000-000035030000}"/>
    <cellStyle name="Comma 2 3 2 8 3 3" xfId="16014" xr:uid="{00000000-0005-0000-0000-000036030000}"/>
    <cellStyle name="Comma 2 3 2 8 3 3 2" xfId="40773" xr:uid="{00000000-0005-0000-0000-000037030000}"/>
    <cellStyle name="Comma 2 3 2 8 3 4" xfId="20965" xr:uid="{00000000-0005-0000-0000-000038030000}"/>
    <cellStyle name="Comma 2 3 2 8 3 5" xfId="25917" xr:uid="{00000000-0005-0000-0000-000039030000}"/>
    <cellStyle name="Comma 2 3 2 8 3 6" xfId="30869" xr:uid="{00000000-0005-0000-0000-00003A030000}"/>
    <cellStyle name="Comma 2 3 2 8 3 7" xfId="35821" xr:uid="{00000000-0005-0000-0000-00003B030000}"/>
    <cellStyle name="Comma 2 3 2 8 4" xfId="3210" xr:uid="{00000000-0005-0000-0000-00003C030000}"/>
    <cellStyle name="Comma 2 3 2 8 4 2" xfId="42821" xr:uid="{00000000-0005-0000-0000-00003D030000}"/>
    <cellStyle name="Comma 2 3 2 8 5" xfId="8160" xr:uid="{00000000-0005-0000-0000-00003E030000}"/>
    <cellStyle name="Comma 2 3 2 8 5 2" xfId="37869" xr:uid="{00000000-0005-0000-0000-00003F030000}"/>
    <cellStyle name="Comma 2 3 2 8 6" xfId="13110" xr:uid="{00000000-0005-0000-0000-000040030000}"/>
    <cellStyle name="Comma 2 3 2 8 7" xfId="18061" xr:uid="{00000000-0005-0000-0000-000041030000}"/>
    <cellStyle name="Comma 2 3 2 8 8" xfId="23013" xr:uid="{00000000-0005-0000-0000-000042030000}"/>
    <cellStyle name="Comma 2 3 2 8 9" xfId="27965" xr:uid="{00000000-0005-0000-0000-000043030000}"/>
    <cellStyle name="Comma 2 3 2 9" xfId="2352" xr:uid="{00000000-0005-0000-0000-000044030000}"/>
    <cellStyle name="Comma 2 3 2 9 2" xfId="7302" xr:uid="{00000000-0005-0000-0000-000045030000}"/>
    <cellStyle name="Comma 2 3 2 9 2 2" xfId="41963" xr:uid="{00000000-0005-0000-0000-000046030000}"/>
    <cellStyle name="Comma 2 3 2 9 3" xfId="12252" xr:uid="{00000000-0005-0000-0000-000047030000}"/>
    <cellStyle name="Comma 2 3 2 9 3 2" xfId="37011" xr:uid="{00000000-0005-0000-0000-000048030000}"/>
    <cellStyle name="Comma 2 3 2 9 4" xfId="17203" xr:uid="{00000000-0005-0000-0000-000049030000}"/>
    <cellStyle name="Comma 2 3 2 9 5" xfId="22155" xr:uid="{00000000-0005-0000-0000-00004A030000}"/>
    <cellStyle name="Comma 2 3 2 9 6" xfId="27107" xr:uid="{00000000-0005-0000-0000-00004B030000}"/>
    <cellStyle name="Comma 2 3 2 9 7" xfId="32059" xr:uid="{00000000-0005-0000-0000-00004C030000}"/>
    <cellStyle name="Comma 2 3 3" xfId="339" xr:uid="{00000000-0005-0000-0000-00004D030000}"/>
    <cellStyle name="Comma 2 3 3 10" xfId="11757" xr:uid="{00000000-0005-0000-0000-00004E030000}"/>
    <cellStyle name="Comma 2 3 3 11" xfId="16708" xr:uid="{00000000-0005-0000-0000-00004F030000}"/>
    <cellStyle name="Comma 2 3 3 12" xfId="21660" xr:uid="{00000000-0005-0000-0000-000050030000}"/>
    <cellStyle name="Comma 2 3 3 13" xfId="26612" xr:uid="{00000000-0005-0000-0000-000051030000}"/>
    <cellStyle name="Comma 2 3 3 14" xfId="31564" xr:uid="{00000000-0005-0000-0000-000052030000}"/>
    <cellStyle name="Comma 2 3 3 2" xfId="933" xr:uid="{00000000-0005-0000-0000-000053030000}"/>
    <cellStyle name="Comma 2 3 3 2 10" xfId="21924" xr:uid="{00000000-0005-0000-0000-000054030000}"/>
    <cellStyle name="Comma 2 3 3 2 11" xfId="26876" xr:uid="{00000000-0005-0000-0000-000055030000}"/>
    <cellStyle name="Comma 2 3 3 2 12" xfId="31828" xr:uid="{00000000-0005-0000-0000-000056030000}"/>
    <cellStyle name="Comma 2 3 3 2 2" xfId="1527" xr:uid="{00000000-0005-0000-0000-000057030000}"/>
    <cellStyle name="Comma 2 3 3 2 2 10" xfId="33280" xr:uid="{00000000-0005-0000-0000-000058030000}"/>
    <cellStyle name="Comma 2 3 3 2 2 2" xfId="5025" xr:uid="{00000000-0005-0000-0000-000059030000}"/>
    <cellStyle name="Comma 2 3 3 2 2 2 2" xfId="9975" xr:uid="{00000000-0005-0000-0000-00005A030000}"/>
    <cellStyle name="Comma 2 3 3 2 2 2 2 2" xfId="44636" xr:uid="{00000000-0005-0000-0000-00005B030000}"/>
    <cellStyle name="Comma 2 3 3 2 2 2 3" xfId="14925" xr:uid="{00000000-0005-0000-0000-00005C030000}"/>
    <cellStyle name="Comma 2 3 3 2 2 2 3 2" xfId="39684" xr:uid="{00000000-0005-0000-0000-00005D030000}"/>
    <cellStyle name="Comma 2 3 3 2 2 2 4" xfId="19876" xr:uid="{00000000-0005-0000-0000-00005E030000}"/>
    <cellStyle name="Comma 2 3 3 2 2 2 5" xfId="24828" xr:uid="{00000000-0005-0000-0000-00005F030000}"/>
    <cellStyle name="Comma 2 3 3 2 2 2 6" xfId="29780" xr:uid="{00000000-0005-0000-0000-000060030000}"/>
    <cellStyle name="Comma 2 3 3 2 2 2 7" xfId="34732" xr:uid="{00000000-0005-0000-0000-000061030000}"/>
    <cellStyle name="Comma 2 3 3 2 2 3" xfId="6477" xr:uid="{00000000-0005-0000-0000-000062030000}"/>
    <cellStyle name="Comma 2 3 3 2 2 3 2" xfId="11427" xr:uid="{00000000-0005-0000-0000-000063030000}"/>
    <cellStyle name="Comma 2 3 3 2 2 3 2 2" xfId="46088" xr:uid="{00000000-0005-0000-0000-000064030000}"/>
    <cellStyle name="Comma 2 3 3 2 2 3 3" xfId="16377" xr:uid="{00000000-0005-0000-0000-000065030000}"/>
    <cellStyle name="Comma 2 3 3 2 2 3 3 2" xfId="41136" xr:uid="{00000000-0005-0000-0000-000066030000}"/>
    <cellStyle name="Comma 2 3 3 2 2 3 4" xfId="21328" xr:uid="{00000000-0005-0000-0000-000067030000}"/>
    <cellStyle name="Comma 2 3 3 2 2 3 5" xfId="26280" xr:uid="{00000000-0005-0000-0000-000068030000}"/>
    <cellStyle name="Comma 2 3 3 2 2 3 6" xfId="31232" xr:uid="{00000000-0005-0000-0000-000069030000}"/>
    <cellStyle name="Comma 2 3 3 2 2 3 7" xfId="36184" xr:uid="{00000000-0005-0000-0000-00006A030000}"/>
    <cellStyle name="Comma 2 3 3 2 2 4" xfId="3573" xr:uid="{00000000-0005-0000-0000-00006B030000}"/>
    <cellStyle name="Comma 2 3 3 2 2 4 2" xfId="43184" xr:uid="{00000000-0005-0000-0000-00006C030000}"/>
    <cellStyle name="Comma 2 3 3 2 2 5" xfId="8523" xr:uid="{00000000-0005-0000-0000-00006D030000}"/>
    <cellStyle name="Comma 2 3 3 2 2 5 2" xfId="38232" xr:uid="{00000000-0005-0000-0000-00006E030000}"/>
    <cellStyle name="Comma 2 3 3 2 2 6" xfId="13473" xr:uid="{00000000-0005-0000-0000-00006F030000}"/>
    <cellStyle name="Comma 2 3 3 2 2 7" xfId="18424" xr:uid="{00000000-0005-0000-0000-000070030000}"/>
    <cellStyle name="Comma 2 3 3 2 2 8" xfId="23376" xr:uid="{00000000-0005-0000-0000-000071030000}"/>
    <cellStyle name="Comma 2 3 3 2 2 9" xfId="28328" xr:uid="{00000000-0005-0000-0000-000072030000}"/>
    <cellStyle name="Comma 2 3 3 2 3" xfId="2979" xr:uid="{00000000-0005-0000-0000-000073030000}"/>
    <cellStyle name="Comma 2 3 3 2 3 2" xfId="7929" xr:uid="{00000000-0005-0000-0000-000074030000}"/>
    <cellStyle name="Comma 2 3 3 2 3 2 2" xfId="42590" xr:uid="{00000000-0005-0000-0000-000075030000}"/>
    <cellStyle name="Comma 2 3 3 2 3 3" xfId="12879" xr:uid="{00000000-0005-0000-0000-000076030000}"/>
    <cellStyle name="Comma 2 3 3 2 3 3 2" xfId="37638" xr:uid="{00000000-0005-0000-0000-000077030000}"/>
    <cellStyle name="Comma 2 3 3 2 3 4" xfId="17830" xr:uid="{00000000-0005-0000-0000-000078030000}"/>
    <cellStyle name="Comma 2 3 3 2 3 5" xfId="22782" xr:uid="{00000000-0005-0000-0000-000079030000}"/>
    <cellStyle name="Comma 2 3 3 2 3 6" xfId="27734" xr:uid="{00000000-0005-0000-0000-00007A030000}"/>
    <cellStyle name="Comma 2 3 3 2 3 7" xfId="32686" xr:uid="{00000000-0005-0000-0000-00007B030000}"/>
    <cellStyle name="Comma 2 3 3 2 4" xfId="4431" xr:uid="{00000000-0005-0000-0000-00007C030000}"/>
    <cellStyle name="Comma 2 3 3 2 4 2" xfId="9381" xr:uid="{00000000-0005-0000-0000-00007D030000}"/>
    <cellStyle name="Comma 2 3 3 2 4 2 2" xfId="44042" xr:uid="{00000000-0005-0000-0000-00007E030000}"/>
    <cellStyle name="Comma 2 3 3 2 4 3" xfId="14331" xr:uid="{00000000-0005-0000-0000-00007F030000}"/>
    <cellStyle name="Comma 2 3 3 2 4 3 2" xfId="39090" xr:uid="{00000000-0005-0000-0000-000080030000}"/>
    <cellStyle name="Comma 2 3 3 2 4 4" xfId="19282" xr:uid="{00000000-0005-0000-0000-000081030000}"/>
    <cellStyle name="Comma 2 3 3 2 4 5" xfId="24234" xr:uid="{00000000-0005-0000-0000-000082030000}"/>
    <cellStyle name="Comma 2 3 3 2 4 6" xfId="29186" xr:uid="{00000000-0005-0000-0000-000083030000}"/>
    <cellStyle name="Comma 2 3 3 2 4 7" xfId="34138" xr:uid="{00000000-0005-0000-0000-000084030000}"/>
    <cellStyle name="Comma 2 3 3 2 5" xfId="5883" xr:uid="{00000000-0005-0000-0000-000085030000}"/>
    <cellStyle name="Comma 2 3 3 2 5 2" xfId="10833" xr:uid="{00000000-0005-0000-0000-000086030000}"/>
    <cellStyle name="Comma 2 3 3 2 5 2 2" xfId="45494" xr:uid="{00000000-0005-0000-0000-000087030000}"/>
    <cellStyle name="Comma 2 3 3 2 5 3" xfId="15783" xr:uid="{00000000-0005-0000-0000-000088030000}"/>
    <cellStyle name="Comma 2 3 3 2 5 3 2" xfId="40542" xr:uid="{00000000-0005-0000-0000-000089030000}"/>
    <cellStyle name="Comma 2 3 3 2 5 4" xfId="20734" xr:uid="{00000000-0005-0000-0000-00008A030000}"/>
    <cellStyle name="Comma 2 3 3 2 5 5" xfId="25686" xr:uid="{00000000-0005-0000-0000-00008B030000}"/>
    <cellStyle name="Comma 2 3 3 2 5 6" xfId="30638" xr:uid="{00000000-0005-0000-0000-00008C030000}"/>
    <cellStyle name="Comma 2 3 3 2 5 7" xfId="35590" xr:uid="{00000000-0005-0000-0000-00008D030000}"/>
    <cellStyle name="Comma 2 3 3 2 6" xfId="2121" xr:uid="{00000000-0005-0000-0000-00008E030000}"/>
    <cellStyle name="Comma 2 3 3 2 6 2" xfId="41732" xr:uid="{00000000-0005-0000-0000-00008F030000}"/>
    <cellStyle name="Comma 2 3 3 2 7" xfId="7071" xr:uid="{00000000-0005-0000-0000-000090030000}"/>
    <cellStyle name="Comma 2 3 3 2 7 2" xfId="36780" xr:uid="{00000000-0005-0000-0000-000091030000}"/>
    <cellStyle name="Comma 2 3 3 2 8" xfId="12021" xr:uid="{00000000-0005-0000-0000-000092030000}"/>
    <cellStyle name="Comma 2 3 3 2 9" xfId="16972" xr:uid="{00000000-0005-0000-0000-000093030000}"/>
    <cellStyle name="Comma 2 3 3 3" xfId="669" xr:uid="{00000000-0005-0000-0000-000094030000}"/>
    <cellStyle name="Comma 2 3 3 3 10" xfId="32422" xr:uid="{00000000-0005-0000-0000-000095030000}"/>
    <cellStyle name="Comma 2 3 3 3 2" xfId="4167" xr:uid="{00000000-0005-0000-0000-000096030000}"/>
    <cellStyle name="Comma 2 3 3 3 2 2" xfId="9117" xr:uid="{00000000-0005-0000-0000-000097030000}"/>
    <cellStyle name="Comma 2 3 3 3 2 2 2" xfId="43778" xr:uid="{00000000-0005-0000-0000-000098030000}"/>
    <cellStyle name="Comma 2 3 3 3 2 3" xfId="14067" xr:uid="{00000000-0005-0000-0000-000099030000}"/>
    <cellStyle name="Comma 2 3 3 3 2 3 2" xfId="38826" xr:uid="{00000000-0005-0000-0000-00009A030000}"/>
    <cellStyle name="Comma 2 3 3 3 2 4" xfId="19018" xr:uid="{00000000-0005-0000-0000-00009B030000}"/>
    <cellStyle name="Comma 2 3 3 3 2 5" xfId="23970" xr:uid="{00000000-0005-0000-0000-00009C030000}"/>
    <cellStyle name="Comma 2 3 3 3 2 6" xfId="28922" xr:uid="{00000000-0005-0000-0000-00009D030000}"/>
    <cellStyle name="Comma 2 3 3 3 2 7" xfId="33874" xr:uid="{00000000-0005-0000-0000-00009E030000}"/>
    <cellStyle name="Comma 2 3 3 3 3" xfId="5619" xr:uid="{00000000-0005-0000-0000-00009F030000}"/>
    <cellStyle name="Comma 2 3 3 3 3 2" xfId="10569" xr:uid="{00000000-0005-0000-0000-0000A0030000}"/>
    <cellStyle name="Comma 2 3 3 3 3 2 2" xfId="45230" xr:uid="{00000000-0005-0000-0000-0000A1030000}"/>
    <cellStyle name="Comma 2 3 3 3 3 3" xfId="15519" xr:uid="{00000000-0005-0000-0000-0000A2030000}"/>
    <cellStyle name="Comma 2 3 3 3 3 3 2" xfId="40278" xr:uid="{00000000-0005-0000-0000-0000A3030000}"/>
    <cellStyle name="Comma 2 3 3 3 3 4" xfId="20470" xr:uid="{00000000-0005-0000-0000-0000A4030000}"/>
    <cellStyle name="Comma 2 3 3 3 3 5" xfId="25422" xr:uid="{00000000-0005-0000-0000-0000A5030000}"/>
    <cellStyle name="Comma 2 3 3 3 3 6" xfId="30374" xr:uid="{00000000-0005-0000-0000-0000A6030000}"/>
    <cellStyle name="Comma 2 3 3 3 3 7" xfId="35326" xr:uid="{00000000-0005-0000-0000-0000A7030000}"/>
    <cellStyle name="Comma 2 3 3 3 4" xfId="2715" xr:uid="{00000000-0005-0000-0000-0000A8030000}"/>
    <cellStyle name="Comma 2 3 3 3 4 2" xfId="42326" xr:uid="{00000000-0005-0000-0000-0000A9030000}"/>
    <cellStyle name="Comma 2 3 3 3 5" xfId="7665" xr:uid="{00000000-0005-0000-0000-0000AA030000}"/>
    <cellStyle name="Comma 2 3 3 3 5 2" xfId="37374" xr:uid="{00000000-0005-0000-0000-0000AB030000}"/>
    <cellStyle name="Comma 2 3 3 3 6" xfId="12615" xr:uid="{00000000-0005-0000-0000-0000AC030000}"/>
    <cellStyle name="Comma 2 3 3 3 7" xfId="17566" xr:uid="{00000000-0005-0000-0000-0000AD030000}"/>
    <cellStyle name="Comma 2 3 3 3 8" xfId="22518" xr:uid="{00000000-0005-0000-0000-0000AE030000}"/>
    <cellStyle name="Comma 2 3 3 3 9" xfId="27470" xr:uid="{00000000-0005-0000-0000-0000AF030000}"/>
    <cellStyle name="Comma 2 3 3 4" xfId="1263" xr:uid="{00000000-0005-0000-0000-0000B0030000}"/>
    <cellStyle name="Comma 2 3 3 4 10" xfId="33016" xr:uid="{00000000-0005-0000-0000-0000B1030000}"/>
    <cellStyle name="Comma 2 3 3 4 2" xfId="4761" xr:uid="{00000000-0005-0000-0000-0000B2030000}"/>
    <cellStyle name="Comma 2 3 3 4 2 2" xfId="9711" xr:uid="{00000000-0005-0000-0000-0000B3030000}"/>
    <cellStyle name="Comma 2 3 3 4 2 2 2" xfId="44372" xr:uid="{00000000-0005-0000-0000-0000B4030000}"/>
    <cellStyle name="Comma 2 3 3 4 2 3" xfId="14661" xr:uid="{00000000-0005-0000-0000-0000B5030000}"/>
    <cellStyle name="Comma 2 3 3 4 2 3 2" xfId="39420" xr:uid="{00000000-0005-0000-0000-0000B6030000}"/>
    <cellStyle name="Comma 2 3 3 4 2 4" xfId="19612" xr:uid="{00000000-0005-0000-0000-0000B7030000}"/>
    <cellStyle name="Comma 2 3 3 4 2 5" xfId="24564" xr:uid="{00000000-0005-0000-0000-0000B8030000}"/>
    <cellStyle name="Comma 2 3 3 4 2 6" xfId="29516" xr:uid="{00000000-0005-0000-0000-0000B9030000}"/>
    <cellStyle name="Comma 2 3 3 4 2 7" xfId="34468" xr:uid="{00000000-0005-0000-0000-0000BA030000}"/>
    <cellStyle name="Comma 2 3 3 4 3" xfId="6213" xr:uid="{00000000-0005-0000-0000-0000BB030000}"/>
    <cellStyle name="Comma 2 3 3 4 3 2" xfId="11163" xr:uid="{00000000-0005-0000-0000-0000BC030000}"/>
    <cellStyle name="Comma 2 3 3 4 3 2 2" xfId="45824" xr:uid="{00000000-0005-0000-0000-0000BD030000}"/>
    <cellStyle name="Comma 2 3 3 4 3 3" xfId="16113" xr:uid="{00000000-0005-0000-0000-0000BE030000}"/>
    <cellStyle name="Comma 2 3 3 4 3 3 2" xfId="40872" xr:uid="{00000000-0005-0000-0000-0000BF030000}"/>
    <cellStyle name="Comma 2 3 3 4 3 4" xfId="21064" xr:uid="{00000000-0005-0000-0000-0000C0030000}"/>
    <cellStyle name="Comma 2 3 3 4 3 5" xfId="26016" xr:uid="{00000000-0005-0000-0000-0000C1030000}"/>
    <cellStyle name="Comma 2 3 3 4 3 6" xfId="30968" xr:uid="{00000000-0005-0000-0000-0000C2030000}"/>
    <cellStyle name="Comma 2 3 3 4 3 7" xfId="35920" xr:uid="{00000000-0005-0000-0000-0000C3030000}"/>
    <cellStyle name="Comma 2 3 3 4 4" xfId="3309" xr:uid="{00000000-0005-0000-0000-0000C4030000}"/>
    <cellStyle name="Comma 2 3 3 4 4 2" xfId="42920" xr:uid="{00000000-0005-0000-0000-0000C5030000}"/>
    <cellStyle name="Comma 2 3 3 4 5" xfId="8259" xr:uid="{00000000-0005-0000-0000-0000C6030000}"/>
    <cellStyle name="Comma 2 3 3 4 5 2" xfId="37968" xr:uid="{00000000-0005-0000-0000-0000C7030000}"/>
    <cellStyle name="Comma 2 3 3 4 6" xfId="13209" xr:uid="{00000000-0005-0000-0000-0000C8030000}"/>
    <cellStyle name="Comma 2 3 3 4 7" xfId="18160" xr:uid="{00000000-0005-0000-0000-0000C9030000}"/>
    <cellStyle name="Comma 2 3 3 4 8" xfId="23112" xr:uid="{00000000-0005-0000-0000-0000CA030000}"/>
    <cellStyle name="Comma 2 3 3 4 9" xfId="28064" xr:uid="{00000000-0005-0000-0000-0000CB030000}"/>
    <cellStyle name="Comma 2 3 3 5" xfId="2385" xr:uid="{00000000-0005-0000-0000-0000CC030000}"/>
    <cellStyle name="Comma 2 3 3 5 2" xfId="7335" xr:uid="{00000000-0005-0000-0000-0000CD030000}"/>
    <cellStyle name="Comma 2 3 3 5 2 2" xfId="41996" xr:uid="{00000000-0005-0000-0000-0000CE030000}"/>
    <cellStyle name="Comma 2 3 3 5 3" xfId="12285" xr:uid="{00000000-0005-0000-0000-0000CF030000}"/>
    <cellStyle name="Comma 2 3 3 5 3 2" xfId="37044" xr:uid="{00000000-0005-0000-0000-0000D0030000}"/>
    <cellStyle name="Comma 2 3 3 5 4" xfId="17236" xr:uid="{00000000-0005-0000-0000-0000D1030000}"/>
    <cellStyle name="Comma 2 3 3 5 5" xfId="22188" xr:uid="{00000000-0005-0000-0000-0000D2030000}"/>
    <cellStyle name="Comma 2 3 3 5 6" xfId="27140" xr:uid="{00000000-0005-0000-0000-0000D3030000}"/>
    <cellStyle name="Comma 2 3 3 5 7" xfId="32092" xr:uid="{00000000-0005-0000-0000-0000D4030000}"/>
    <cellStyle name="Comma 2 3 3 6" xfId="3837" xr:uid="{00000000-0005-0000-0000-0000D5030000}"/>
    <cellStyle name="Comma 2 3 3 6 2" xfId="8787" xr:uid="{00000000-0005-0000-0000-0000D6030000}"/>
    <cellStyle name="Comma 2 3 3 6 2 2" xfId="43448" xr:uid="{00000000-0005-0000-0000-0000D7030000}"/>
    <cellStyle name="Comma 2 3 3 6 3" xfId="13737" xr:uid="{00000000-0005-0000-0000-0000D8030000}"/>
    <cellStyle name="Comma 2 3 3 6 3 2" xfId="38496" xr:uid="{00000000-0005-0000-0000-0000D9030000}"/>
    <cellStyle name="Comma 2 3 3 6 4" xfId="18688" xr:uid="{00000000-0005-0000-0000-0000DA030000}"/>
    <cellStyle name="Comma 2 3 3 6 5" xfId="23640" xr:uid="{00000000-0005-0000-0000-0000DB030000}"/>
    <cellStyle name="Comma 2 3 3 6 6" xfId="28592" xr:uid="{00000000-0005-0000-0000-0000DC030000}"/>
    <cellStyle name="Comma 2 3 3 6 7" xfId="33544" xr:uid="{00000000-0005-0000-0000-0000DD030000}"/>
    <cellStyle name="Comma 2 3 3 7" xfId="5289" xr:uid="{00000000-0005-0000-0000-0000DE030000}"/>
    <cellStyle name="Comma 2 3 3 7 2" xfId="10239" xr:uid="{00000000-0005-0000-0000-0000DF030000}"/>
    <cellStyle name="Comma 2 3 3 7 2 2" xfId="44900" xr:uid="{00000000-0005-0000-0000-0000E0030000}"/>
    <cellStyle name="Comma 2 3 3 7 3" xfId="15189" xr:uid="{00000000-0005-0000-0000-0000E1030000}"/>
    <cellStyle name="Comma 2 3 3 7 3 2" xfId="39948" xr:uid="{00000000-0005-0000-0000-0000E2030000}"/>
    <cellStyle name="Comma 2 3 3 7 4" xfId="20140" xr:uid="{00000000-0005-0000-0000-0000E3030000}"/>
    <cellStyle name="Comma 2 3 3 7 5" xfId="25092" xr:uid="{00000000-0005-0000-0000-0000E4030000}"/>
    <cellStyle name="Comma 2 3 3 7 6" xfId="30044" xr:uid="{00000000-0005-0000-0000-0000E5030000}"/>
    <cellStyle name="Comma 2 3 3 7 7" xfId="34996" xr:uid="{00000000-0005-0000-0000-0000E6030000}"/>
    <cellStyle name="Comma 2 3 3 8" xfId="1857" xr:uid="{00000000-0005-0000-0000-0000E7030000}"/>
    <cellStyle name="Comma 2 3 3 8 2" xfId="41468" xr:uid="{00000000-0005-0000-0000-0000E8030000}"/>
    <cellStyle name="Comma 2 3 3 9" xfId="6807" xr:uid="{00000000-0005-0000-0000-0000E9030000}"/>
    <cellStyle name="Comma 2 3 3 9 2" xfId="36516" xr:uid="{00000000-0005-0000-0000-0000EA030000}"/>
    <cellStyle name="Comma 2 3 4" xfId="405" xr:uid="{00000000-0005-0000-0000-0000EB030000}"/>
    <cellStyle name="Comma 2 3 4 10" xfId="11823" xr:uid="{00000000-0005-0000-0000-0000EC030000}"/>
    <cellStyle name="Comma 2 3 4 11" xfId="16774" xr:uid="{00000000-0005-0000-0000-0000ED030000}"/>
    <cellStyle name="Comma 2 3 4 12" xfId="21726" xr:uid="{00000000-0005-0000-0000-0000EE030000}"/>
    <cellStyle name="Comma 2 3 4 13" xfId="26678" xr:uid="{00000000-0005-0000-0000-0000EF030000}"/>
    <cellStyle name="Comma 2 3 4 14" xfId="31630" xr:uid="{00000000-0005-0000-0000-0000F0030000}"/>
    <cellStyle name="Comma 2 3 4 2" xfId="999" xr:uid="{00000000-0005-0000-0000-0000F1030000}"/>
    <cellStyle name="Comma 2 3 4 2 10" xfId="21990" xr:uid="{00000000-0005-0000-0000-0000F2030000}"/>
    <cellStyle name="Comma 2 3 4 2 11" xfId="26942" xr:uid="{00000000-0005-0000-0000-0000F3030000}"/>
    <cellStyle name="Comma 2 3 4 2 12" xfId="31894" xr:uid="{00000000-0005-0000-0000-0000F4030000}"/>
    <cellStyle name="Comma 2 3 4 2 2" xfId="1593" xr:uid="{00000000-0005-0000-0000-0000F5030000}"/>
    <cellStyle name="Comma 2 3 4 2 2 10" xfId="33346" xr:uid="{00000000-0005-0000-0000-0000F6030000}"/>
    <cellStyle name="Comma 2 3 4 2 2 2" xfId="5091" xr:uid="{00000000-0005-0000-0000-0000F7030000}"/>
    <cellStyle name="Comma 2 3 4 2 2 2 2" xfId="10041" xr:uid="{00000000-0005-0000-0000-0000F8030000}"/>
    <cellStyle name="Comma 2 3 4 2 2 2 2 2" xfId="44702" xr:uid="{00000000-0005-0000-0000-0000F9030000}"/>
    <cellStyle name="Comma 2 3 4 2 2 2 3" xfId="14991" xr:uid="{00000000-0005-0000-0000-0000FA030000}"/>
    <cellStyle name="Comma 2 3 4 2 2 2 3 2" xfId="39750" xr:uid="{00000000-0005-0000-0000-0000FB030000}"/>
    <cellStyle name="Comma 2 3 4 2 2 2 4" xfId="19942" xr:uid="{00000000-0005-0000-0000-0000FC030000}"/>
    <cellStyle name="Comma 2 3 4 2 2 2 5" xfId="24894" xr:uid="{00000000-0005-0000-0000-0000FD030000}"/>
    <cellStyle name="Comma 2 3 4 2 2 2 6" xfId="29846" xr:uid="{00000000-0005-0000-0000-0000FE030000}"/>
    <cellStyle name="Comma 2 3 4 2 2 2 7" xfId="34798" xr:uid="{00000000-0005-0000-0000-0000FF030000}"/>
    <cellStyle name="Comma 2 3 4 2 2 3" xfId="6543" xr:uid="{00000000-0005-0000-0000-000000040000}"/>
    <cellStyle name="Comma 2 3 4 2 2 3 2" xfId="11493" xr:uid="{00000000-0005-0000-0000-000001040000}"/>
    <cellStyle name="Comma 2 3 4 2 2 3 2 2" xfId="46154" xr:uid="{00000000-0005-0000-0000-000002040000}"/>
    <cellStyle name="Comma 2 3 4 2 2 3 3" xfId="16443" xr:uid="{00000000-0005-0000-0000-000003040000}"/>
    <cellStyle name="Comma 2 3 4 2 2 3 3 2" xfId="41202" xr:uid="{00000000-0005-0000-0000-000004040000}"/>
    <cellStyle name="Comma 2 3 4 2 2 3 4" xfId="21394" xr:uid="{00000000-0005-0000-0000-000005040000}"/>
    <cellStyle name="Comma 2 3 4 2 2 3 5" xfId="26346" xr:uid="{00000000-0005-0000-0000-000006040000}"/>
    <cellStyle name="Comma 2 3 4 2 2 3 6" xfId="31298" xr:uid="{00000000-0005-0000-0000-000007040000}"/>
    <cellStyle name="Comma 2 3 4 2 2 3 7" xfId="36250" xr:uid="{00000000-0005-0000-0000-000008040000}"/>
    <cellStyle name="Comma 2 3 4 2 2 4" xfId="3639" xr:uid="{00000000-0005-0000-0000-000009040000}"/>
    <cellStyle name="Comma 2 3 4 2 2 4 2" xfId="43250" xr:uid="{00000000-0005-0000-0000-00000A040000}"/>
    <cellStyle name="Comma 2 3 4 2 2 5" xfId="8589" xr:uid="{00000000-0005-0000-0000-00000B040000}"/>
    <cellStyle name="Comma 2 3 4 2 2 5 2" xfId="38298" xr:uid="{00000000-0005-0000-0000-00000C040000}"/>
    <cellStyle name="Comma 2 3 4 2 2 6" xfId="13539" xr:uid="{00000000-0005-0000-0000-00000D040000}"/>
    <cellStyle name="Comma 2 3 4 2 2 7" xfId="18490" xr:uid="{00000000-0005-0000-0000-00000E040000}"/>
    <cellStyle name="Comma 2 3 4 2 2 8" xfId="23442" xr:uid="{00000000-0005-0000-0000-00000F040000}"/>
    <cellStyle name="Comma 2 3 4 2 2 9" xfId="28394" xr:uid="{00000000-0005-0000-0000-000010040000}"/>
    <cellStyle name="Comma 2 3 4 2 3" xfId="3045" xr:uid="{00000000-0005-0000-0000-000011040000}"/>
    <cellStyle name="Comma 2 3 4 2 3 2" xfId="7995" xr:uid="{00000000-0005-0000-0000-000012040000}"/>
    <cellStyle name="Comma 2 3 4 2 3 2 2" xfId="42656" xr:uid="{00000000-0005-0000-0000-000013040000}"/>
    <cellStyle name="Comma 2 3 4 2 3 3" xfId="12945" xr:uid="{00000000-0005-0000-0000-000014040000}"/>
    <cellStyle name="Comma 2 3 4 2 3 3 2" xfId="37704" xr:uid="{00000000-0005-0000-0000-000015040000}"/>
    <cellStyle name="Comma 2 3 4 2 3 4" xfId="17896" xr:uid="{00000000-0005-0000-0000-000016040000}"/>
    <cellStyle name="Comma 2 3 4 2 3 5" xfId="22848" xr:uid="{00000000-0005-0000-0000-000017040000}"/>
    <cellStyle name="Comma 2 3 4 2 3 6" xfId="27800" xr:uid="{00000000-0005-0000-0000-000018040000}"/>
    <cellStyle name="Comma 2 3 4 2 3 7" xfId="32752" xr:uid="{00000000-0005-0000-0000-000019040000}"/>
    <cellStyle name="Comma 2 3 4 2 4" xfId="4497" xr:uid="{00000000-0005-0000-0000-00001A040000}"/>
    <cellStyle name="Comma 2 3 4 2 4 2" xfId="9447" xr:uid="{00000000-0005-0000-0000-00001B040000}"/>
    <cellStyle name="Comma 2 3 4 2 4 2 2" xfId="44108" xr:uid="{00000000-0005-0000-0000-00001C040000}"/>
    <cellStyle name="Comma 2 3 4 2 4 3" xfId="14397" xr:uid="{00000000-0005-0000-0000-00001D040000}"/>
    <cellStyle name="Comma 2 3 4 2 4 3 2" xfId="39156" xr:uid="{00000000-0005-0000-0000-00001E040000}"/>
    <cellStyle name="Comma 2 3 4 2 4 4" xfId="19348" xr:uid="{00000000-0005-0000-0000-00001F040000}"/>
    <cellStyle name="Comma 2 3 4 2 4 5" xfId="24300" xr:uid="{00000000-0005-0000-0000-000020040000}"/>
    <cellStyle name="Comma 2 3 4 2 4 6" xfId="29252" xr:uid="{00000000-0005-0000-0000-000021040000}"/>
    <cellStyle name="Comma 2 3 4 2 4 7" xfId="34204" xr:uid="{00000000-0005-0000-0000-000022040000}"/>
    <cellStyle name="Comma 2 3 4 2 5" xfId="5949" xr:uid="{00000000-0005-0000-0000-000023040000}"/>
    <cellStyle name="Comma 2 3 4 2 5 2" xfId="10899" xr:uid="{00000000-0005-0000-0000-000024040000}"/>
    <cellStyle name="Comma 2 3 4 2 5 2 2" xfId="45560" xr:uid="{00000000-0005-0000-0000-000025040000}"/>
    <cellStyle name="Comma 2 3 4 2 5 3" xfId="15849" xr:uid="{00000000-0005-0000-0000-000026040000}"/>
    <cellStyle name="Comma 2 3 4 2 5 3 2" xfId="40608" xr:uid="{00000000-0005-0000-0000-000027040000}"/>
    <cellStyle name="Comma 2 3 4 2 5 4" xfId="20800" xr:uid="{00000000-0005-0000-0000-000028040000}"/>
    <cellStyle name="Comma 2 3 4 2 5 5" xfId="25752" xr:uid="{00000000-0005-0000-0000-000029040000}"/>
    <cellStyle name="Comma 2 3 4 2 5 6" xfId="30704" xr:uid="{00000000-0005-0000-0000-00002A040000}"/>
    <cellStyle name="Comma 2 3 4 2 5 7" xfId="35656" xr:uid="{00000000-0005-0000-0000-00002B040000}"/>
    <cellStyle name="Comma 2 3 4 2 6" xfId="2187" xr:uid="{00000000-0005-0000-0000-00002C040000}"/>
    <cellStyle name="Comma 2 3 4 2 6 2" xfId="41798" xr:uid="{00000000-0005-0000-0000-00002D040000}"/>
    <cellStyle name="Comma 2 3 4 2 7" xfId="7137" xr:uid="{00000000-0005-0000-0000-00002E040000}"/>
    <cellStyle name="Comma 2 3 4 2 7 2" xfId="36846" xr:uid="{00000000-0005-0000-0000-00002F040000}"/>
    <cellStyle name="Comma 2 3 4 2 8" xfId="12087" xr:uid="{00000000-0005-0000-0000-000030040000}"/>
    <cellStyle name="Comma 2 3 4 2 9" xfId="17038" xr:uid="{00000000-0005-0000-0000-000031040000}"/>
    <cellStyle name="Comma 2 3 4 3" xfId="735" xr:uid="{00000000-0005-0000-0000-000032040000}"/>
    <cellStyle name="Comma 2 3 4 3 10" xfId="32488" xr:uid="{00000000-0005-0000-0000-000033040000}"/>
    <cellStyle name="Comma 2 3 4 3 2" xfId="4233" xr:uid="{00000000-0005-0000-0000-000034040000}"/>
    <cellStyle name="Comma 2 3 4 3 2 2" xfId="9183" xr:uid="{00000000-0005-0000-0000-000035040000}"/>
    <cellStyle name="Comma 2 3 4 3 2 2 2" xfId="43844" xr:uid="{00000000-0005-0000-0000-000036040000}"/>
    <cellStyle name="Comma 2 3 4 3 2 3" xfId="14133" xr:uid="{00000000-0005-0000-0000-000037040000}"/>
    <cellStyle name="Comma 2 3 4 3 2 3 2" xfId="38892" xr:uid="{00000000-0005-0000-0000-000038040000}"/>
    <cellStyle name="Comma 2 3 4 3 2 4" xfId="19084" xr:uid="{00000000-0005-0000-0000-000039040000}"/>
    <cellStyle name="Comma 2 3 4 3 2 5" xfId="24036" xr:uid="{00000000-0005-0000-0000-00003A040000}"/>
    <cellStyle name="Comma 2 3 4 3 2 6" xfId="28988" xr:uid="{00000000-0005-0000-0000-00003B040000}"/>
    <cellStyle name="Comma 2 3 4 3 2 7" xfId="33940" xr:uid="{00000000-0005-0000-0000-00003C040000}"/>
    <cellStyle name="Comma 2 3 4 3 3" xfId="5685" xr:uid="{00000000-0005-0000-0000-00003D040000}"/>
    <cellStyle name="Comma 2 3 4 3 3 2" xfId="10635" xr:uid="{00000000-0005-0000-0000-00003E040000}"/>
    <cellStyle name="Comma 2 3 4 3 3 2 2" xfId="45296" xr:uid="{00000000-0005-0000-0000-00003F040000}"/>
    <cellStyle name="Comma 2 3 4 3 3 3" xfId="15585" xr:uid="{00000000-0005-0000-0000-000040040000}"/>
    <cellStyle name="Comma 2 3 4 3 3 3 2" xfId="40344" xr:uid="{00000000-0005-0000-0000-000041040000}"/>
    <cellStyle name="Comma 2 3 4 3 3 4" xfId="20536" xr:uid="{00000000-0005-0000-0000-000042040000}"/>
    <cellStyle name="Comma 2 3 4 3 3 5" xfId="25488" xr:uid="{00000000-0005-0000-0000-000043040000}"/>
    <cellStyle name="Comma 2 3 4 3 3 6" xfId="30440" xr:uid="{00000000-0005-0000-0000-000044040000}"/>
    <cellStyle name="Comma 2 3 4 3 3 7" xfId="35392" xr:uid="{00000000-0005-0000-0000-000045040000}"/>
    <cellStyle name="Comma 2 3 4 3 4" xfId="2781" xr:uid="{00000000-0005-0000-0000-000046040000}"/>
    <cellStyle name="Comma 2 3 4 3 4 2" xfId="42392" xr:uid="{00000000-0005-0000-0000-000047040000}"/>
    <cellStyle name="Comma 2 3 4 3 5" xfId="7731" xr:uid="{00000000-0005-0000-0000-000048040000}"/>
    <cellStyle name="Comma 2 3 4 3 5 2" xfId="37440" xr:uid="{00000000-0005-0000-0000-000049040000}"/>
    <cellStyle name="Comma 2 3 4 3 6" xfId="12681" xr:uid="{00000000-0005-0000-0000-00004A040000}"/>
    <cellStyle name="Comma 2 3 4 3 7" xfId="17632" xr:uid="{00000000-0005-0000-0000-00004B040000}"/>
    <cellStyle name="Comma 2 3 4 3 8" xfId="22584" xr:uid="{00000000-0005-0000-0000-00004C040000}"/>
    <cellStyle name="Comma 2 3 4 3 9" xfId="27536" xr:uid="{00000000-0005-0000-0000-00004D040000}"/>
    <cellStyle name="Comma 2 3 4 4" xfId="1329" xr:uid="{00000000-0005-0000-0000-00004E040000}"/>
    <cellStyle name="Comma 2 3 4 4 10" xfId="33082" xr:uid="{00000000-0005-0000-0000-00004F040000}"/>
    <cellStyle name="Comma 2 3 4 4 2" xfId="4827" xr:uid="{00000000-0005-0000-0000-000050040000}"/>
    <cellStyle name="Comma 2 3 4 4 2 2" xfId="9777" xr:uid="{00000000-0005-0000-0000-000051040000}"/>
    <cellStyle name="Comma 2 3 4 4 2 2 2" xfId="44438" xr:uid="{00000000-0005-0000-0000-000052040000}"/>
    <cellStyle name="Comma 2 3 4 4 2 3" xfId="14727" xr:uid="{00000000-0005-0000-0000-000053040000}"/>
    <cellStyle name="Comma 2 3 4 4 2 3 2" xfId="39486" xr:uid="{00000000-0005-0000-0000-000054040000}"/>
    <cellStyle name="Comma 2 3 4 4 2 4" xfId="19678" xr:uid="{00000000-0005-0000-0000-000055040000}"/>
    <cellStyle name="Comma 2 3 4 4 2 5" xfId="24630" xr:uid="{00000000-0005-0000-0000-000056040000}"/>
    <cellStyle name="Comma 2 3 4 4 2 6" xfId="29582" xr:uid="{00000000-0005-0000-0000-000057040000}"/>
    <cellStyle name="Comma 2 3 4 4 2 7" xfId="34534" xr:uid="{00000000-0005-0000-0000-000058040000}"/>
    <cellStyle name="Comma 2 3 4 4 3" xfId="6279" xr:uid="{00000000-0005-0000-0000-000059040000}"/>
    <cellStyle name="Comma 2 3 4 4 3 2" xfId="11229" xr:uid="{00000000-0005-0000-0000-00005A040000}"/>
    <cellStyle name="Comma 2 3 4 4 3 2 2" xfId="45890" xr:uid="{00000000-0005-0000-0000-00005B040000}"/>
    <cellStyle name="Comma 2 3 4 4 3 3" xfId="16179" xr:uid="{00000000-0005-0000-0000-00005C040000}"/>
    <cellStyle name="Comma 2 3 4 4 3 3 2" xfId="40938" xr:uid="{00000000-0005-0000-0000-00005D040000}"/>
    <cellStyle name="Comma 2 3 4 4 3 4" xfId="21130" xr:uid="{00000000-0005-0000-0000-00005E040000}"/>
    <cellStyle name="Comma 2 3 4 4 3 5" xfId="26082" xr:uid="{00000000-0005-0000-0000-00005F040000}"/>
    <cellStyle name="Comma 2 3 4 4 3 6" xfId="31034" xr:uid="{00000000-0005-0000-0000-000060040000}"/>
    <cellStyle name="Comma 2 3 4 4 3 7" xfId="35986" xr:uid="{00000000-0005-0000-0000-000061040000}"/>
    <cellStyle name="Comma 2 3 4 4 4" xfId="3375" xr:uid="{00000000-0005-0000-0000-000062040000}"/>
    <cellStyle name="Comma 2 3 4 4 4 2" xfId="42986" xr:uid="{00000000-0005-0000-0000-000063040000}"/>
    <cellStyle name="Comma 2 3 4 4 5" xfId="8325" xr:uid="{00000000-0005-0000-0000-000064040000}"/>
    <cellStyle name="Comma 2 3 4 4 5 2" xfId="38034" xr:uid="{00000000-0005-0000-0000-000065040000}"/>
    <cellStyle name="Comma 2 3 4 4 6" xfId="13275" xr:uid="{00000000-0005-0000-0000-000066040000}"/>
    <cellStyle name="Comma 2 3 4 4 7" xfId="18226" xr:uid="{00000000-0005-0000-0000-000067040000}"/>
    <cellStyle name="Comma 2 3 4 4 8" xfId="23178" xr:uid="{00000000-0005-0000-0000-000068040000}"/>
    <cellStyle name="Comma 2 3 4 4 9" xfId="28130" xr:uid="{00000000-0005-0000-0000-000069040000}"/>
    <cellStyle name="Comma 2 3 4 5" xfId="2451" xr:uid="{00000000-0005-0000-0000-00006A040000}"/>
    <cellStyle name="Comma 2 3 4 5 2" xfId="7401" xr:uid="{00000000-0005-0000-0000-00006B040000}"/>
    <cellStyle name="Comma 2 3 4 5 2 2" xfId="42062" xr:uid="{00000000-0005-0000-0000-00006C040000}"/>
    <cellStyle name="Comma 2 3 4 5 3" xfId="12351" xr:uid="{00000000-0005-0000-0000-00006D040000}"/>
    <cellStyle name="Comma 2 3 4 5 3 2" xfId="37110" xr:uid="{00000000-0005-0000-0000-00006E040000}"/>
    <cellStyle name="Comma 2 3 4 5 4" xfId="17302" xr:uid="{00000000-0005-0000-0000-00006F040000}"/>
    <cellStyle name="Comma 2 3 4 5 5" xfId="22254" xr:uid="{00000000-0005-0000-0000-000070040000}"/>
    <cellStyle name="Comma 2 3 4 5 6" xfId="27206" xr:uid="{00000000-0005-0000-0000-000071040000}"/>
    <cellStyle name="Comma 2 3 4 5 7" xfId="32158" xr:uid="{00000000-0005-0000-0000-000072040000}"/>
    <cellStyle name="Comma 2 3 4 6" xfId="3903" xr:uid="{00000000-0005-0000-0000-000073040000}"/>
    <cellStyle name="Comma 2 3 4 6 2" xfId="8853" xr:uid="{00000000-0005-0000-0000-000074040000}"/>
    <cellStyle name="Comma 2 3 4 6 2 2" xfId="43514" xr:uid="{00000000-0005-0000-0000-000075040000}"/>
    <cellStyle name="Comma 2 3 4 6 3" xfId="13803" xr:uid="{00000000-0005-0000-0000-000076040000}"/>
    <cellStyle name="Comma 2 3 4 6 3 2" xfId="38562" xr:uid="{00000000-0005-0000-0000-000077040000}"/>
    <cellStyle name="Comma 2 3 4 6 4" xfId="18754" xr:uid="{00000000-0005-0000-0000-000078040000}"/>
    <cellStyle name="Comma 2 3 4 6 5" xfId="23706" xr:uid="{00000000-0005-0000-0000-000079040000}"/>
    <cellStyle name="Comma 2 3 4 6 6" xfId="28658" xr:uid="{00000000-0005-0000-0000-00007A040000}"/>
    <cellStyle name="Comma 2 3 4 6 7" xfId="33610" xr:uid="{00000000-0005-0000-0000-00007B040000}"/>
    <cellStyle name="Comma 2 3 4 7" xfId="5355" xr:uid="{00000000-0005-0000-0000-00007C040000}"/>
    <cellStyle name="Comma 2 3 4 7 2" xfId="10305" xr:uid="{00000000-0005-0000-0000-00007D040000}"/>
    <cellStyle name="Comma 2 3 4 7 2 2" xfId="44966" xr:uid="{00000000-0005-0000-0000-00007E040000}"/>
    <cellStyle name="Comma 2 3 4 7 3" xfId="15255" xr:uid="{00000000-0005-0000-0000-00007F040000}"/>
    <cellStyle name="Comma 2 3 4 7 3 2" xfId="40014" xr:uid="{00000000-0005-0000-0000-000080040000}"/>
    <cellStyle name="Comma 2 3 4 7 4" xfId="20206" xr:uid="{00000000-0005-0000-0000-000081040000}"/>
    <cellStyle name="Comma 2 3 4 7 5" xfId="25158" xr:uid="{00000000-0005-0000-0000-000082040000}"/>
    <cellStyle name="Comma 2 3 4 7 6" xfId="30110" xr:uid="{00000000-0005-0000-0000-000083040000}"/>
    <cellStyle name="Comma 2 3 4 7 7" xfId="35062" xr:uid="{00000000-0005-0000-0000-000084040000}"/>
    <cellStyle name="Comma 2 3 4 8" xfId="1923" xr:uid="{00000000-0005-0000-0000-000085040000}"/>
    <cellStyle name="Comma 2 3 4 8 2" xfId="41534" xr:uid="{00000000-0005-0000-0000-000086040000}"/>
    <cellStyle name="Comma 2 3 4 9" xfId="6873" xr:uid="{00000000-0005-0000-0000-000087040000}"/>
    <cellStyle name="Comma 2 3 4 9 2" xfId="36582" xr:uid="{00000000-0005-0000-0000-000088040000}"/>
    <cellStyle name="Comma 2 3 5" xfId="471" xr:uid="{00000000-0005-0000-0000-000089040000}"/>
    <cellStyle name="Comma 2 3 5 10" xfId="11889" xr:uid="{00000000-0005-0000-0000-00008A040000}"/>
    <cellStyle name="Comma 2 3 5 11" xfId="16840" xr:uid="{00000000-0005-0000-0000-00008B040000}"/>
    <cellStyle name="Comma 2 3 5 12" xfId="21792" xr:uid="{00000000-0005-0000-0000-00008C040000}"/>
    <cellStyle name="Comma 2 3 5 13" xfId="26744" xr:uid="{00000000-0005-0000-0000-00008D040000}"/>
    <cellStyle name="Comma 2 3 5 14" xfId="31696" xr:uid="{00000000-0005-0000-0000-00008E040000}"/>
    <cellStyle name="Comma 2 3 5 2" xfId="1065" xr:uid="{00000000-0005-0000-0000-00008F040000}"/>
    <cellStyle name="Comma 2 3 5 2 10" xfId="22056" xr:uid="{00000000-0005-0000-0000-000090040000}"/>
    <cellStyle name="Comma 2 3 5 2 11" xfId="27008" xr:uid="{00000000-0005-0000-0000-000091040000}"/>
    <cellStyle name="Comma 2 3 5 2 12" xfId="31960" xr:uid="{00000000-0005-0000-0000-000092040000}"/>
    <cellStyle name="Comma 2 3 5 2 2" xfId="1659" xr:uid="{00000000-0005-0000-0000-000093040000}"/>
    <cellStyle name="Comma 2 3 5 2 2 10" xfId="33412" xr:uid="{00000000-0005-0000-0000-000094040000}"/>
    <cellStyle name="Comma 2 3 5 2 2 2" xfId="5157" xr:uid="{00000000-0005-0000-0000-000095040000}"/>
    <cellStyle name="Comma 2 3 5 2 2 2 2" xfId="10107" xr:uid="{00000000-0005-0000-0000-000096040000}"/>
    <cellStyle name="Comma 2 3 5 2 2 2 2 2" xfId="44768" xr:uid="{00000000-0005-0000-0000-000097040000}"/>
    <cellStyle name="Comma 2 3 5 2 2 2 3" xfId="15057" xr:uid="{00000000-0005-0000-0000-000098040000}"/>
    <cellStyle name="Comma 2 3 5 2 2 2 3 2" xfId="39816" xr:uid="{00000000-0005-0000-0000-000099040000}"/>
    <cellStyle name="Comma 2 3 5 2 2 2 4" xfId="20008" xr:uid="{00000000-0005-0000-0000-00009A040000}"/>
    <cellStyle name="Comma 2 3 5 2 2 2 5" xfId="24960" xr:uid="{00000000-0005-0000-0000-00009B040000}"/>
    <cellStyle name="Comma 2 3 5 2 2 2 6" xfId="29912" xr:uid="{00000000-0005-0000-0000-00009C040000}"/>
    <cellStyle name="Comma 2 3 5 2 2 2 7" xfId="34864" xr:uid="{00000000-0005-0000-0000-00009D040000}"/>
    <cellStyle name="Comma 2 3 5 2 2 3" xfId="6609" xr:uid="{00000000-0005-0000-0000-00009E040000}"/>
    <cellStyle name="Comma 2 3 5 2 2 3 2" xfId="11559" xr:uid="{00000000-0005-0000-0000-00009F040000}"/>
    <cellStyle name="Comma 2 3 5 2 2 3 2 2" xfId="46220" xr:uid="{00000000-0005-0000-0000-0000A0040000}"/>
    <cellStyle name="Comma 2 3 5 2 2 3 3" xfId="16509" xr:uid="{00000000-0005-0000-0000-0000A1040000}"/>
    <cellStyle name="Comma 2 3 5 2 2 3 3 2" xfId="41268" xr:uid="{00000000-0005-0000-0000-0000A2040000}"/>
    <cellStyle name="Comma 2 3 5 2 2 3 4" xfId="21460" xr:uid="{00000000-0005-0000-0000-0000A3040000}"/>
    <cellStyle name="Comma 2 3 5 2 2 3 5" xfId="26412" xr:uid="{00000000-0005-0000-0000-0000A4040000}"/>
    <cellStyle name="Comma 2 3 5 2 2 3 6" xfId="31364" xr:uid="{00000000-0005-0000-0000-0000A5040000}"/>
    <cellStyle name="Comma 2 3 5 2 2 3 7" xfId="36316" xr:uid="{00000000-0005-0000-0000-0000A6040000}"/>
    <cellStyle name="Comma 2 3 5 2 2 4" xfId="3705" xr:uid="{00000000-0005-0000-0000-0000A7040000}"/>
    <cellStyle name="Comma 2 3 5 2 2 4 2" xfId="43316" xr:uid="{00000000-0005-0000-0000-0000A8040000}"/>
    <cellStyle name="Comma 2 3 5 2 2 5" xfId="8655" xr:uid="{00000000-0005-0000-0000-0000A9040000}"/>
    <cellStyle name="Comma 2 3 5 2 2 5 2" xfId="38364" xr:uid="{00000000-0005-0000-0000-0000AA040000}"/>
    <cellStyle name="Comma 2 3 5 2 2 6" xfId="13605" xr:uid="{00000000-0005-0000-0000-0000AB040000}"/>
    <cellStyle name="Comma 2 3 5 2 2 7" xfId="18556" xr:uid="{00000000-0005-0000-0000-0000AC040000}"/>
    <cellStyle name="Comma 2 3 5 2 2 8" xfId="23508" xr:uid="{00000000-0005-0000-0000-0000AD040000}"/>
    <cellStyle name="Comma 2 3 5 2 2 9" xfId="28460" xr:uid="{00000000-0005-0000-0000-0000AE040000}"/>
    <cellStyle name="Comma 2 3 5 2 3" xfId="3111" xr:uid="{00000000-0005-0000-0000-0000AF040000}"/>
    <cellStyle name="Comma 2 3 5 2 3 2" xfId="8061" xr:uid="{00000000-0005-0000-0000-0000B0040000}"/>
    <cellStyle name="Comma 2 3 5 2 3 2 2" xfId="42722" xr:uid="{00000000-0005-0000-0000-0000B1040000}"/>
    <cellStyle name="Comma 2 3 5 2 3 3" xfId="13011" xr:uid="{00000000-0005-0000-0000-0000B2040000}"/>
    <cellStyle name="Comma 2 3 5 2 3 3 2" xfId="37770" xr:uid="{00000000-0005-0000-0000-0000B3040000}"/>
    <cellStyle name="Comma 2 3 5 2 3 4" xfId="17962" xr:uid="{00000000-0005-0000-0000-0000B4040000}"/>
    <cellStyle name="Comma 2 3 5 2 3 5" xfId="22914" xr:uid="{00000000-0005-0000-0000-0000B5040000}"/>
    <cellStyle name="Comma 2 3 5 2 3 6" xfId="27866" xr:uid="{00000000-0005-0000-0000-0000B6040000}"/>
    <cellStyle name="Comma 2 3 5 2 3 7" xfId="32818" xr:uid="{00000000-0005-0000-0000-0000B7040000}"/>
    <cellStyle name="Comma 2 3 5 2 4" xfId="4563" xr:uid="{00000000-0005-0000-0000-0000B8040000}"/>
    <cellStyle name="Comma 2 3 5 2 4 2" xfId="9513" xr:uid="{00000000-0005-0000-0000-0000B9040000}"/>
    <cellStyle name="Comma 2 3 5 2 4 2 2" xfId="44174" xr:uid="{00000000-0005-0000-0000-0000BA040000}"/>
    <cellStyle name="Comma 2 3 5 2 4 3" xfId="14463" xr:uid="{00000000-0005-0000-0000-0000BB040000}"/>
    <cellStyle name="Comma 2 3 5 2 4 3 2" xfId="39222" xr:uid="{00000000-0005-0000-0000-0000BC040000}"/>
    <cellStyle name="Comma 2 3 5 2 4 4" xfId="19414" xr:uid="{00000000-0005-0000-0000-0000BD040000}"/>
    <cellStyle name="Comma 2 3 5 2 4 5" xfId="24366" xr:uid="{00000000-0005-0000-0000-0000BE040000}"/>
    <cellStyle name="Comma 2 3 5 2 4 6" xfId="29318" xr:uid="{00000000-0005-0000-0000-0000BF040000}"/>
    <cellStyle name="Comma 2 3 5 2 4 7" xfId="34270" xr:uid="{00000000-0005-0000-0000-0000C0040000}"/>
    <cellStyle name="Comma 2 3 5 2 5" xfId="6015" xr:uid="{00000000-0005-0000-0000-0000C1040000}"/>
    <cellStyle name="Comma 2 3 5 2 5 2" xfId="10965" xr:uid="{00000000-0005-0000-0000-0000C2040000}"/>
    <cellStyle name="Comma 2 3 5 2 5 2 2" xfId="45626" xr:uid="{00000000-0005-0000-0000-0000C3040000}"/>
    <cellStyle name="Comma 2 3 5 2 5 3" xfId="15915" xr:uid="{00000000-0005-0000-0000-0000C4040000}"/>
    <cellStyle name="Comma 2 3 5 2 5 3 2" xfId="40674" xr:uid="{00000000-0005-0000-0000-0000C5040000}"/>
    <cellStyle name="Comma 2 3 5 2 5 4" xfId="20866" xr:uid="{00000000-0005-0000-0000-0000C6040000}"/>
    <cellStyle name="Comma 2 3 5 2 5 5" xfId="25818" xr:uid="{00000000-0005-0000-0000-0000C7040000}"/>
    <cellStyle name="Comma 2 3 5 2 5 6" xfId="30770" xr:uid="{00000000-0005-0000-0000-0000C8040000}"/>
    <cellStyle name="Comma 2 3 5 2 5 7" xfId="35722" xr:uid="{00000000-0005-0000-0000-0000C9040000}"/>
    <cellStyle name="Comma 2 3 5 2 6" xfId="2253" xr:uid="{00000000-0005-0000-0000-0000CA040000}"/>
    <cellStyle name="Comma 2 3 5 2 6 2" xfId="41864" xr:uid="{00000000-0005-0000-0000-0000CB040000}"/>
    <cellStyle name="Comma 2 3 5 2 7" xfId="7203" xr:uid="{00000000-0005-0000-0000-0000CC040000}"/>
    <cellStyle name="Comma 2 3 5 2 7 2" xfId="36912" xr:uid="{00000000-0005-0000-0000-0000CD040000}"/>
    <cellStyle name="Comma 2 3 5 2 8" xfId="12153" xr:uid="{00000000-0005-0000-0000-0000CE040000}"/>
    <cellStyle name="Comma 2 3 5 2 9" xfId="17104" xr:uid="{00000000-0005-0000-0000-0000CF040000}"/>
    <cellStyle name="Comma 2 3 5 3" xfId="801" xr:uid="{00000000-0005-0000-0000-0000D0040000}"/>
    <cellStyle name="Comma 2 3 5 3 10" xfId="32554" xr:uid="{00000000-0005-0000-0000-0000D1040000}"/>
    <cellStyle name="Comma 2 3 5 3 2" xfId="4299" xr:uid="{00000000-0005-0000-0000-0000D2040000}"/>
    <cellStyle name="Comma 2 3 5 3 2 2" xfId="9249" xr:uid="{00000000-0005-0000-0000-0000D3040000}"/>
    <cellStyle name="Comma 2 3 5 3 2 2 2" xfId="43910" xr:uid="{00000000-0005-0000-0000-0000D4040000}"/>
    <cellStyle name="Comma 2 3 5 3 2 3" xfId="14199" xr:uid="{00000000-0005-0000-0000-0000D5040000}"/>
    <cellStyle name="Comma 2 3 5 3 2 3 2" xfId="38958" xr:uid="{00000000-0005-0000-0000-0000D6040000}"/>
    <cellStyle name="Comma 2 3 5 3 2 4" xfId="19150" xr:uid="{00000000-0005-0000-0000-0000D7040000}"/>
    <cellStyle name="Comma 2 3 5 3 2 5" xfId="24102" xr:uid="{00000000-0005-0000-0000-0000D8040000}"/>
    <cellStyle name="Comma 2 3 5 3 2 6" xfId="29054" xr:uid="{00000000-0005-0000-0000-0000D9040000}"/>
    <cellStyle name="Comma 2 3 5 3 2 7" xfId="34006" xr:uid="{00000000-0005-0000-0000-0000DA040000}"/>
    <cellStyle name="Comma 2 3 5 3 3" xfId="5751" xr:uid="{00000000-0005-0000-0000-0000DB040000}"/>
    <cellStyle name="Comma 2 3 5 3 3 2" xfId="10701" xr:uid="{00000000-0005-0000-0000-0000DC040000}"/>
    <cellStyle name="Comma 2 3 5 3 3 2 2" xfId="45362" xr:uid="{00000000-0005-0000-0000-0000DD040000}"/>
    <cellStyle name="Comma 2 3 5 3 3 3" xfId="15651" xr:uid="{00000000-0005-0000-0000-0000DE040000}"/>
    <cellStyle name="Comma 2 3 5 3 3 3 2" xfId="40410" xr:uid="{00000000-0005-0000-0000-0000DF040000}"/>
    <cellStyle name="Comma 2 3 5 3 3 4" xfId="20602" xr:uid="{00000000-0005-0000-0000-0000E0040000}"/>
    <cellStyle name="Comma 2 3 5 3 3 5" xfId="25554" xr:uid="{00000000-0005-0000-0000-0000E1040000}"/>
    <cellStyle name="Comma 2 3 5 3 3 6" xfId="30506" xr:uid="{00000000-0005-0000-0000-0000E2040000}"/>
    <cellStyle name="Comma 2 3 5 3 3 7" xfId="35458" xr:uid="{00000000-0005-0000-0000-0000E3040000}"/>
    <cellStyle name="Comma 2 3 5 3 4" xfId="2847" xr:uid="{00000000-0005-0000-0000-0000E4040000}"/>
    <cellStyle name="Comma 2 3 5 3 4 2" xfId="42458" xr:uid="{00000000-0005-0000-0000-0000E5040000}"/>
    <cellStyle name="Comma 2 3 5 3 5" xfId="7797" xr:uid="{00000000-0005-0000-0000-0000E6040000}"/>
    <cellStyle name="Comma 2 3 5 3 5 2" xfId="37506" xr:uid="{00000000-0005-0000-0000-0000E7040000}"/>
    <cellStyle name="Comma 2 3 5 3 6" xfId="12747" xr:uid="{00000000-0005-0000-0000-0000E8040000}"/>
    <cellStyle name="Comma 2 3 5 3 7" xfId="17698" xr:uid="{00000000-0005-0000-0000-0000E9040000}"/>
    <cellStyle name="Comma 2 3 5 3 8" xfId="22650" xr:uid="{00000000-0005-0000-0000-0000EA040000}"/>
    <cellStyle name="Comma 2 3 5 3 9" xfId="27602" xr:uid="{00000000-0005-0000-0000-0000EB040000}"/>
    <cellStyle name="Comma 2 3 5 4" xfId="1395" xr:uid="{00000000-0005-0000-0000-0000EC040000}"/>
    <cellStyle name="Comma 2 3 5 4 10" xfId="33148" xr:uid="{00000000-0005-0000-0000-0000ED040000}"/>
    <cellStyle name="Comma 2 3 5 4 2" xfId="4893" xr:uid="{00000000-0005-0000-0000-0000EE040000}"/>
    <cellStyle name="Comma 2 3 5 4 2 2" xfId="9843" xr:uid="{00000000-0005-0000-0000-0000EF040000}"/>
    <cellStyle name="Comma 2 3 5 4 2 2 2" xfId="44504" xr:uid="{00000000-0005-0000-0000-0000F0040000}"/>
    <cellStyle name="Comma 2 3 5 4 2 3" xfId="14793" xr:uid="{00000000-0005-0000-0000-0000F1040000}"/>
    <cellStyle name="Comma 2 3 5 4 2 3 2" xfId="39552" xr:uid="{00000000-0005-0000-0000-0000F2040000}"/>
    <cellStyle name="Comma 2 3 5 4 2 4" xfId="19744" xr:uid="{00000000-0005-0000-0000-0000F3040000}"/>
    <cellStyle name="Comma 2 3 5 4 2 5" xfId="24696" xr:uid="{00000000-0005-0000-0000-0000F4040000}"/>
    <cellStyle name="Comma 2 3 5 4 2 6" xfId="29648" xr:uid="{00000000-0005-0000-0000-0000F5040000}"/>
    <cellStyle name="Comma 2 3 5 4 2 7" xfId="34600" xr:uid="{00000000-0005-0000-0000-0000F6040000}"/>
    <cellStyle name="Comma 2 3 5 4 3" xfId="6345" xr:uid="{00000000-0005-0000-0000-0000F7040000}"/>
    <cellStyle name="Comma 2 3 5 4 3 2" xfId="11295" xr:uid="{00000000-0005-0000-0000-0000F8040000}"/>
    <cellStyle name="Comma 2 3 5 4 3 2 2" xfId="45956" xr:uid="{00000000-0005-0000-0000-0000F9040000}"/>
    <cellStyle name="Comma 2 3 5 4 3 3" xfId="16245" xr:uid="{00000000-0005-0000-0000-0000FA040000}"/>
    <cellStyle name="Comma 2 3 5 4 3 3 2" xfId="41004" xr:uid="{00000000-0005-0000-0000-0000FB040000}"/>
    <cellStyle name="Comma 2 3 5 4 3 4" xfId="21196" xr:uid="{00000000-0005-0000-0000-0000FC040000}"/>
    <cellStyle name="Comma 2 3 5 4 3 5" xfId="26148" xr:uid="{00000000-0005-0000-0000-0000FD040000}"/>
    <cellStyle name="Comma 2 3 5 4 3 6" xfId="31100" xr:uid="{00000000-0005-0000-0000-0000FE040000}"/>
    <cellStyle name="Comma 2 3 5 4 3 7" xfId="36052" xr:uid="{00000000-0005-0000-0000-0000FF040000}"/>
    <cellStyle name="Comma 2 3 5 4 4" xfId="3441" xr:uid="{00000000-0005-0000-0000-000000050000}"/>
    <cellStyle name="Comma 2 3 5 4 4 2" xfId="43052" xr:uid="{00000000-0005-0000-0000-000001050000}"/>
    <cellStyle name="Comma 2 3 5 4 5" xfId="8391" xr:uid="{00000000-0005-0000-0000-000002050000}"/>
    <cellStyle name="Comma 2 3 5 4 5 2" xfId="38100" xr:uid="{00000000-0005-0000-0000-000003050000}"/>
    <cellStyle name="Comma 2 3 5 4 6" xfId="13341" xr:uid="{00000000-0005-0000-0000-000004050000}"/>
    <cellStyle name="Comma 2 3 5 4 7" xfId="18292" xr:uid="{00000000-0005-0000-0000-000005050000}"/>
    <cellStyle name="Comma 2 3 5 4 8" xfId="23244" xr:uid="{00000000-0005-0000-0000-000006050000}"/>
    <cellStyle name="Comma 2 3 5 4 9" xfId="28196" xr:uid="{00000000-0005-0000-0000-000007050000}"/>
    <cellStyle name="Comma 2 3 5 5" xfId="2517" xr:uid="{00000000-0005-0000-0000-000008050000}"/>
    <cellStyle name="Comma 2 3 5 5 2" xfId="7467" xr:uid="{00000000-0005-0000-0000-000009050000}"/>
    <cellStyle name="Comma 2 3 5 5 2 2" xfId="42128" xr:uid="{00000000-0005-0000-0000-00000A050000}"/>
    <cellStyle name="Comma 2 3 5 5 3" xfId="12417" xr:uid="{00000000-0005-0000-0000-00000B050000}"/>
    <cellStyle name="Comma 2 3 5 5 3 2" xfId="37176" xr:uid="{00000000-0005-0000-0000-00000C050000}"/>
    <cellStyle name="Comma 2 3 5 5 4" xfId="17368" xr:uid="{00000000-0005-0000-0000-00000D050000}"/>
    <cellStyle name="Comma 2 3 5 5 5" xfId="22320" xr:uid="{00000000-0005-0000-0000-00000E050000}"/>
    <cellStyle name="Comma 2 3 5 5 6" xfId="27272" xr:uid="{00000000-0005-0000-0000-00000F050000}"/>
    <cellStyle name="Comma 2 3 5 5 7" xfId="32224" xr:uid="{00000000-0005-0000-0000-000010050000}"/>
    <cellStyle name="Comma 2 3 5 6" xfId="3969" xr:uid="{00000000-0005-0000-0000-000011050000}"/>
    <cellStyle name="Comma 2 3 5 6 2" xfId="8919" xr:uid="{00000000-0005-0000-0000-000012050000}"/>
    <cellStyle name="Comma 2 3 5 6 2 2" xfId="43580" xr:uid="{00000000-0005-0000-0000-000013050000}"/>
    <cellStyle name="Comma 2 3 5 6 3" xfId="13869" xr:uid="{00000000-0005-0000-0000-000014050000}"/>
    <cellStyle name="Comma 2 3 5 6 3 2" xfId="38628" xr:uid="{00000000-0005-0000-0000-000015050000}"/>
    <cellStyle name="Comma 2 3 5 6 4" xfId="18820" xr:uid="{00000000-0005-0000-0000-000016050000}"/>
    <cellStyle name="Comma 2 3 5 6 5" xfId="23772" xr:uid="{00000000-0005-0000-0000-000017050000}"/>
    <cellStyle name="Comma 2 3 5 6 6" xfId="28724" xr:uid="{00000000-0005-0000-0000-000018050000}"/>
    <cellStyle name="Comma 2 3 5 6 7" xfId="33676" xr:uid="{00000000-0005-0000-0000-000019050000}"/>
    <cellStyle name="Comma 2 3 5 7" xfId="5421" xr:uid="{00000000-0005-0000-0000-00001A050000}"/>
    <cellStyle name="Comma 2 3 5 7 2" xfId="10371" xr:uid="{00000000-0005-0000-0000-00001B050000}"/>
    <cellStyle name="Comma 2 3 5 7 2 2" xfId="45032" xr:uid="{00000000-0005-0000-0000-00001C050000}"/>
    <cellStyle name="Comma 2 3 5 7 3" xfId="15321" xr:uid="{00000000-0005-0000-0000-00001D050000}"/>
    <cellStyle name="Comma 2 3 5 7 3 2" xfId="40080" xr:uid="{00000000-0005-0000-0000-00001E050000}"/>
    <cellStyle name="Comma 2 3 5 7 4" xfId="20272" xr:uid="{00000000-0005-0000-0000-00001F050000}"/>
    <cellStyle name="Comma 2 3 5 7 5" xfId="25224" xr:uid="{00000000-0005-0000-0000-000020050000}"/>
    <cellStyle name="Comma 2 3 5 7 6" xfId="30176" xr:uid="{00000000-0005-0000-0000-000021050000}"/>
    <cellStyle name="Comma 2 3 5 7 7" xfId="35128" xr:uid="{00000000-0005-0000-0000-000022050000}"/>
    <cellStyle name="Comma 2 3 5 8" xfId="1989" xr:uid="{00000000-0005-0000-0000-000023050000}"/>
    <cellStyle name="Comma 2 3 5 8 2" xfId="41600" xr:uid="{00000000-0005-0000-0000-000024050000}"/>
    <cellStyle name="Comma 2 3 5 9" xfId="6939" xr:uid="{00000000-0005-0000-0000-000025050000}"/>
    <cellStyle name="Comma 2 3 5 9 2" xfId="36648" xr:uid="{00000000-0005-0000-0000-000026050000}"/>
    <cellStyle name="Comma 2 3 6" xfId="603" xr:uid="{00000000-0005-0000-0000-000027050000}"/>
    <cellStyle name="Comma 2 3 6 10" xfId="21594" xr:uid="{00000000-0005-0000-0000-000028050000}"/>
    <cellStyle name="Comma 2 3 6 11" xfId="26546" xr:uid="{00000000-0005-0000-0000-000029050000}"/>
    <cellStyle name="Comma 2 3 6 12" xfId="31498" xr:uid="{00000000-0005-0000-0000-00002A050000}"/>
    <cellStyle name="Comma 2 3 6 2" xfId="1197" xr:uid="{00000000-0005-0000-0000-00002B050000}"/>
    <cellStyle name="Comma 2 3 6 2 10" xfId="32950" xr:uid="{00000000-0005-0000-0000-00002C050000}"/>
    <cellStyle name="Comma 2 3 6 2 2" xfId="4695" xr:uid="{00000000-0005-0000-0000-00002D050000}"/>
    <cellStyle name="Comma 2 3 6 2 2 2" xfId="9645" xr:uid="{00000000-0005-0000-0000-00002E050000}"/>
    <cellStyle name="Comma 2 3 6 2 2 2 2" xfId="44306" xr:uid="{00000000-0005-0000-0000-00002F050000}"/>
    <cellStyle name="Comma 2 3 6 2 2 3" xfId="14595" xr:uid="{00000000-0005-0000-0000-000030050000}"/>
    <cellStyle name="Comma 2 3 6 2 2 3 2" xfId="39354" xr:uid="{00000000-0005-0000-0000-000031050000}"/>
    <cellStyle name="Comma 2 3 6 2 2 4" xfId="19546" xr:uid="{00000000-0005-0000-0000-000032050000}"/>
    <cellStyle name="Comma 2 3 6 2 2 5" xfId="24498" xr:uid="{00000000-0005-0000-0000-000033050000}"/>
    <cellStyle name="Comma 2 3 6 2 2 6" xfId="29450" xr:uid="{00000000-0005-0000-0000-000034050000}"/>
    <cellStyle name="Comma 2 3 6 2 2 7" xfId="34402" xr:uid="{00000000-0005-0000-0000-000035050000}"/>
    <cellStyle name="Comma 2 3 6 2 3" xfId="6147" xr:uid="{00000000-0005-0000-0000-000036050000}"/>
    <cellStyle name="Comma 2 3 6 2 3 2" xfId="11097" xr:uid="{00000000-0005-0000-0000-000037050000}"/>
    <cellStyle name="Comma 2 3 6 2 3 2 2" xfId="45758" xr:uid="{00000000-0005-0000-0000-000038050000}"/>
    <cellStyle name="Comma 2 3 6 2 3 3" xfId="16047" xr:uid="{00000000-0005-0000-0000-000039050000}"/>
    <cellStyle name="Comma 2 3 6 2 3 3 2" xfId="40806" xr:uid="{00000000-0005-0000-0000-00003A050000}"/>
    <cellStyle name="Comma 2 3 6 2 3 4" xfId="20998" xr:uid="{00000000-0005-0000-0000-00003B050000}"/>
    <cellStyle name="Comma 2 3 6 2 3 5" xfId="25950" xr:uid="{00000000-0005-0000-0000-00003C050000}"/>
    <cellStyle name="Comma 2 3 6 2 3 6" xfId="30902" xr:uid="{00000000-0005-0000-0000-00003D050000}"/>
    <cellStyle name="Comma 2 3 6 2 3 7" xfId="35854" xr:uid="{00000000-0005-0000-0000-00003E050000}"/>
    <cellStyle name="Comma 2 3 6 2 4" xfId="3243" xr:uid="{00000000-0005-0000-0000-00003F050000}"/>
    <cellStyle name="Comma 2 3 6 2 4 2" xfId="42854" xr:uid="{00000000-0005-0000-0000-000040050000}"/>
    <cellStyle name="Comma 2 3 6 2 5" xfId="8193" xr:uid="{00000000-0005-0000-0000-000041050000}"/>
    <cellStyle name="Comma 2 3 6 2 5 2" xfId="37902" xr:uid="{00000000-0005-0000-0000-000042050000}"/>
    <cellStyle name="Comma 2 3 6 2 6" xfId="13143" xr:uid="{00000000-0005-0000-0000-000043050000}"/>
    <cellStyle name="Comma 2 3 6 2 7" xfId="18094" xr:uid="{00000000-0005-0000-0000-000044050000}"/>
    <cellStyle name="Comma 2 3 6 2 8" xfId="23046" xr:uid="{00000000-0005-0000-0000-000045050000}"/>
    <cellStyle name="Comma 2 3 6 2 9" xfId="27998" xr:uid="{00000000-0005-0000-0000-000046050000}"/>
    <cellStyle name="Comma 2 3 6 3" xfId="2649" xr:uid="{00000000-0005-0000-0000-000047050000}"/>
    <cellStyle name="Comma 2 3 6 3 2" xfId="7599" xr:uid="{00000000-0005-0000-0000-000048050000}"/>
    <cellStyle name="Comma 2 3 6 3 2 2" xfId="42260" xr:uid="{00000000-0005-0000-0000-000049050000}"/>
    <cellStyle name="Comma 2 3 6 3 3" xfId="12549" xr:uid="{00000000-0005-0000-0000-00004A050000}"/>
    <cellStyle name="Comma 2 3 6 3 3 2" xfId="37308" xr:uid="{00000000-0005-0000-0000-00004B050000}"/>
    <cellStyle name="Comma 2 3 6 3 4" xfId="17500" xr:uid="{00000000-0005-0000-0000-00004C050000}"/>
    <cellStyle name="Comma 2 3 6 3 5" xfId="22452" xr:uid="{00000000-0005-0000-0000-00004D050000}"/>
    <cellStyle name="Comma 2 3 6 3 6" xfId="27404" xr:uid="{00000000-0005-0000-0000-00004E050000}"/>
    <cellStyle name="Comma 2 3 6 3 7" xfId="32356" xr:uid="{00000000-0005-0000-0000-00004F050000}"/>
    <cellStyle name="Comma 2 3 6 4" xfId="4101" xr:uid="{00000000-0005-0000-0000-000050050000}"/>
    <cellStyle name="Comma 2 3 6 4 2" xfId="9051" xr:uid="{00000000-0005-0000-0000-000051050000}"/>
    <cellStyle name="Comma 2 3 6 4 2 2" xfId="43712" xr:uid="{00000000-0005-0000-0000-000052050000}"/>
    <cellStyle name="Comma 2 3 6 4 3" xfId="14001" xr:uid="{00000000-0005-0000-0000-000053050000}"/>
    <cellStyle name="Comma 2 3 6 4 3 2" xfId="38760" xr:uid="{00000000-0005-0000-0000-000054050000}"/>
    <cellStyle name="Comma 2 3 6 4 4" xfId="18952" xr:uid="{00000000-0005-0000-0000-000055050000}"/>
    <cellStyle name="Comma 2 3 6 4 5" xfId="23904" xr:uid="{00000000-0005-0000-0000-000056050000}"/>
    <cellStyle name="Comma 2 3 6 4 6" xfId="28856" xr:uid="{00000000-0005-0000-0000-000057050000}"/>
    <cellStyle name="Comma 2 3 6 4 7" xfId="33808" xr:uid="{00000000-0005-0000-0000-000058050000}"/>
    <cellStyle name="Comma 2 3 6 5" xfId="5553" xr:uid="{00000000-0005-0000-0000-000059050000}"/>
    <cellStyle name="Comma 2 3 6 5 2" xfId="10503" xr:uid="{00000000-0005-0000-0000-00005A050000}"/>
    <cellStyle name="Comma 2 3 6 5 2 2" xfId="45164" xr:uid="{00000000-0005-0000-0000-00005B050000}"/>
    <cellStyle name="Comma 2 3 6 5 3" xfId="15453" xr:uid="{00000000-0005-0000-0000-00005C050000}"/>
    <cellStyle name="Comma 2 3 6 5 3 2" xfId="40212" xr:uid="{00000000-0005-0000-0000-00005D050000}"/>
    <cellStyle name="Comma 2 3 6 5 4" xfId="20404" xr:uid="{00000000-0005-0000-0000-00005E050000}"/>
    <cellStyle name="Comma 2 3 6 5 5" xfId="25356" xr:uid="{00000000-0005-0000-0000-00005F050000}"/>
    <cellStyle name="Comma 2 3 6 5 6" xfId="30308" xr:uid="{00000000-0005-0000-0000-000060050000}"/>
    <cellStyle name="Comma 2 3 6 5 7" xfId="35260" xr:uid="{00000000-0005-0000-0000-000061050000}"/>
    <cellStyle name="Comma 2 3 6 6" xfId="1791" xr:uid="{00000000-0005-0000-0000-000062050000}"/>
    <cellStyle name="Comma 2 3 6 6 2" xfId="41402" xr:uid="{00000000-0005-0000-0000-000063050000}"/>
    <cellStyle name="Comma 2 3 6 7" xfId="6741" xr:uid="{00000000-0005-0000-0000-000064050000}"/>
    <cellStyle name="Comma 2 3 6 7 2" xfId="36450" xr:uid="{00000000-0005-0000-0000-000065050000}"/>
    <cellStyle name="Comma 2 3 6 8" xfId="11691" xr:uid="{00000000-0005-0000-0000-000066050000}"/>
    <cellStyle name="Comma 2 3 6 9" xfId="16642" xr:uid="{00000000-0005-0000-0000-000067050000}"/>
    <cellStyle name="Comma 2 3 7" xfId="867" xr:uid="{00000000-0005-0000-0000-000068050000}"/>
    <cellStyle name="Comma 2 3 7 10" xfId="21858" xr:uid="{00000000-0005-0000-0000-000069050000}"/>
    <cellStyle name="Comma 2 3 7 11" xfId="26810" xr:uid="{00000000-0005-0000-0000-00006A050000}"/>
    <cellStyle name="Comma 2 3 7 12" xfId="31762" xr:uid="{00000000-0005-0000-0000-00006B050000}"/>
    <cellStyle name="Comma 2 3 7 2" xfId="1461" xr:uid="{00000000-0005-0000-0000-00006C050000}"/>
    <cellStyle name="Comma 2 3 7 2 10" xfId="33214" xr:uid="{00000000-0005-0000-0000-00006D050000}"/>
    <cellStyle name="Comma 2 3 7 2 2" xfId="4959" xr:uid="{00000000-0005-0000-0000-00006E050000}"/>
    <cellStyle name="Comma 2 3 7 2 2 2" xfId="9909" xr:uid="{00000000-0005-0000-0000-00006F050000}"/>
    <cellStyle name="Comma 2 3 7 2 2 2 2" xfId="44570" xr:uid="{00000000-0005-0000-0000-000070050000}"/>
    <cellStyle name="Comma 2 3 7 2 2 3" xfId="14859" xr:uid="{00000000-0005-0000-0000-000071050000}"/>
    <cellStyle name="Comma 2 3 7 2 2 3 2" xfId="39618" xr:uid="{00000000-0005-0000-0000-000072050000}"/>
    <cellStyle name="Comma 2 3 7 2 2 4" xfId="19810" xr:uid="{00000000-0005-0000-0000-000073050000}"/>
    <cellStyle name="Comma 2 3 7 2 2 5" xfId="24762" xr:uid="{00000000-0005-0000-0000-000074050000}"/>
    <cellStyle name="Comma 2 3 7 2 2 6" xfId="29714" xr:uid="{00000000-0005-0000-0000-000075050000}"/>
    <cellStyle name="Comma 2 3 7 2 2 7" xfId="34666" xr:uid="{00000000-0005-0000-0000-000076050000}"/>
    <cellStyle name="Comma 2 3 7 2 3" xfId="6411" xr:uid="{00000000-0005-0000-0000-000077050000}"/>
    <cellStyle name="Comma 2 3 7 2 3 2" xfId="11361" xr:uid="{00000000-0005-0000-0000-000078050000}"/>
    <cellStyle name="Comma 2 3 7 2 3 2 2" xfId="46022" xr:uid="{00000000-0005-0000-0000-000079050000}"/>
    <cellStyle name="Comma 2 3 7 2 3 3" xfId="16311" xr:uid="{00000000-0005-0000-0000-00007A050000}"/>
    <cellStyle name="Comma 2 3 7 2 3 3 2" xfId="41070" xr:uid="{00000000-0005-0000-0000-00007B050000}"/>
    <cellStyle name="Comma 2 3 7 2 3 4" xfId="21262" xr:uid="{00000000-0005-0000-0000-00007C050000}"/>
    <cellStyle name="Comma 2 3 7 2 3 5" xfId="26214" xr:uid="{00000000-0005-0000-0000-00007D050000}"/>
    <cellStyle name="Comma 2 3 7 2 3 6" xfId="31166" xr:uid="{00000000-0005-0000-0000-00007E050000}"/>
    <cellStyle name="Comma 2 3 7 2 3 7" xfId="36118" xr:uid="{00000000-0005-0000-0000-00007F050000}"/>
    <cellStyle name="Comma 2 3 7 2 4" xfId="3507" xr:uid="{00000000-0005-0000-0000-000080050000}"/>
    <cellStyle name="Comma 2 3 7 2 4 2" xfId="43118" xr:uid="{00000000-0005-0000-0000-000081050000}"/>
    <cellStyle name="Comma 2 3 7 2 5" xfId="8457" xr:uid="{00000000-0005-0000-0000-000082050000}"/>
    <cellStyle name="Comma 2 3 7 2 5 2" xfId="38166" xr:uid="{00000000-0005-0000-0000-000083050000}"/>
    <cellStyle name="Comma 2 3 7 2 6" xfId="13407" xr:uid="{00000000-0005-0000-0000-000084050000}"/>
    <cellStyle name="Comma 2 3 7 2 7" xfId="18358" xr:uid="{00000000-0005-0000-0000-000085050000}"/>
    <cellStyle name="Comma 2 3 7 2 8" xfId="23310" xr:uid="{00000000-0005-0000-0000-000086050000}"/>
    <cellStyle name="Comma 2 3 7 2 9" xfId="28262" xr:uid="{00000000-0005-0000-0000-000087050000}"/>
    <cellStyle name="Comma 2 3 7 3" xfId="2913" xr:uid="{00000000-0005-0000-0000-000088050000}"/>
    <cellStyle name="Comma 2 3 7 3 2" xfId="7863" xr:uid="{00000000-0005-0000-0000-000089050000}"/>
    <cellStyle name="Comma 2 3 7 3 2 2" xfId="42524" xr:uid="{00000000-0005-0000-0000-00008A050000}"/>
    <cellStyle name="Comma 2 3 7 3 3" xfId="12813" xr:uid="{00000000-0005-0000-0000-00008B050000}"/>
    <cellStyle name="Comma 2 3 7 3 3 2" xfId="37572" xr:uid="{00000000-0005-0000-0000-00008C050000}"/>
    <cellStyle name="Comma 2 3 7 3 4" xfId="17764" xr:uid="{00000000-0005-0000-0000-00008D050000}"/>
    <cellStyle name="Comma 2 3 7 3 5" xfId="22716" xr:uid="{00000000-0005-0000-0000-00008E050000}"/>
    <cellStyle name="Comma 2 3 7 3 6" xfId="27668" xr:uid="{00000000-0005-0000-0000-00008F050000}"/>
    <cellStyle name="Comma 2 3 7 3 7" xfId="32620" xr:uid="{00000000-0005-0000-0000-000090050000}"/>
    <cellStyle name="Comma 2 3 7 4" xfId="4365" xr:uid="{00000000-0005-0000-0000-000091050000}"/>
    <cellStyle name="Comma 2 3 7 4 2" xfId="9315" xr:uid="{00000000-0005-0000-0000-000092050000}"/>
    <cellStyle name="Comma 2 3 7 4 2 2" xfId="43976" xr:uid="{00000000-0005-0000-0000-000093050000}"/>
    <cellStyle name="Comma 2 3 7 4 3" xfId="14265" xr:uid="{00000000-0005-0000-0000-000094050000}"/>
    <cellStyle name="Comma 2 3 7 4 3 2" xfId="39024" xr:uid="{00000000-0005-0000-0000-000095050000}"/>
    <cellStyle name="Comma 2 3 7 4 4" xfId="19216" xr:uid="{00000000-0005-0000-0000-000096050000}"/>
    <cellStyle name="Comma 2 3 7 4 5" xfId="24168" xr:uid="{00000000-0005-0000-0000-000097050000}"/>
    <cellStyle name="Comma 2 3 7 4 6" xfId="29120" xr:uid="{00000000-0005-0000-0000-000098050000}"/>
    <cellStyle name="Comma 2 3 7 4 7" xfId="34072" xr:uid="{00000000-0005-0000-0000-000099050000}"/>
    <cellStyle name="Comma 2 3 7 5" xfId="5817" xr:uid="{00000000-0005-0000-0000-00009A050000}"/>
    <cellStyle name="Comma 2 3 7 5 2" xfId="10767" xr:uid="{00000000-0005-0000-0000-00009B050000}"/>
    <cellStyle name="Comma 2 3 7 5 2 2" xfId="45428" xr:uid="{00000000-0005-0000-0000-00009C050000}"/>
    <cellStyle name="Comma 2 3 7 5 3" xfId="15717" xr:uid="{00000000-0005-0000-0000-00009D050000}"/>
    <cellStyle name="Comma 2 3 7 5 3 2" xfId="40476" xr:uid="{00000000-0005-0000-0000-00009E050000}"/>
    <cellStyle name="Comma 2 3 7 5 4" xfId="20668" xr:uid="{00000000-0005-0000-0000-00009F050000}"/>
    <cellStyle name="Comma 2 3 7 5 5" xfId="25620" xr:uid="{00000000-0005-0000-0000-0000A0050000}"/>
    <cellStyle name="Comma 2 3 7 5 6" xfId="30572" xr:uid="{00000000-0005-0000-0000-0000A1050000}"/>
    <cellStyle name="Comma 2 3 7 5 7" xfId="35524" xr:uid="{00000000-0005-0000-0000-0000A2050000}"/>
    <cellStyle name="Comma 2 3 7 6" xfId="2055" xr:uid="{00000000-0005-0000-0000-0000A3050000}"/>
    <cellStyle name="Comma 2 3 7 6 2" xfId="41666" xr:uid="{00000000-0005-0000-0000-0000A4050000}"/>
    <cellStyle name="Comma 2 3 7 7" xfId="7005" xr:uid="{00000000-0005-0000-0000-0000A5050000}"/>
    <cellStyle name="Comma 2 3 7 7 2" xfId="36714" xr:uid="{00000000-0005-0000-0000-0000A6050000}"/>
    <cellStyle name="Comma 2 3 7 8" xfId="11955" xr:uid="{00000000-0005-0000-0000-0000A7050000}"/>
    <cellStyle name="Comma 2 3 7 9" xfId="16906" xr:uid="{00000000-0005-0000-0000-0000A8050000}"/>
    <cellStyle name="Comma 2 3 8" xfId="537" xr:uid="{00000000-0005-0000-0000-0000A9050000}"/>
    <cellStyle name="Comma 2 3 8 10" xfId="32290" xr:uid="{00000000-0005-0000-0000-0000AA050000}"/>
    <cellStyle name="Comma 2 3 8 2" xfId="4035" xr:uid="{00000000-0005-0000-0000-0000AB050000}"/>
    <cellStyle name="Comma 2 3 8 2 2" xfId="8985" xr:uid="{00000000-0005-0000-0000-0000AC050000}"/>
    <cellStyle name="Comma 2 3 8 2 2 2" xfId="43646" xr:uid="{00000000-0005-0000-0000-0000AD050000}"/>
    <cellStyle name="Comma 2 3 8 2 3" xfId="13935" xr:uid="{00000000-0005-0000-0000-0000AE050000}"/>
    <cellStyle name="Comma 2 3 8 2 3 2" xfId="38694" xr:uid="{00000000-0005-0000-0000-0000AF050000}"/>
    <cellStyle name="Comma 2 3 8 2 4" xfId="18886" xr:uid="{00000000-0005-0000-0000-0000B0050000}"/>
    <cellStyle name="Comma 2 3 8 2 5" xfId="23838" xr:uid="{00000000-0005-0000-0000-0000B1050000}"/>
    <cellStyle name="Comma 2 3 8 2 6" xfId="28790" xr:uid="{00000000-0005-0000-0000-0000B2050000}"/>
    <cellStyle name="Comma 2 3 8 2 7" xfId="33742" xr:uid="{00000000-0005-0000-0000-0000B3050000}"/>
    <cellStyle name="Comma 2 3 8 3" xfId="5487" xr:uid="{00000000-0005-0000-0000-0000B4050000}"/>
    <cellStyle name="Comma 2 3 8 3 2" xfId="10437" xr:uid="{00000000-0005-0000-0000-0000B5050000}"/>
    <cellStyle name="Comma 2 3 8 3 2 2" xfId="45098" xr:uid="{00000000-0005-0000-0000-0000B6050000}"/>
    <cellStyle name="Comma 2 3 8 3 3" xfId="15387" xr:uid="{00000000-0005-0000-0000-0000B7050000}"/>
    <cellStyle name="Comma 2 3 8 3 3 2" xfId="40146" xr:uid="{00000000-0005-0000-0000-0000B8050000}"/>
    <cellStyle name="Comma 2 3 8 3 4" xfId="20338" xr:uid="{00000000-0005-0000-0000-0000B9050000}"/>
    <cellStyle name="Comma 2 3 8 3 5" xfId="25290" xr:uid="{00000000-0005-0000-0000-0000BA050000}"/>
    <cellStyle name="Comma 2 3 8 3 6" xfId="30242" xr:uid="{00000000-0005-0000-0000-0000BB050000}"/>
    <cellStyle name="Comma 2 3 8 3 7" xfId="35194" xr:uid="{00000000-0005-0000-0000-0000BC050000}"/>
    <cellStyle name="Comma 2 3 8 4" xfId="2583" xr:uid="{00000000-0005-0000-0000-0000BD050000}"/>
    <cellStyle name="Comma 2 3 8 4 2" xfId="42194" xr:uid="{00000000-0005-0000-0000-0000BE050000}"/>
    <cellStyle name="Comma 2 3 8 5" xfId="7533" xr:uid="{00000000-0005-0000-0000-0000BF050000}"/>
    <cellStyle name="Comma 2 3 8 5 2" xfId="37242" xr:uid="{00000000-0005-0000-0000-0000C0050000}"/>
    <cellStyle name="Comma 2 3 8 6" xfId="12483" xr:uid="{00000000-0005-0000-0000-0000C1050000}"/>
    <cellStyle name="Comma 2 3 8 7" xfId="17434" xr:uid="{00000000-0005-0000-0000-0000C2050000}"/>
    <cellStyle name="Comma 2 3 8 8" xfId="22386" xr:uid="{00000000-0005-0000-0000-0000C3050000}"/>
    <cellStyle name="Comma 2 3 8 9" xfId="27338" xr:uid="{00000000-0005-0000-0000-0000C4050000}"/>
    <cellStyle name="Comma 2 3 9" xfId="1131" xr:uid="{00000000-0005-0000-0000-0000C5050000}"/>
    <cellStyle name="Comma 2 3 9 10" xfId="32884" xr:uid="{00000000-0005-0000-0000-0000C6050000}"/>
    <cellStyle name="Comma 2 3 9 2" xfId="4629" xr:uid="{00000000-0005-0000-0000-0000C7050000}"/>
    <cellStyle name="Comma 2 3 9 2 2" xfId="9579" xr:uid="{00000000-0005-0000-0000-0000C8050000}"/>
    <cellStyle name="Comma 2 3 9 2 2 2" xfId="44240" xr:uid="{00000000-0005-0000-0000-0000C9050000}"/>
    <cellStyle name="Comma 2 3 9 2 3" xfId="14529" xr:uid="{00000000-0005-0000-0000-0000CA050000}"/>
    <cellStyle name="Comma 2 3 9 2 3 2" xfId="39288" xr:uid="{00000000-0005-0000-0000-0000CB050000}"/>
    <cellStyle name="Comma 2 3 9 2 4" xfId="19480" xr:uid="{00000000-0005-0000-0000-0000CC050000}"/>
    <cellStyle name="Comma 2 3 9 2 5" xfId="24432" xr:uid="{00000000-0005-0000-0000-0000CD050000}"/>
    <cellStyle name="Comma 2 3 9 2 6" xfId="29384" xr:uid="{00000000-0005-0000-0000-0000CE050000}"/>
    <cellStyle name="Comma 2 3 9 2 7" xfId="34336" xr:uid="{00000000-0005-0000-0000-0000CF050000}"/>
    <cellStyle name="Comma 2 3 9 3" xfId="6081" xr:uid="{00000000-0005-0000-0000-0000D0050000}"/>
    <cellStyle name="Comma 2 3 9 3 2" xfId="11031" xr:uid="{00000000-0005-0000-0000-0000D1050000}"/>
    <cellStyle name="Comma 2 3 9 3 2 2" xfId="45692" xr:uid="{00000000-0005-0000-0000-0000D2050000}"/>
    <cellStyle name="Comma 2 3 9 3 3" xfId="15981" xr:uid="{00000000-0005-0000-0000-0000D3050000}"/>
    <cellStyle name="Comma 2 3 9 3 3 2" xfId="40740" xr:uid="{00000000-0005-0000-0000-0000D4050000}"/>
    <cellStyle name="Comma 2 3 9 3 4" xfId="20932" xr:uid="{00000000-0005-0000-0000-0000D5050000}"/>
    <cellStyle name="Comma 2 3 9 3 5" xfId="25884" xr:uid="{00000000-0005-0000-0000-0000D6050000}"/>
    <cellStyle name="Comma 2 3 9 3 6" xfId="30836" xr:uid="{00000000-0005-0000-0000-0000D7050000}"/>
    <cellStyle name="Comma 2 3 9 3 7" xfId="35788" xr:uid="{00000000-0005-0000-0000-0000D8050000}"/>
    <cellStyle name="Comma 2 3 9 4" xfId="3177" xr:uid="{00000000-0005-0000-0000-0000D9050000}"/>
    <cellStyle name="Comma 2 3 9 4 2" xfId="42788" xr:uid="{00000000-0005-0000-0000-0000DA050000}"/>
    <cellStyle name="Comma 2 3 9 5" xfId="8127" xr:uid="{00000000-0005-0000-0000-0000DB050000}"/>
    <cellStyle name="Comma 2 3 9 5 2" xfId="37836" xr:uid="{00000000-0005-0000-0000-0000DC050000}"/>
    <cellStyle name="Comma 2 3 9 6" xfId="13077" xr:uid="{00000000-0005-0000-0000-0000DD050000}"/>
    <cellStyle name="Comma 2 3 9 7" xfId="18028" xr:uid="{00000000-0005-0000-0000-0000DE050000}"/>
    <cellStyle name="Comma 2 3 9 8" xfId="22980" xr:uid="{00000000-0005-0000-0000-0000DF050000}"/>
    <cellStyle name="Comma 2 3 9 9" xfId="27932" xr:uid="{00000000-0005-0000-0000-0000E0050000}"/>
    <cellStyle name="Comma 3" xfId="254" xr:uid="{00000000-0005-0000-0000-0000E1050000}"/>
    <cellStyle name="Currency" xfId="29" builtinId="4"/>
    <cellStyle name="Currency 2" xfId="136" xr:uid="{00000000-0005-0000-0000-0000E3050000}"/>
    <cellStyle name="Currency 3" xfId="170" xr:uid="{00000000-0005-0000-0000-0000E4050000}"/>
    <cellStyle name="Currency 3 10" xfId="853" xr:uid="{00000000-0005-0000-0000-0000E5050000}"/>
    <cellStyle name="Currency 3 10 10" xfId="21844" xr:uid="{00000000-0005-0000-0000-0000E6050000}"/>
    <cellStyle name="Currency 3 10 11" xfId="26796" xr:uid="{00000000-0005-0000-0000-0000E7050000}"/>
    <cellStyle name="Currency 3 10 12" xfId="31748" xr:uid="{00000000-0005-0000-0000-0000E8050000}"/>
    <cellStyle name="Currency 3 10 2" xfId="1447" xr:uid="{00000000-0005-0000-0000-0000E9050000}"/>
    <cellStyle name="Currency 3 10 2 10" xfId="33200" xr:uid="{00000000-0005-0000-0000-0000EA050000}"/>
    <cellStyle name="Currency 3 10 2 2" xfId="4945" xr:uid="{00000000-0005-0000-0000-0000EB050000}"/>
    <cellStyle name="Currency 3 10 2 2 2" xfId="9895" xr:uid="{00000000-0005-0000-0000-0000EC050000}"/>
    <cellStyle name="Currency 3 10 2 2 2 2" xfId="44556" xr:uid="{00000000-0005-0000-0000-0000ED050000}"/>
    <cellStyle name="Currency 3 10 2 2 3" xfId="14845" xr:uid="{00000000-0005-0000-0000-0000EE050000}"/>
    <cellStyle name="Currency 3 10 2 2 3 2" xfId="39604" xr:uid="{00000000-0005-0000-0000-0000EF050000}"/>
    <cellStyle name="Currency 3 10 2 2 4" xfId="19796" xr:uid="{00000000-0005-0000-0000-0000F0050000}"/>
    <cellStyle name="Currency 3 10 2 2 5" xfId="24748" xr:uid="{00000000-0005-0000-0000-0000F1050000}"/>
    <cellStyle name="Currency 3 10 2 2 6" xfId="29700" xr:uid="{00000000-0005-0000-0000-0000F2050000}"/>
    <cellStyle name="Currency 3 10 2 2 7" xfId="34652" xr:uid="{00000000-0005-0000-0000-0000F3050000}"/>
    <cellStyle name="Currency 3 10 2 3" xfId="6397" xr:uid="{00000000-0005-0000-0000-0000F4050000}"/>
    <cellStyle name="Currency 3 10 2 3 2" xfId="11347" xr:uid="{00000000-0005-0000-0000-0000F5050000}"/>
    <cellStyle name="Currency 3 10 2 3 2 2" xfId="46008" xr:uid="{00000000-0005-0000-0000-0000F6050000}"/>
    <cellStyle name="Currency 3 10 2 3 3" xfId="16297" xr:uid="{00000000-0005-0000-0000-0000F7050000}"/>
    <cellStyle name="Currency 3 10 2 3 3 2" xfId="41056" xr:uid="{00000000-0005-0000-0000-0000F8050000}"/>
    <cellStyle name="Currency 3 10 2 3 4" xfId="21248" xr:uid="{00000000-0005-0000-0000-0000F9050000}"/>
    <cellStyle name="Currency 3 10 2 3 5" xfId="26200" xr:uid="{00000000-0005-0000-0000-0000FA050000}"/>
    <cellStyle name="Currency 3 10 2 3 6" xfId="31152" xr:uid="{00000000-0005-0000-0000-0000FB050000}"/>
    <cellStyle name="Currency 3 10 2 3 7" xfId="36104" xr:uid="{00000000-0005-0000-0000-0000FC050000}"/>
    <cellStyle name="Currency 3 10 2 4" xfId="3493" xr:uid="{00000000-0005-0000-0000-0000FD050000}"/>
    <cellStyle name="Currency 3 10 2 4 2" xfId="43104" xr:uid="{00000000-0005-0000-0000-0000FE050000}"/>
    <cellStyle name="Currency 3 10 2 5" xfId="8443" xr:uid="{00000000-0005-0000-0000-0000FF050000}"/>
    <cellStyle name="Currency 3 10 2 5 2" xfId="38152" xr:uid="{00000000-0005-0000-0000-000000060000}"/>
    <cellStyle name="Currency 3 10 2 6" xfId="13393" xr:uid="{00000000-0005-0000-0000-000001060000}"/>
    <cellStyle name="Currency 3 10 2 7" xfId="18344" xr:uid="{00000000-0005-0000-0000-000002060000}"/>
    <cellStyle name="Currency 3 10 2 8" xfId="23296" xr:uid="{00000000-0005-0000-0000-000003060000}"/>
    <cellStyle name="Currency 3 10 2 9" xfId="28248" xr:uid="{00000000-0005-0000-0000-000004060000}"/>
    <cellStyle name="Currency 3 10 3" xfId="2899" xr:uid="{00000000-0005-0000-0000-000005060000}"/>
    <cellStyle name="Currency 3 10 3 2" xfId="7849" xr:uid="{00000000-0005-0000-0000-000006060000}"/>
    <cellStyle name="Currency 3 10 3 2 2" xfId="42510" xr:uid="{00000000-0005-0000-0000-000007060000}"/>
    <cellStyle name="Currency 3 10 3 3" xfId="12799" xr:uid="{00000000-0005-0000-0000-000008060000}"/>
    <cellStyle name="Currency 3 10 3 3 2" xfId="37558" xr:uid="{00000000-0005-0000-0000-000009060000}"/>
    <cellStyle name="Currency 3 10 3 4" xfId="17750" xr:uid="{00000000-0005-0000-0000-00000A060000}"/>
    <cellStyle name="Currency 3 10 3 5" xfId="22702" xr:uid="{00000000-0005-0000-0000-00000B060000}"/>
    <cellStyle name="Currency 3 10 3 6" xfId="27654" xr:uid="{00000000-0005-0000-0000-00000C060000}"/>
    <cellStyle name="Currency 3 10 3 7" xfId="32606" xr:uid="{00000000-0005-0000-0000-00000D060000}"/>
    <cellStyle name="Currency 3 10 4" xfId="4351" xr:uid="{00000000-0005-0000-0000-00000E060000}"/>
    <cellStyle name="Currency 3 10 4 2" xfId="9301" xr:uid="{00000000-0005-0000-0000-00000F060000}"/>
    <cellStyle name="Currency 3 10 4 2 2" xfId="43962" xr:uid="{00000000-0005-0000-0000-000010060000}"/>
    <cellStyle name="Currency 3 10 4 3" xfId="14251" xr:uid="{00000000-0005-0000-0000-000011060000}"/>
    <cellStyle name="Currency 3 10 4 3 2" xfId="39010" xr:uid="{00000000-0005-0000-0000-000012060000}"/>
    <cellStyle name="Currency 3 10 4 4" xfId="19202" xr:uid="{00000000-0005-0000-0000-000013060000}"/>
    <cellStyle name="Currency 3 10 4 5" xfId="24154" xr:uid="{00000000-0005-0000-0000-000014060000}"/>
    <cellStyle name="Currency 3 10 4 6" xfId="29106" xr:uid="{00000000-0005-0000-0000-000015060000}"/>
    <cellStyle name="Currency 3 10 4 7" xfId="34058" xr:uid="{00000000-0005-0000-0000-000016060000}"/>
    <cellStyle name="Currency 3 10 5" xfId="5803" xr:uid="{00000000-0005-0000-0000-000017060000}"/>
    <cellStyle name="Currency 3 10 5 2" xfId="10753" xr:uid="{00000000-0005-0000-0000-000018060000}"/>
    <cellStyle name="Currency 3 10 5 2 2" xfId="45414" xr:uid="{00000000-0005-0000-0000-000019060000}"/>
    <cellStyle name="Currency 3 10 5 3" xfId="15703" xr:uid="{00000000-0005-0000-0000-00001A060000}"/>
    <cellStyle name="Currency 3 10 5 3 2" xfId="40462" xr:uid="{00000000-0005-0000-0000-00001B060000}"/>
    <cellStyle name="Currency 3 10 5 4" xfId="20654" xr:uid="{00000000-0005-0000-0000-00001C060000}"/>
    <cellStyle name="Currency 3 10 5 5" xfId="25606" xr:uid="{00000000-0005-0000-0000-00001D060000}"/>
    <cellStyle name="Currency 3 10 5 6" xfId="30558" xr:uid="{00000000-0005-0000-0000-00001E060000}"/>
    <cellStyle name="Currency 3 10 5 7" xfId="35510" xr:uid="{00000000-0005-0000-0000-00001F060000}"/>
    <cellStyle name="Currency 3 10 6" xfId="2041" xr:uid="{00000000-0005-0000-0000-000020060000}"/>
    <cellStyle name="Currency 3 10 6 2" xfId="41652" xr:uid="{00000000-0005-0000-0000-000021060000}"/>
    <cellStyle name="Currency 3 10 7" xfId="6991" xr:uid="{00000000-0005-0000-0000-000022060000}"/>
    <cellStyle name="Currency 3 10 7 2" xfId="36700" xr:uid="{00000000-0005-0000-0000-000023060000}"/>
    <cellStyle name="Currency 3 10 8" xfId="11941" xr:uid="{00000000-0005-0000-0000-000024060000}"/>
    <cellStyle name="Currency 3 10 9" xfId="16892" xr:uid="{00000000-0005-0000-0000-000025060000}"/>
    <cellStyle name="Currency 3 11" xfId="523" xr:uid="{00000000-0005-0000-0000-000026060000}"/>
    <cellStyle name="Currency 3 11 10" xfId="32276" xr:uid="{00000000-0005-0000-0000-000027060000}"/>
    <cellStyle name="Currency 3 11 2" xfId="4021" xr:uid="{00000000-0005-0000-0000-000028060000}"/>
    <cellStyle name="Currency 3 11 2 2" xfId="8971" xr:uid="{00000000-0005-0000-0000-000029060000}"/>
    <cellStyle name="Currency 3 11 2 2 2" xfId="43632" xr:uid="{00000000-0005-0000-0000-00002A060000}"/>
    <cellStyle name="Currency 3 11 2 3" xfId="13921" xr:uid="{00000000-0005-0000-0000-00002B060000}"/>
    <cellStyle name="Currency 3 11 2 3 2" xfId="38680" xr:uid="{00000000-0005-0000-0000-00002C060000}"/>
    <cellStyle name="Currency 3 11 2 4" xfId="18872" xr:uid="{00000000-0005-0000-0000-00002D060000}"/>
    <cellStyle name="Currency 3 11 2 5" xfId="23824" xr:uid="{00000000-0005-0000-0000-00002E060000}"/>
    <cellStyle name="Currency 3 11 2 6" xfId="28776" xr:uid="{00000000-0005-0000-0000-00002F060000}"/>
    <cellStyle name="Currency 3 11 2 7" xfId="33728" xr:uid="{00000000-0005-0000-0000-000030060000}"/>
    <cellStyle name="Currency 3 11 3" xfId="5473" xr:uid="{00000000-0005-0000-0000-000031060000}"/>
    <cellStyle name="Currency 3 11 3 2" xfId="10423" xr:uid="{00000000-0005-0000-0000-000032060000}"/>
    <cellStyle name="Currency 3 11 3 2 2" xfId="45084" xr:uid="{00000000-0005-0000-0000-000033060000}"/>
    <cellStyle name="Currency 3 11 3 3" xfId="15373" xr:uid="{00000000-0005-0000-0000-000034060000}"/>
    <cellStyle name="Currency 3 11 3 3 2" xfId="40132" xr:uid="{00000000-0005-0000-0000-000035060000}"/>
    <cellStyle name="Currency 3 11 3 4" xfId="20324" xr:uid="{00000000-0005-0000-0000-000036060000}"/>
    <cellStyle name="Currency 3 11 3 5" xfId="25276" xr:uid="{00000000-0005-0000-0000-000037060000}"/>
    <cellStyle name="Currency 3 11 3 6" xfId="30228" xr:uid="{00000000-0005-0000-0000-000038060000}"/>
    <cellStyle name="Currency 3 11 3 7" xfId="35180" xr:uid="{00000000-0005-0000-0000-000039060000}"/>
    <cellStyle name="Currency 3 11 4" xfId="2569" xr:uid="{00000000-0005-0000-0000-00003A060000}"/>
    <cellStyle name="Currency 3 11 4 2" xfId="42180" xr:uid="{00000000-0005-0000-0000-00003B060000}"/>
    <cellStyle name="Currency 3 11 5" xfId="7519" xr:uid="{00000000-0005-0000-0000-00003C060000}"/>
    <cellStyle name="Currency 3 11 5 2" xfId="37228" xr:uid="{00000000-0005-0000-0000-00003D060000}"/>
    <cellStyle name="Currency 3 11 6" xfId="12469" xr:uid="{00000000-0005-0000-0000-00003E060000}"/>
    <cellStyle name="Currency 3 11 7" xfId="17420" xr:uid="{00000000-0005-0000-0000-00003F060000}"/>
    <cellStyle name="Currency 3 11 8" xfId="22372" xr:uid="{00000000-0005-0000-0000-000040060000}"/>
    <cellStyle name="Currency 3 11 9" xfId="27324" xr:uid="{00000000-0005-0000-0000-000041060000}"/>
    <cellStyle name="Currency 3 12" xfId="1117" xr:uid="{00000000-0005-0000-0000-000042060000}"/>
    <cellStyle name="Currency 3 12 10" xfId="32870" xr:uid="{00000000-0005-0000-0000-000043060000}"/>
    <cellStyle name="Currency 3 12 2" xfId="4615" xr:uid="{00000000-0005-0000-0000-000044060000}"/>
    <cellStyle name="Currency 3 12 2 2" xfId="9565" xr:uid="{00000000-0005-0000-0000-000045060000}"/>
    <cellStyle name="Currency 3 12 2 2 2" xfId="44226" xr:uid="{00000000-0005-0000-0000-000046060000}"/>
    <cellStyle name="Currency 3 12 2 3" xfId="14515" xr:uid="{00000000-0005-0000-0000-000047060000}"/>
    <cellStyle name="Currency 3 12 2 3 2" xfId="39274" xr:uid="{00000000-0005-0000-0000-000048060000}"/>
    <cellStyle name="Currency 3 12 2 4" xfId="19466" xr:uid="{00000000-0005-0000-0000-000049060000}"/>
    <cellStyle name="Currency 3 12 2 5" xfId="24418" xr:uid="{00000000-0005-0000-0000-00004A060000}"/>
    <cellStyle name="Currency 3 12 2 6" xfId="29370" xr:uid="{00000000-0005-0000-0000-00004B060000}"/>
    <cellStyle name="Currency 3 12 2 7" xfId="34322" xr:uid="{00000000-0005-0000-0000-00004C060000}"/>
    <cellStyle name="Currency 3 12 3" xfId="6067" xr:uid="{00000000-0005-0000-0000-00004D060000}"/>
    <cellStyle name="Currency 3 12 3 2" xfId="11017" xr:uid="{00000000-0005-0000-0000-00004E060000}"/>
    <cellStyle name="Currency 3 12 3 2 2" xfId="45678" xr:uid="{00000000-0005-0000-0000-00004F060000}"/>
    <cellStyle name="Currency 3 12 3 3" xfId="15967" xr:uid="{00000000-0005-0000-0000-000050060000}"/>
    <cellStyle name="Currency 3 12 3 3 2" xfId="40726" xr:uid="{00000000-0005-0000-0000-000051060000}"/>
    <cellStyle name="Currency 3 12 3 4" xfId="20918" xr:uid="{00000000-0005-0000-0000-000052060000}"/>
    <cellStyle name="Currency 3 12 3 5" xfId="25870" xr:uid="{00000000-0005-0000-0000-000053060000}"/>
    <cellStyle name="Currency 3 12 3 6" xfId="30822" xr:uid="{00000000-0005-0000-0000-000054060000}"/>
    <cellStyle name="Currency 3 12 3 7" xfId="35774" xr:uid="{00000000-0005-0000-0000-000055060000}"/>
    <cellStyle name="Currency 3 12 4" xfId="3163" xr:uid="{00000000-0005-0000-0000-000056060000}"/>
    <cellStyle name="Currency 3 12 4 2" xfId="42774" xr:uid="{00000000-0005-0000-0000-000057060000}"/>
    <cellStyle name="Currency 3 12 5" xfId="8113" xr:uid="{00000000-0005-0000-0000-000058060000}"/>
    <cellStyle name="Currency 3 12 5 2" xfId="37822" xr:uid="{00000000-0005-0000-0000-000059060000}"/>
    <cellStyle name="Currency 3 12 6" xfId="13063" xr:uid="{00000000-0005-0000-0000-00005A060000}"/>
    <cellStyle name="Currency 3 12 7" xfId="18014" xr:uid="{00000000-0005-0000-0000-00005B060000}"/>
    <cellStyle name="Currency 3 12 8" xfId="22966" xr:uid="{00000000-0005-0000-0000-00005C060000}"/>
    <cellStyle name="Currency 3 12 9" xfId="27918" xr:uid="{00000000-0005-0000-0000-00005D060000}"/>
    <cellStyle name="Currency 3 13" xfId="2305" xr:uid="{00000000-0005-0000-0000-00005E060000}"/>
    <cellStyle name="Currency 3 13 2" xfId="7255" xr:uid="{00000000-0005-0000-0000-00005F060000}"/>
    <cellStyle name="Currency 3 13 2 2" xfId="41916" xr:uid="{00000000-0005-0000-0000-000060060000}"/>
    <cellStyle name="Currency 3 13 3" xfId="12205" xr:uid="{00000000-0005-0000-0000-000061060000}"/>
    <cellStyle name="Currency 3 13 3 2" xfId="36964" xr:uid="{00000000-0005-0000-0000-000062060000}"/>
    <cellStyle name="Currency 3 13 4" xfId="17156" xr:uid="{00000000-0005-0000-0000-000063060000}"/>
    <cellStyle name="Currency 3 13 5" xfId="22108" xr:uid="{00000000-0005-0000-0000-000064060000}"/>
    <cellStyle name="Currency 3 13 6" xfId="27060" xr:uid="{00000000-0005-0000-0000-000065060000}"/>
    <cellStyle name="Currency 3 13 7" xfId="32012" xr:uid="{00000000-0005-0000-0000-000066060000}"/>
    <cellStyle name="Currency 3 14" xfId="3757" xr:uid="{00000000-0005-0000-0000-000067060000}"/>
    <cellStyle name="Currency 3 14 2" xfId="8707" xr:uid="{00000000-0005-0000-0000-000068060000}"/>
    <cellStyle name="Currency 3 14 2 2" xfId="43368" xr:uid="{00000000-0005-0000-0000-000069060000}"/>
    <cellStyle name="Currency 3 14 3" xfId="13657" xr:uid="{00000000-0005-0000-0000-00006A060000}"/>
    <cellStyle name="Currency 3 14 3 2" xfId="38416" xr:uid="{00000000-0005-0000-0000-00006B060000}"/>
    <cellStyle name="Currency 3 14 4" xfId="18608" xr:uid="{00000000-0005-0000-0000-00006C060000}"/>
    <cellStyle name="Currency 3 14 5" xfId="23560" xr:uid="{00000000-0005-0000-0000-00006D060000}"/>
    <cellStyle name="Currency 3 14 6" xfId="28512" xr:uid="{00000000-0005-0000-0000-00006E060000}"/>
    <cellStyle name="Currency 3 14 7" xfId="33464" xr:uid="{00000000-0005-0000-0000-00006F060000}"/>
    <cellStyle name="Currency 3 15" xfId="5209" xr:uid="{00000000-0005-0000-0000-000070060000}"/>
    <cellStyle name="Currency 3 15 2" xfId="10159" xr:uid="{00000000-0005-0000-0000-000071060000}"/>
    <cellStyle name="Currency 3 15 2 2" xfId="44820" xr:uid="{00000000-0005-0000-0000-000072060000}"/>
    <cellStyle name="Currency 3 15 3" xfId="15109" xr:uid="{00000000-0005-0000-0000-000073060000}"/>
    <cellStyle name="Currency 3 15 3 2" xfId="39868" xr:uid="{00000000-0005-0000-0000-000074060000}"/>
    <cellStyle name="Currency 3 15 4" xfId="20060" xr:uid="{00000000-0005-0000-0000-000075060000}"/>
    <cellStyle name="Currency 3 15 5" xfId="25012" xr:uid="{00000000-0005-0000-0000-000076060000}"/>
    <cellStyle name="Currency 3 15 6" xfId="29964" xr:uid="{00000000-0005-0000-0000-000077060000}"/>
    <cellStyle name="Currency 3 15 7" xfId="34916" xr:uid="{00000000-0005-0000-0000-000078060000}"/>
    <cellStyle name="Currency 3 16" xfId="1711" xr:uid="{00000000-0005-0000-0000-000079060000}"/>
    <cellStyle name="Currency 3 16 2" xfId="41322" xr:uid="{00000000-0005-0000-0000-00007A060000}"/>
    <cellStyle name="Currency 3 17" xfId="6661" xr:uid="{00000000-0005-0000-0000-00007B060000}"/>
    <cellStyle name="Currency 3 17 2" xfId="36370" xr:uid="{00000000-0005-0000-0000-00007C060000}"/>
    <cellStyle name="Currency 3 18" xfId="11611" xr:uid="{00000000-0005-0000-0000-00007D060000}"/>
    <cellStyle name="Currency 3 19" xfId="16562" xr:uid="{00000000-0005-0000-0000-00007E060000}"/>
    <cellStyle name="Currency 3 2" xfId="182" xr:uid="{00000000-0005-0000-0000-00007F060000}"/>
    <cellStyle name="Currency 3 2 10" xfId="1129" xr:uid="{00000000-0005-0000-0000-000080060000}"/>
    <cellStyle name="Currency 3 2 10 10" xfId="32882" xr:uid="{00000000-0005-0000-0000-000081060000}"/>
    <cellStyle name="Currency 3 2 10 2" xfId="4627" xr:uid="{00000000-0005-0000-0000-000082060000}"/>
    <cellStyle name="Currency 3 2 10 2 2" xfId="9577" xr:uid="{00000000-0005-0000-0000-000083060000}"/>
    <cellStyle name="Currency 3 2 10 2 2 2" xfId="44238" xr:uid="{00000000-0005-0000-0000-000084060000}"/>
    <cellStyle name="Currency 3 2 10 2 3" xfId="14527" xr:uid="{00000000-0005-0000-0000-000085060000}"/>
    <cellStyle name="Currency 3 2 10 2 3 2" xfId="39286" xr:uid="{00000000-0005-0000-0000-000086060000}"/>
    <cellStyle name="Currency 3 2 10 2 4" xfId="19478" xr:uid="{00000000-0005-0000-0000-000087060000}"/>
    <cellStyle name="Currency 3 2 10 2 5" xfId="24430" xr:uid="{00000000-0005-0000-0000-000088060000}"/>
    <cellStyle name="Currency 3 2 10 2 6" xfId="29382" xr:uid="{00000000-0005-0000-0000-000089060000}"/>
    <cellStyle name="Currency 3 2 10 2 7" xfId="34334" xr:uid="{00000000-0005-0000-0000-00008A060000}"/>
    <cellStyle name="Currency 3 2 10 3" xfId="6079" xr:uid="{00000000-0005-0000-0000-00008B060000}"/>
    <cellStyle name="Currency 3 2 10 3 2" xfId="11029" xr:uid="{00000000-0005-0000-0000-00008C060000}"/>
    <cellStyle name="Currency 3 2 10 3 2 2" xfId="45690" xr:uid="{00000000-0005-0000-0000-00008D060000}"/>
    <cellStyle name="Currency 3 2 10 3 3" xfId="15979" xr:uid="{00000000-0005-0000-0000-00008E060000}"/>
    <cellStyle name="Currency 3 2 10 3 3 2" xfId="40738" xr:uid="{00000000-0005-0000-0000-00008F060000}"/>
    <cellStyle name="Currency 3 2 10 3 4" xfId="20930" xr:uid="{00000000-0005-0000-0000-000090060000}"/>
    <cellStyle name="Currency 3 2 10 3 5" xfId="25882" xr:uid="{00000000-0005-0000-0000-000091060000}"/>
    <cellStyle name="Currency 3 2 10 3 6" xfId="30834" xr:uid="{00000000-0005-0000-0000-000092060000}"/>
    <cellStyle name="Currency 3 2 10 3 7" xfId="35786" xr:uid="{00000000-0005-0000-0000-000093060000}"/>
    <cellStyle name="Currency 3 2 10 4" xfId="3175" xr:uid="{00000000-0005-0000-0000-000094060000}"/>
    <cellStyle name="Currency 3 2 10 4 2" xfId="42786" xr:uid="{00000000-0005-0000-0000-000095060000}"/>
    <cellStyle name="Currency 3 2 10 5" xfId="8125" xr:uid="{00000000-0005-0000-0000-000096060000}"/>
    <cellStyle name="Currency 3 2 10 5 2" xfId="37834" xr:uid="{00000000-0005-0000-0000-000097060000}"/>
    <cellStyle name="Currency 3 2 10 6" xfId="13075" xr:uid="{00000000-0005-0000-0000-000098060000}"/>
    <cellStyle name="Currency 3 2 10 7" xfId="18026" xr:uid="{00000000-0005-0000-0000-000099060000}"/>
    <cellStyle name="Currency 3 2 10 8" xfId="22978" xr:uid="{00000000-0005-0000-0000-00009A060000}"/>
    <cellStyle name="Currency 3 2 10 9" xfId="27930" xr:uid="{00000000-0005-0000-0000-00009B060000}"/>
    <cellStyle name="Currency 3 2 11" xfId="2317" xr:uid="{00000000-0005-0000-0000-00009C060000}"/>
    <cellStyle name="Currency 3 2 11 2" xfId="7267" xr:uid="{00000000-0005-0000-0000-00009D060000}"/>
    <cellStyle name="Currency 3 2 11 2 2" xfId="41928" xr:uid="{00000000-0005-0000-0000-00009E060000}"/>
    <cellStyle name="Currency 3 2 11 3" xfId="12217" xr:uid="{00000000-0005-0000-0000-00009F060000}"/>
    <cellStyle name="Currency 3 2 11 3 2" xfId="36976" xr:uid="{00000000-0005-0000-0000-0000A0060000}"/>
    <cellStyle name="Currency 3 2 11 4" xfId="17168" xr:uid="{00000000-0005-0000-0000-0000A1060000}"/>
    <cellStyle name="Currency 3 2 11 5" xfId="22120" xr:uid="{00000000-0005-0000-0000-0000A2060000}"/>
    <cellStyle name="Currency 3 2 11 6" xfId="27072" xr:uid="{00000000-0005-0000-0000-0000A3060000}"/>
    <cellStyle name="Currency 3 2 11 7" xfId="32024" xr:uid="{00000000-0005-0000-0000-0000A4060000}"/>
    <cellStyle name="Currency 3 2 12" xfId="3769" xr:uid="{00000000-0005-0000-0000-0000A5060000}"/>
    <cellStyle name="Currency 3 2 12 2" xfId="8719" xr:uid="{00000000-0005-0000-0000-0000A6060000}"/>
    <cellStyle name="Currency 3 2 12 2 2" xfId="43380" xr:uid="{00000000-0005-0000-0000-0000A7060000}"/>
    <cellStyle name="Currency 3 2 12 3" xfId="13669" xr:uid="{00000000-0005-0000-0000-0000A8060000}"/>
    <cellStyle name="Currency 3 2 12 3 2" xfId="38428" xr:uid="{00000000-0005-0000-0000-0000A9060000}"/>
    <cellStyle name="Currency 3 2 12 4" xfId="18620" xr:uid="{00000000-0005-0000-0000-0000AA060000}"/>
    <cellStyle name="Currency 3 2 12 5" xfId="23572" xr:uid="{00000000-0005-0000-0000-0000AB060000}"/>
    <cellStyle name="Currency 3 2 12 6" xfId="28524" xr:uid="{00000000-0005-0000-0000-0000AC060000}"/>
    <cellStyle name="Currency 3 2 12 7" xfId="33476" xr:uid="{00000000-0005-0000-0000-0000AD060000}"/>
    <cellStyle name="Currency 3 2 13" xfId="5221" xr:uid="{00000000-0005-0000-0000-0000AE060000}"/>
    <cellStyle name="Currency 3 2 13 2" xfId="10171" xr:uid="{00000000-0005-0000-0000-0000AF060000}"/>
    <cellStyle name="Currency 3 2 13 2 2" xfId="44832" xr:uid="{00000000-0005-0000-0000-0000B0060000}"/>
    <cellStyle name="Currency 3 2 13 3" xfId="15121" xr:uid="{00000000-0005-0000-0000-0000B1060000}"/>
    <cellStyle name="Currency 3 2 13 3 2" xfId="39880" xr:uid="{00000000-0005-0000-0000-0000B2060000}"/>
    <cellStyle name="Currency 3 2 13 4" xfId="20072" xr:uid="{00000000-0005-0000-0000-0000B3060000}"/>
    <cellStyle name="Currency 3 2 13 5" xfId="25024" xr:uid="{00000000-0005-0000-0000-0000B4060000}"/>
    <cellStyle name="Currency 3 2 13 6" xfId="29976" xr:uid="{00000000-0005-0000-0000-0000B5060000}"/>
    <cellStyle name="Currency 3 2 13 7" xfId="34928" xr:uid="{00000000-0005-0000-0000-0000B6060000}"/>
    <cellStyle name="Currency 3 2 14" xfId="1723" xr:uid="{00000000-0005-0000-0000-0000B7060000}"/>
    <cellStyle name="Currency 3 2 14 2" xfId="41334" xr:uid="{00000000-0005-0000-0000-0000B8060000}"/>
    <cellStyle name="Currency 3 2 15" xfId="6673" xr:uid="{00000000-0005-0000-0000-0000B9060000}"/>
    <cellStyle name="Currency 3 2 15 2" xfId="36382" xr:uid="{00000000-0005-0000-0000-0000BA060000}"/>
    <cellStyle name="Currency 3 2 16" xfId="11623" xr:uid="{00000000-0005-0000-0000-0000BB060000}"/>
    <cellStyle name="Currency 3 2 17" xfId="16574" xr:uid="{00000000-0005-0000-0000-0000BC060000}"/>
    <cellStyle name="Currency 3 2 18" xfId="21526" xr:uid="{00000000-0005-0000-0000-0000BD060000}"/>
    <cellStyle name="Currency 3 2 19" xfId="26478" xr:uid="{00000000-0005-0000-0000-0000BE060000}"/>
    <cellStyle name="Currency 3 2 2" xfId="286" xr:uid="{00000000-0005-0000-0000-0000BF060000}"/>
    <cellStyle name="Currency 3 2 2 10" xfId="2332" xr:uid="{00000000-0005-0000-0000-0000C0060000}"/>
    <cellStyle name="Currency 3 2 2 10 2" xfId="7282" xr:uid="{00000000-0005-0000-0000-0000C1060000}"/>
    <cellStyle name="Currency 3 2 2 10 2 2" xfId="41943" xr:uid="{00000000-0005-0000-0000-0000C2060000}"/>
    <cellStyle name="Currency 3 2 2 10 3" xfId="12232" xr:uid="{00000000-0005-0000-0000-0000C3060000}"/>
    <cellStyle name="Currency 3 2 2 10 3 2" xfId="36991" xr:uid="{00000000-0005-0000-0000-0000C4060000}"/>
    <cellStyle name="Currency 3 2 2 10 4" xfId="17183" xr:uid="{00000000-0005-0000-0000-0000C5060000}"/>
    <cellStyle name="Currency 3 2 2 10 5" xfId="22135" xr:uid="{00000000-0005-0000-0000-0000C6060000}"/>
    <cellStyle name="Currency 3 2 2 10 6" xfId="27087" xr:uid="{00000000-0005-0000-0000-0000C7060000}"/>
    <cellStyle name="Currency 3 2 2 10 7" xfId="32039" xr:uid="{00000000-0005-0000-0000-0000C8060000}"/>
    <cellStyle name="Currency 3 2 2 11" xfId="3784" xr:uid="{00000000-0005-0000-0000-0000C9060000}"/>
    <cellStyle name="Currency 3 2 2 11 2" xfId="8734" xr:uid="{00000000-0005-0000-0000-0000CA060000}"/>
    <cellStyle name="Currency 3 2 2 11 2 2" xfId="43395" xr:uid="{00000000-0005-0000-0000-0000CB060000}"/>
    <cellStyle name="Currency 3 2 2 11 3" xfId="13684" xr:uid="{00000000-0005-0000-0000-0000CC060000}"/>
    <cellStyle name="Currency 3 2 2 11 3 2" xfId="38443" xr:uid="{00000000-0005-0000-0000-0000CD060000}"/>
    <cellStyle name="Currency 3 2 2 11 4" xfId="18635" xr:uid="{00000000-0005-0000-0000-0000CE060000}"/>
    <cellStyle name="Currency 3 2 2 11 5" xfId="23587" xr:uid="{00000000-0005-0000-0000-0000CF060000}"/>
    <cellStyle name="Currency 3 2 2 11 6" xfId="28539" xr:uid="{00000000-0005-0000-0000-0000D0060000}"/>
    <cellStyle name="Currency 3 2 2 11 7" xfId="33491" xr:uid="{00000000-0005-0000-0000-0000D1060000}"/>
    <cellStyle name="Currency 3 2 2 12" xfId="5236" xr:uid="{00000000-0005-0000-0000-0000D2060000}"/>
    <cellStyle name="Currency 3 2 2 12 2" xfId="10186" xr:uid="{00000000-0005-0000-0000-0000D3060000}"/>
    <cellStyle name="Currency 3 2 2 12 2 2" xfId="44847" xr:uid="{00000000-0005-0000-0000-0000D4060000}"/>
    <cellStyle name="Currency 3 2 2 12 3" xfId="15136" xr:uid="{00000000-0005-0000-0000-0000D5060000}"/>
    <cellStyle name="Currency 3 2 2 12 3 2" xfId="39895" xr:uid="{00000000-0005-0000-0000-0000D6060000}"/>
    <cellStyle name="Currency 3 2 2 12 4" xfId="20087" xr:uid="{00000000-0005-0000-0000-0000D7060000}"/>
    <cellStyle name="Currency 3 2 2 12 5" xfId="25039" xr:uid="{00000000-0005-0000-0000-0000D8060000}"/>
    <cellStyle name="Currency 3 2 2 12 6" xfId="29991" xr:uid="{00000000-0005-0000-0000-0000D9060000}"/>
    <cellStyle name="Currency 3 2 2 12 7" xfId="34943" xr:uid="{00000000-0005-0000-0000-0000DA060000}"/>
    <cellStyle name="Currency 3 2 2 13" xfId="1738" xr:uid="{00000000-0005-0000-0000-0000DB060000}"/>
    <cellStyle name="Currency 3 2 2 13 2" xfId="41349" xr:uid="{00000000-0005-0000-0000-0000DC060000}"/>
    <cellStyle name="Currency 3 2 2 14" xfId="6688" xr:uid="{00000000-0005-0000-0000-0000DD060000}"/>
    <cellStyle name="Currency 3 2 2 14 2" xfId="36397" xr:uid="{00000000-0005-0000-0000-0000DE060000}"/>
    <cellStyle name="Currency 3 2 2 15" xfId="11638" xr:uid="{00000000-0005-0000-0000-0000DF060000}"/>
    <cellStyle name="Currency 3 2 2 16" xfId="16589" xr:uid="{00000000-0005-0000-0000-0000E0060000}"/>
    <cellStyle name="Currency 3 2 2 17" xfId="21541" xr:uid="{00000000-0005-0000-0000-0000E1060000}"/>
    <cellStyle name="Currency 3 2 2 18" xfId="26493" xr:uid="{00000000-0005-0000-0000-0000E2060000}"/>
    <cellStyle name="Currency 3 2 2 19" xfId="31445" xr:uid="{00000000-0005-0000-0000-0000E3060000}"/>
    <cellStyle name="Currency 3 2 2 2" xfId="319" xr:uid="{00000000-0005-0000-0000-0000E4060000}"/>
    <cellStyle name="Currency 3 2 2 2 10" xfId="3817" xr:uid="{00000000-0005-0000-0000-0000E5060000}"/>
    <cellStyle name="Currency 3 2 2 2 10 2" xfId="8767" xr:uid="{00000000-0005-0000-0000-0000E6060000}"/>
    <cellStyle name="Currency 3 2 2 2 10 2 2" xfId="43428" xr:uid="{00000000-0005-0000-0000-0000E7060000}"/>
    <cellStyle name="Currency 3 2 2 2 10 3" xfId="13717" xr:uid="{00000000-0005-0000-0000-0000E8060000}"/>
    <cellStyle name="Currency 3 2 2 2 10 3 2" xfId="38476" xr:uid="{00000000-0005-0000-0000-0000E9060000}"/>
    <cellStyle name="Currency 3 2 2 2 10 4" xfId="18668" xr:uid="{00000000-0005-0000-0000-0000EA060000}"/>
    <cellStyle name="Currency 3 2 2 2 10 5" xfId="23620" xr:uid="{00000000-0005-0000-0000-0000EB060000}"/>
    <cellStyle name="Currency 3 2 2 2 10 6" xfId="28572" xr:uid="{00000000-0005-0000-0000-0000EC060000}"/>
    <cellStyle name="Currency 3 2 2 2 10 7" xfId="33524" xr:uid="{00000000-0005-0000-0000-0000ED060000}"/>
    <cellStyle name="Currency 3 2 2 2 11" xfId="5269" xr:uid="{00000000-0005-0000-0000-0000EE060000}"/>
    <cellStyle name="Currency 3 2 2 2 11 2" xfId="10219" xr:uid="{00000000-0005-0000-0000-0000EF060000}"/>
    <cellStyle name="Currency 3 2 2 2 11 2 2" xfId="44880" xr:uid="{00000000-0005-0000-0000-0000F0060000}"/>
    <cellStyle name="Currency 3 2 2 2 11 3" xfId="15169" xr:uid="{00000000-0005-0000-0000-0000F1060000}"/>
    <cellStyle name="Currency 3 2 2 2 11 3 2" xfId="39928" xr:uid="{00000000-0005-0000-0000-0000F2060000}"/>
    <cellStyle name="Currency 3 2 2 2 11 4" xfId="20120" xr:uid="{00000000-0005-0000-0000-0000F3060000}"/>
    <cellStyle name="Currency 3 2 2 2 11 5" xfId="25072" xr:uid="{00000000-0005-0000-0000-0000F4060000}"/>
    <cellStyle name="Currency 3 2 2 2 11 6" xfId="30024" xr:uid="{00000000-0005-0000-0000-0000F5060000}"/>
    <cellStyle name="Currency 3 2 2 2 11 7" xfId="34976" xr:uid="{00000000-0005-0000-0000-0000F6060000}"/>
    <cellStyle name="Currency 3 2 2 2 12" xfId="1771" xr:uid="{00000000-0005-0000-0000-0000F7060000}"/>
    <cellStyle name="Currency 3 2 2 2 12 2" xfId="41382" xr:uid="{00000000-0005-0000-0000-0000F8060000}"/>
    <cellStyle name="Currency 3 2 2 2 13" xfId="6721" xr:uid="{00000000-0005-0000-0000-0000F9060000}"/>
    <cellStyle name="Currency 3 2 2 2 13 2" xfId="36430" xr:uid="{00000000-0005-0000-0000-0000FA060000}"/>
    <cellStyle name="Currency 3 2 2 2 14" xfId="11671" xr:uid="{00000000-0005-0000-0000-0000FB060000}"/>
    <cellStyle name="Currency 3 2 2 2 15" xfId="16622" xr:uid="{00000000-0005-0000-0000-0000FC060000}"/>
    <cellStyle name="Currency 3 2 2 2 16" xfId="21574" xr:uid="{00000000-0005-0000-0000-0000FD060000}"/>
    <cellStyle name="Currency 3 2 2 2 17" xfId="26526" xr:uid="{00000000-0005-0000-0000-0000FE060000}"/>
    <cellStyle name="Currency 3 2 2 2 18" xfId="31478" xr:uid="{00000000-0005-0000-0000-0000FF060000}"/>
    <cellStyle name="Currency 3 2 2 2 2" xfId="385" xr:uid="{00000000-0005-0000-0000-000000070000}"/>
    <cellStyle name="Currency 3 2 2 2 2 10" xfId="11803" xr:uid="{00000000-0005-0000-0000-000001070000}"/>
    <cellStyle name="Currency 3 2 2 2 2 11" xfId="16754" xr:uid="{00000000-0005-0000-0000-000002070000}"/>
    <cellStyle name="Currency 3 2 2 2 2 12" xfId="21706" xr:uid="{00000000-0005-0000-0000-000003070000}"/>
    <cellStyle name="Currency 3 2 2 2 2 13" xfId="26658" xr:uid="{00000000-0005-0000-0000-000004070000}"/>
    <cellStyle name="Currency 3 2 2 2 2 14" xfId="31610" xr:uid="{00000000-0005-0000-0000-000005070000}"/>
    <cellStyle name="Currency 3 2 2 2 2 2" xfId="979" xr:uid="{00000000-0005-0000-0000-000006070000}"/>
    <cellStyle name="Currency 3 2 2 2 2 2 10" xfId="21970" xr:uid="{00000000-0005-0000-0000-000007070000}"/>
    <cellStyle name="Currency 3 2 2 2 2 2 11" xfId="26922" xr:uid="{00000000-0005-0000-0000-000008070000}"/>
    <cellStyle name="Currency 3 2 2 2 2 2 12" xfId="31874" xr:uid="{00000000-0005-0000-0000-000009070000}"/>
    <cellStyle name="Currency 3 2 2 2 2 2 2" xfId="1573" xr:uid="{00000000-0005-0000-0000-00000A070000}"/>
    <cellStyle name="Currency 3 2 2 2 2 2 2 10" xfId="33326" xr:uid="{00000000-0005-0000-0000-00000B070000}"/>
    <cellStyle name="Currency 3 2 2 2 2 2 2 2" xfId="5071" xr:uid="{00000000-0005-0000-0000-00000C070000}"/>
    <cellStyle name="Currency 3 2 2 2 2 2 2 2 2" xfId="10021" xr:uid="{00000000-0005-0000-0000-00000D070000}"/>
    <cellStyle name="Currency 3 2 2 2 2 2 2 2 2 2" xfId="44682" xr:uid="{00000000-0005-0000-0000-00000E070000}"/>
    <cellStyle name="Currency 3 2 2 2 2 2 2 2 3" xfId="14971" xr:uid="{00000000-0005-0000-0000-00000F070000}"/>
    <cellStyle name="Currency 3 2 2 2 2 2 2 2 3 2" xfId="39730" xr:uid="{00000000-0005-0000-0000-000010070000}"/>
    <cellStyle name="Currency 3 2 2 2 2 2 2 2 4" xfId="19922" xr:uid="{00000000-0005-0000-0000-000011070000}"/>
    <cellStyle name="Currency 3 2 2 2 2 2 2 2 5" xfId="24874" xr:uid="{00000000-0005-0000-0000-000012070000}"/>
    <cellStyle name="Currency 3 2 2 2 2 2 2 2 6" xfId="29826" xr:uid="{00000000-0005-0000-0000-000013070000}"/>
    <cellStyle name="Currency 3 2 2 2 2 2 2 2 7" xfId="34778" xr:uid="{00000000-0005-0000-0000-000014070000}"/>
    <cellStyle name="Currency 3 2 2 2 2 2 2 3" xfId="6523" xr:uid="{00000000-0005-0000-0000-000015070000}"/>
    <cellStyle name="Currency 3 2 2 2 2 2 2 3 2" xfId="11473" xr:uid="{00000000-0005-0000-0000-000016070000}"/>
    <cellStyle name="Currency 3 2 2 2 2 2 2 3 2 2" xfId="46134" xr:uid="{00000000-0005-0000-0000-000017070000}"/>
    <cellStyle name="Currency 3 2 2 2 2 2 2 3 3" xfId="16423" xr:uid="{00000000-0005-0000-0000-000018070000}"/>
    <cellStyle name="Currency 3 2 2 2 2 2 2 3 3 2" xfId="41182" xr:uid="{00000000-0005-0000-0000-000019070000}"/>
    <cellStyle name="Currency 3 2 2 2 2 2 2 3 4" xfId="21374" xr:uid="{00000000-0005-0000-0000-00001A070000}"/>
    <cellStyle name="Currency 3 2 2 2 2 2 2 3 5" xfId="26326" xr:uid="{00000000-0005-0000-0000-00001B070000}"/>
    <cellStyle name="Currency 3 2 2 2 2 2 2 3 6" xfId="31278" xr:uid="{00000000-0005-0000-0000-00001C070000}"/>
    <cellStyle name="Currency 3 2 2 2 2 2 2 3 7" xfId="36230" xr:uid="{00000000-0005-0000-0000-00001D070000}"/>
    <cellStyle name="Currency 3 2 2 2 2 2 2 4" xfId="3619" xr:uid="{00000000-0005-0000-0000-00001E070000}"/>
    <cellStyle name="Currency 3 2 2 2 2 2 2 4 2" xfId="43230" xr:uid="{00000000-0005-0000-0000-00001F070000}"/>
    <cellStyle name="Currency 3 2 2 2 2 2 2 5" xfId="8569" xr:uid="{00000000-0005-0000-0000-000020070000}"/>
    <cellStyle name="Currency 3 2 2 2 2 2 2 5 2" xfId="38278" xr:uid="{00000000-0005-0000-0000-000021070000}"/>
    <cellStyle name="Currency 3 2 2 2 2 2 2 6" xfId="13519" xr:uid="{00000000-0005-0000-0000-000022070000}"/>
    <cellStyle name="Currency 3 2 2 2 2 2 2 7" xfId="18470" xr:uid="{00000000-0005-0000-0000-000023070000}"/>
    <cellStyle name="Currency 3 2 2 2 2 2 2 8" xfId="23422" xr:uid="{00000000-0005-0000-0000-000024070000}"/>
    <cellStyle name="Currency 3 2 2 2 2 2 2 9" xfId="28374" xr:uid="{00000000-0005-0000-0000-000025070000}"/>
    <cellStyle name="Currency 3 2 2 2 2 2 3" xfId="3025" xr:uid="{00000000-0005-0000-0000-000026070000}"/>
    <cellStyle name="Currency 3 2 2 2 2 2 3 2" xfId="7975" xr:uid="{00000000-0005-0000-0000-000027070000}"/>
    <cellStyle name="Currency 3 2 2 2 2 2 3 2 2" xfId="42636" xr:uid="{00000000-0005-0000-0000-000028070000}"/>
    <cellStyle name="Currency 3 2 2 2 2 2 3 3" xfId="12925" xr:uid="{00000000-0005-0000-0000-000029070000}"/>
    <cellStyle name="Currency 3 2 2 2 2 2 3 3 2" xfId="37684" xr:uid="{00000000-0005-0000-0000-00002A070000}"/>
    <cellStyle name="Currency 3 2 2 2 2 2 3 4" xfId="17876" xr:uid="{00000000-0005-0000-0000-00002B070000}"/>
    <cellStyle name="Currency 3 2 2 2 2 2 3 5" xfId="22828" xr:uid="{00000000-0005-0000-0000-00002C070000}"/>
    <cellStyle name="Currency 3 2 2 2 2 2 3 6" xfId="27780" xr:uid="{00000000-0005-0000-0000-00002D070000}"/>
    <cellStyle name="Currency 3 2 2 2 2 2 3 7" xfId="32732" xr:uid="{00000000-0005-0000-0000-00002E070000}"/>
    <cellStyle name="Currency 3 2 2 2 2 2 4" xfId="4477" xr:uid="{00000000-0005-0000-0000-00002F070000}"/>
    <cellStyle name="Currency 3 2 2 2 2 2 4 2" xfId="9427" xr:uid="{00000000-0005-0000-0000-000030070000}"/>
    <cellStyle name="Currency 3 2 2 2 2 2 4 2 2" xfId="44088" xr:uid="{00000000-0005-0000-0000-000031070000}"/>
    <cellStyle name="Currency 3 2 2 2 2 2 4 3" xfId="14377" xr:uid="{00000000-0005-0000-0000-000032070000}"/>
    <cellStyle name="Currency 3 2 2 2 2 2 4 3 2" xfId="39136" xr:uid="{00000000-0005-0000-0000-000033070000}"/>
    <cellStyle name="Currency 3 2 2 2 2 2 4 4" xfId="19328" xr:uid="{00000000-0005-0000-0000-000034070000}"/>
    <cellStyle name="Currency 3 2 2 2 2 2 4 5" xfId="24280" xr:uid="{00000000-0005-0000-0000-000035070000}"/>
    <cellStyle name="Currency 3 2 2 2 2 2 4 6" xfId="29232" xr:uid="{00000000-0005-0000-0000-000036070000}"/>
    <cellStyle name="Currency 3 2 2 2 2 2 4 7" xfId="34184" xr:uid="{00000000-0005-0000-0000-000037070000}"/>
    <cellStyle name="Currency 3 2 2 2 2 2 5" xfId="5929" xr:uid="{00000000-0005-0000-0000-000038070000}"/>
    <cellStyle name="Currency 3 2 2 2 2 2 5 2" xfId="10879" xr:uid="{00000000-0005-0000-0000-000039070000}"/>
    <cellStyle name="Currency 3 2 2 2 2 2 5 2 2" xfId="45540" xr:uid="{00000000-0005-0000-0000-00003A070000}"/>
    <cellStyle name="Currency 3 2 2 2 2 2 5 3" xfId="15829" xr:uid="{00000000-0005-0000-0000-00003B070000}"/>
    <cellStyle name="Currency 3 2 2 2 2 2 5 3 2" xfId="40588" xr:uid="{00000000-0005-0000-0000-00003C070000}"/>
    <cellStyle name="Currency 3 2 2 2 2 2 5 4" xfId="20780" xr:uid="{00000000-0005-0000-0000-00003D070000}"/>
    <cellStyle name="Currency 3 2 2 2 2 2 5 5" xfId="25732" xr:uid="{00000000-0005-0000-0000-00003E070000}"/>
    <cellStyle name="Currency 3 2 2 2 2 2 5 6" xfId="30684" xr:uid="{00000000-0005-0000-0000-00003F070000}"/>
    <cellStyle name="Currency 3 2 2 2 2 2 5 7" xfId="35636" xr:uid="{00000000-0005-0000-0000-000040070000}"/>
    <cellStyle name="Currency 3 2 2 2 2 2 6" xfId="2167" xr:uid="{00000000-0005-0000-0000-000041070000}"/>
    <cellStyle name="Currency 3 2 2 2 2 2 6 2" xfId="41778" xr:uid="{00000000-0005-0000-0000-000042070000}"/>
    <cellStyle name="Currency 3 2 2 2 2 2 7" xfId="7117" xr:uid="{00000000-0005-0000-0000-000043070000}"/>
    <cellStyle name="Currency 3 2 2 2 2 2 7 2" xfId="36826" xr:uid="{00000000-0005-0000-0000-000044070000}"/>
    <cellStyle name="Currency 3 2 2 2 2 2 8" xfId="12067" xr:uid="{00000000-0005-0000-0000-000045070000}"/>
    <cellStyle name="Currency 3 2 2 2 2 2 9" xfId="17018" xr:uid="{00000000-0005-0000-0000-000046070000}"/>
    <cellStyle name="Currency 3 2 2 2 2 3" xfId="715" xr:uid="{00000000-0005-0000-0000-000047070000}"/>
    <cellStyle name="Currency 3 2 2 2 2 3 10" xfId="32468" xr:uid="{00000000-0005-0000-0000-000048070000}"/>
    <cellStyle name="Currency 3 2 2 2 2 3 2" xfId="4213" xr:uid="{00000000-0005-0000-0000-000049070000}"/>
    <cellStyle name="Currency 3 2 2 2 2 3 2 2" xfId="9163" xr:uid="{00000000-0005-0000-0000-00004A070000}"/>
    <cellStyle name="Currency 3 2 2 2 2 3 2 2 2" xfId="43824" xr:uid="{00000000-0005-0000-0000-00004B070000}"/>
    <cellStyle name="Currency 3 2 2 2 2 3 2 3" xfId="14113" xr:uid="{00000000-0005-0000-0000-00004C070000}"/>
    <cellStyle name="Currency 3 2 2 2 2 3 2 3 2" xfId="38872" xr:uid="{00000000-0005-0000-0000-00004D070000}"/>
    <cellStyle name="Currency 3 2 2 2 2 3 2 4" xfId="19064" xr:uid="{00000000-0005-0000-0000-00004E070000}"/>
    <cellStyle name="Currency 3 2 2 2 2 3 2 5" xfId="24016" xr:uid="{00000000-0005-0000-0000-00004F070000}"/>
    <cellStyle name="Currency 3 2 2 2 2 3 2 6" xfId="28968" xr:uid="{00000000-0005-0000-0000-000050070000}"/>
    <cellStyle name="Currency 3 2 2 2 2 3 2 7" xfId="33920" xr:uid="{00000000-0005-0000-0000-000051070000}"/>
    <cellStyle name="Currency 3 2 2 2 2 3 3" xfId="5665" xr:uid="{00000000-0005-0000-0000-000052070000}"/>
    <cellStyle name="Currency 3 2 2 2 2 3 3 2" xfId="10615" xr:uid="{00000000-0005-0000-0000-000053070000}"/>
    <cellStyle name="Currency 3 2 2 2 2 3 3 2 2" xfId="45276" xr:uid="{00000000-0005-0000-0000-000054070000}"/>
    <cellStyle name="Currency 3 2 2 2 2 3 3 3" xfId="15565" xr:uid="{00000000-0005-0000-0000-000055070000}"/>
    <cellStyle name="Currency 3 2 2 2 2 3 3 3 2" xfId="40324" xr:uid="{00000000-0005-0000-0000-000056070000}"/>
    <cellStyle name="Currency 3 2 2 2 2 3 3 4" xfId="20516" xr:uid="{00000000-0005-0000-0000-000057070000}"/>
    <cellStyle name="Currency 3 2 2 2 2 3 3 5" xfId="25468" xr:uid="{00000000-0005-0000-0000-000058070000}"/>
    <cellStyle name="Currency 3 2 2 2 2 3 3 6" xfId="30420" xr:uid="{00000000-0005-0000-0000-000059070000}"/>
    <cellStyle name="Currency 3 2 2 2 2 3 3 7" xfId="35372" xr:uid="{00000000-0005-0000-0000-00005A070000}"/>
    <cellStyle name="Currency 3 2 2 2 2 3 4" xfId="2761" xr:uid="{00000000-0005-0000-0000-00005B070000}"/>
    <cellStyle name="Currency 3 2 2 2 2 3 4 2" xfId="42372" xr:uid="{00000000-0005-0000-0000-00005C070000}"/>
    <cellStyle name="Currency 3 2 2 2 2 3 5" xfId="7711" xr:uid="{00000000-0005-0000-0000-00005D070000}"/>
    <cellStyle name="Currency 3 2 2 2 2 3 5 2" xfId="37420" xr:uid="{00000000-0005-0000-0000-00005E070000}"/>
    <cellStyle name="Currency 3 2 2 2 2 3 6" xfId="12661" xr:uid="{00000000-0005-0000-0000-00005F070000}"/>
    <cellStyle name="Currency 3 2 2 2 2 3 7" xfId="17612" xr:uid="{00000000-0005-0000-0000-000060070000}"/>
    <cellStyle name="Currency 3 2 2 2 2 3 8" xfId="22564" xr:uid="{00000000-0005-0000-0000-000061070000}"/>
    <cellStyle name="Currency 3 2 2 2 2 3 9" xfId="27516" xr:uid="{00000000-0005-0000-0000-000062070000}"/>
    <cellStyle name="Currency 3 2 2 2 2 4" xfId="1309" xr:uid="{00000000-0005-0000-0000-000063070000}"/>
    <cellStyle name="Currency 3 2 2 2 2 4 10" xfId="33062" xr:uid="{00000000-0005-0000-0000-000064070000}"/>
    <cellStyle name="Currency 3 2 2 2 2 4 2" xfId="4807" xr:uid="{00000000-0005-0000-0000-000065070000}"/>
    <cellStyle name="Currency 3 2 2 2 2 4 2 2" xfId="9757" xr:uid="{00000000-0005-0000-0000-000066070000}"/>
    <cellStyle name="Currency 3 2 2 2 2 4 2 2 2" xfId="44418" xr:uid="{00000000-0005-0000-0000-000067070000}"/>
    <cellStyle name="Currency 3 2 2 2 2 4 2 3" xfId="14707" xr:uid="{00000000-0005-0000-0000-000068070000}"/>
    <cellStyle name="Currency 3 2 2 2 2 4 2 3 2" xfId="39466" xr:uid="{00000000-0005-0000-0000-000069070000}"/>
    <cellStyle name="Currency 3 2 2 2 2 4 2 4" xfId="19658" xr:uid="{00000000-0005-0000-0000-00006A070000}"/>
    <cellStyle name="Currency 3 2 2 2 2 4 2 5" xfId="24610" xr:uid="{00000000-0005-0000-0000-00006B070000}"/>
    <cellStyle name="Currency 3 2 2 2 2 4 2 6" xfId="29562" xr:uid="{00000000-0005-0000-0000-00006C070000}"/>
    <cellStyle name="Currency 3 2 2 2 2 4 2 7" xfId="34514" xr:uid="{00000000-0005-0000-0000-00006D070000}"/>
    <cellStyle name="Currency 3 2 2 2 2 4 3" xfId="6259" xr:uid="{00000000-0005-0000-0000-00006E070000}"/>
    <cellStyle name="Currency 3 2 2 2 2 4 3 2" xfId="11209" xr:uid="{00000000-0005-0000-0000-00006F070000}"/>
    <cellStyle name="Currency 3 2 2 2 2 4 3 2 2" xfId="45870" xr:uid="{00000000-0005-0000-0000-000070070000}"/>
    <cellStyle name="Currency 3 2 2 2 2 4 3 3" xfId="16159" xr:uid="{00000000-0005-0000-0000-000071070000}"/>
    <cellStyle name="Currency 3 2 2 2 2 4 3 3 2" xfId="40918" xr:uid="{00000000-0005-0000-0000-000072070000}"/>
    <cellStyle name="Currency 3 2 2 2 2 4 3 4" xfId="21110" xr:uid="{00000000-0005-0000-0000-000073070000}"/>
    <cellStyle name="Currency 3 2 2 2 2 4 3 5" xfId="26062" xr:uid="{00000000-0005-0000-0000-000074070000}"/>
    <cellStyle name="Currency 3 2 2 2 2 4 3 6" xfId="31014" xr:uid="{00000000-0005-0000-0000-000075070000}"/>
    <cellStyle name="Currency 3 2 2 2 2 4 3 7" xfId="35966" xr:uid="{00000000-0005-0000-0000-000076070000}"/>
    <cellStyle name="Currency 3 2 2 2 2 4 4" xfId="3355" xr:uid="{00000000-0005-0000-0000-000077070000}"/>
    <cellStyle name="Currency 3 2 2 2 2 4 4 2" xfId="42966" xr:uid="{00000000-0005-0000-0000-000078070000}"/>
    <cellStyle name="Currency 3 2 2 2 2 4 5" xfId="8305" xr:uid="{00000000-0005-0000-0000-000079070000}"/>
    <cellStyle name="Currency 3 2 2 2 2 4 5 2" xfId="38014" xr:uid="{00000000-0005-0000-0000-00007A070000}"/>
    <cellStyle name="Currency 3 2 2 2 2 4 6" xfId="13255" xr:uid="{00000000-0005-0000-0000-00007B070000}"/>
    <cellStyle name="Currency 3 2 2 2 2 4 7" xfId="18206" xr:uid="{00000000-0005-0000-0000-00007C070000}"/>
    <cellStyle name="Currency 3 2 2 2 2 4 8" xfId="23158" xr:uid="{00000000-0005-0000-0000-00007D070000}"/>
    <cellStyle name="Currency 3 2 2 2 2 4 9" xfId="28110" xr:uid="{00000000-0005-0000-0000-00007E070000}"/>
    <cellStyle name="Currency 3 2 2 2 2 5" xfId="2431" xr:uid="{00000000-0005-0000-0000-00007F070000}"/>
    <cellStyle name="Currency 3 2 2 2 2 5 2" xfId="7381" xr:uid="{00000000-0005-0000-0000-000080070000}"/>
    <cellStyle name="Currency 3 2 2 2 2 5 2 2" xfId="42042" xr:uid="{00000000-0005-0000-0000-000081070000}"/>
    <cellStyle name="Currency 3 2 2 2 2 5 3" xfId="12331" xr:uid="{00000000-0005-0000-0000-000082070000}"/>
    <cellStyle name="Currency 3 2 2 2 2 5 3 2" xfId="37090" xr:uid="{00000000-0005-0000-0000-000083070000}"/>
    <cellStyle name="Currency 3 2 2 2 2 5 4" xfId="17282" xr:uid="{00000000-0005-0000-0000-000084070000}"/>
    <cellStyle name="Currency 3 2 2 2 2 5 5" xfId="22234" xr:uid="{00000000-0005-0000-0000-000085070000}"/>
    <cellStyle name="Currency 3 2 2 2 2 5 6" xfId="27186" xr:uid="{00000000-0005-0000-0000-000086070000}"/>
    <cellStyle name="Currency 3 2 2 2 2 5 7" xfId="32138" xr:uid="{00000000-0005-0000-0000-000087070000}"/>
    <cellStyle name="Currency 3 2 2 2 2 6" xfId="3883" xr:uid="{00000000-0005-0000-0000-000088070000}"/>
    <cellStyle name="Currency 3 2 2 2 2 6 2" xfId="8833" xr:uid="{00000000-0005-0000-0000-000089070000}"/>
    <cellStyle name="Currency 3 2 2 2 2 6 2 2" xfId="43494" xr:uid="{00000000-0005-0000-0000-00008A070000}"/>
    <cellStyle name="Currency 3 2 2 2 2 6 3" xfId="13783" xr:uid="{00000000-0005-0000-0000-00008B070000}"/>
    <cellStyle name="Currency 3 2 2 2 2 6 3 2" xfId="38542" xr:uid="{00000000-0005-0000-0000-00008C070000}"/>
    <cellStyle name="Currency 3 2 2 2 2 6 4" xfId="18734" xr:uid="{00000000-0005-0000-0000-00008D070000}"/>
    <cellStyle name="Currency 3 2 2 2 2 6 5" xfId="23686" xr:uid="{00000000-0005-0000-0000-00008E070000}"/>
    <cellStyle name="Currency 3 2 2 2 2 6 6" xfId="28638" xr:uid="{00000000-0005-0000-0000-00008F070000}"/>
    <cellStyle name="Currency 3 2 2 2 2 6 7" xfId="33590" xr:uid="{00000000-0005-0000-0000-000090070000}"/>
    <cellStyle name="Currency 3 2 2 2 2 7" xfId="5335" xr:uid="{00000000-0005-0000-0000-000091070000}"/>
    <cellStyle name="Currency 3 2 2 2 2 7 2" xfId="10285" xr:uid="{00000000-0005-0000-0000-000092070000}"/>
    <cellStyle name="Currency 3 2 2 2 2 7 2 2" xfId="44946" xr:uid="{00000000-0005-0000-0000-000093070000}"/>
    <cellStyle name="Currency 3 2 2 2 2 7 3" xfId="15235" xr:uid="{00000000-0005-0000-0000-000094070000}"/>
    <cellStyle name="Currency 3 2 2 2 2 7 3 2" xfId="39994" xr:uid="{00000000-0005-0000-0000-000095070000}"/>
    <cellStyle name="Currency 3 2 2 2 2 7 4" xfId="20186" xr:uid="{00000000-0005-0000-0000-000096070000}"/>
    <cellStyle name="Currency 3 2 2 2 2 7 5" xfId="25138" xr:uid="{00000000-0005-0000-0000-000097070000}"/>
    <cellStyle name="Currency 3 2 2 2 2 7 6" xfId="30090" xr:uid="{00000000-0005-0000-0000-000098070000}"/>
    <cellStyle name="Currency 3 2 2 2 2 7 7" xfId="35042" xr:uid="{00000000-0005-0000-0000-000099070000}"/>
    <cellStyle name="Currency 3 2 2 2 2 8" xfId="1903" xr:uid="{00000000-0005-0000-0000-00009A070000}"/>
    <cellStyle name="Currency 3 2 2 2 2 8 2" xfId="41514" xr:uid="{00000000-0005-0000-0000-00009B070000}"/>
    <cellStyle name="Currency 3 2 2 2 2 9" xfId="6853" xr:uid="{00000000-0005-0000-0000-00009C070000}"/>
    <cellStyle name="Currency 3 2 2 2 2 9 2" xfId="36562" xr:uid="{00000000-0005-0000-0000-00009D070000}"/>
    <cellStyle name="Currency 3 2 2 2 3" xfId="451" xr:uid="{00000000-0005-0000-0000-00009E070000}"/>
    <cellStyle name="Currency 3 2 2 2 3 10" xfId="11869" xr:uid="{00000000-0005-0000-0000-00009F070000}"/>
    <cellStyle name="Currency 3 2 2 2 3 11" xfId="16820" xr:uid="{00000000-0005-0000-0000-0000A0070000}"/>
    <cellStyle name="Currency 3 2 2 2 3 12" xfId="21772" xr:uid="{00000000-0005-0000-0000-0000A1070000}"/>
    <cellStyle name="Currency 3 2 2 2 3 13" xfId="26724" xr:uid="{00000000-0005-0000-0000-0000A2070000}"/>
    <cellStyle name="Currency 3 2 2 2 3 14" xfId="31676" xr:uid="{00000000-0005-0000-0000-0000A3070000}"/>
    <cellStyle name="Currency 3 2 2 2 3 2" xfId="1045" xr:uid="{00000000-0005-0000-0000-0000A4070000}"/>
    <cellStyle name="Currency 3 2 2 2 3 2 10" xfId="22036" xr:uid="{00000000-0005-0000-0000-0000A5070000}"/>
    <cellStyle name="Currency 3 2 2 2 3 2 11" xfId="26988" xr:uid="{00000000-0005-0000-0000-0000A6070000}"/>
    <cellStyle name="Currency 3 2 2 2 3 2 12" xfId="31940" xr:uid="{00000000-0005-0000-0000-0000A7070000}"/>
    <cellStyle name="Currency 3 2 2 2 3 2 2" xfId="1639" xr:uid="{00000000-0005-0000-0000-0000A8070000}"/>
    <cellStyle name="Currency 3 2 2 2 3 2 2 10" xfId="33392" xr:uid="{00000000-0005-0000-0000-0000A9070000}"/>
    <cellStyle name="Currency 3 2 2 2 3 2 2 2" xfId="5137" xr:uid="{00000000-0005-0000-0000-0000AA070000}"/>
    <cellStyle name="Currency 3 2 2 2 3 2 2 2 2" xfId="10087" xr:uid="{00000000-0005-0000-0000-0000AB070000}"/>
    <cellStyle name="Currency 3 2 2 2 3 2 2 2 2 2" xfId="44748" xr:uid="{00000000-0005-0000-0000-0000AC070000}"/>
    <cellStyle name="Currency 3 2 2 2 3 2 2 2 3" xfId="15037" xr:uid="{00000000-0005-0000-0000-0000AD070000}"/>
    <cellStyle name="Currency 3 2 2 2 3 2 2 2 3 2" xfId="39796" xr:uid="{00000000-0005-0000-0000-0000AE070000}"/>
    <cellStyle name="Currency 3 2 2 2 3 2 2 2 4" xfId="19988" xr:uid="{00000000-0005-0000-0000-0000AF070000}"/>
    <cellStyle name="Currency 3 2 2 2 3 2 2 2 5" xfId="24940" xr:uid="{00000000-0005-0000-0000-0000B0070000}"/>
    <cellStyle name="Currency 3 2 2 2 3 2 2 2 6" xfId="29892" xr:uid="{00000000-0005-0000-0000-0000B1070000}"/>
    <cellStyle name="Currency 3 2 2 2 3 2 2 2 7" xfId="34844" xr:uid="{00000000-0005-0000-0000-0000B2070000}"/>
    <cellStyle name="Currency 3 2 2 2 3 2 2 3" xfId="6589" xr:uid="{00000000-0005-0000-0000-0000B3070000}"/>
    <cellStyle name="Currency 3 2 2 2 3 2 2 3 2" xfId="11539" xr:uid="{00000000-0005-0000-0000-0000B4070000}"/>
    <cellStyle name="Currency 3 2 2 2 3 2 2 3 2 2" xfId="46200" xr:uid="{00000000-0005-0000-0000-0000B5070000}"/>
    <cellStyle name="Currency 3 2 2 2 3 2 2 3 3" xfId="16489" xr:uid="{00000000-0005-0000-0000-0000B6070000}"/>
    <cellStyle name="Currency 3 2 2 2 3 2 2 3 3 2" xfId="41248" xr:uid="{00000000-0005-0000-0000-0000B7070000}"/>
    <cellStyle name="Currency 3 2 2 2 3 2 2 3 4" xfId="21440" xr:uid="{00000000-0005-0000-0000-0000B8070000}"/>
    <cellStyle name="Currency 3 2 2 2 3 2 2 3 5" xfId="26392" xr:uid="{00000000-0005-0000-0000-0000B9070000}"/>
    <cellStyle name="Currency 3 2 2 2 3 2 2 3 6" xfId="31344" xr:uid="{00000000-0005-0000-0000-0000BA070000}"/>
    <cellStyle name="Currency 3 2 2 2 3 2 2 3 7" xfId="36296" xr:uid="{00000000-0005-0000-0000-0000BB070000}"/>
    <cellStyle name="Currency 3 2 2 2 3 2 2 4" xfId="3685" xr:uid="{00000000-0005-0000-0000-0000BC070000}"/>
    <cellStyle name="Currency 3 2 2 2 3 2 2 4 2" xfId="43296" xr:uid="{00000000-0005-0000-0000-0000BD070000}"/>
    <cellStyle name="Currency 3 2 2 2 3 2 2 5" xfId="8635" xr:uid="{00000000-0005-0000-0000-0000BE070000}"/>
    <cellStyle name="Currency 3 2 2 2 3 2 2 5 2" xfId="38344" xr:uid="{00000000-0005-0000-0000-0000BF070000}"/>
    <cellStyle name="Currency 3 2 2 2 3 2 2 6" xfId="13585" xr:uid="{00000000-0005-0000-0000-0000C0070000}"/>
    <cellStyle name="Currency 3 2 2 2 3 2 2 7" xfId="18536" xr:uid="{00000000-0005-0000-0000-0000C1070000}"/>
    <cellStyle name="Currency 3 2 2 2 3 2 2 8" xfId="23488" xr:uid="{00000000-0005-0000-0000-0000C2070000}"/>
    <cellStyle name="Currency 3 2 2 2 3 2 2 9" xfId="28440" xr:uid="{00000000-0005-0000-0000-0000C3070000}"/>
    <cellStyle name="Currency 3 2 2 2 3 2 3" xfId="3091" xr:uid="{00000000-0005-0000-0000-0000C4070000}"/>
    <cellStyle name="Currency 3 2 2 2 3 2 3 2" xfId="8041" xr:uid="{00000000-0005-0000-0000-0000C5070000}"/>
    <cellStyle name="Currency 3 2 2 2 3 2 3 2 2" xfId="42702" xr:uid="{00000000-0005-0000-0000-0000C6070000}"/>
    <cellStyle name="Currency 3 2 2 2 3 2 3 3" xfId="12991" xr:uid="{00000000-0005-0000-0000-0000C7070000}"/>
    <cellStyle name="Currency 3 2 2 2 3 2 3 3 2" xfId="37750" xr:uid="{00000000-0005-0000-0000-0000C8070000}"/>
    <cellStyle name="Currency 3 2 2 2 3 2 3 4" xfId="17942" xr:uid="{00000000-0005-0000-0000-0000C9070000}"/>
    <cellStyle name="Currency 3 2 2 2 3 2 3 5" xfId="22894" xr:uid="{00000000-0005-0000-0000-0000CA070000}"/>
    <cellStyle name="Currency 3 2 2 2 3 2 3 6" xfId="27846" xr:uid="{00000000-0005-0000-0000-0000CB070000}"/>
    <cellStyle name="Currency 3 2 2 2 3 2 3 7" xfId="32798" xr:uid="{00000000-0005-0000-0000-0000CC070000}"/>
    <cellStyle name="Currency 3 2 2 2 3 2 4" xfId="4543" xr:uid="{00000000-0005-0000-0000-0000CD070000}"/>
    <cellStyle name="Currency 3 2 2 2 3 2 4 2" xfId="9493" xr:uid="{00000000-0005-0000-0000-0000CE070000}"/>
    <cellStyle name="Currency 3 2 2 2 3 2 4 2 2" xfId="44154" xr:uid="{00000000-0005-0000-0000-0000CF070000}"/>
    <cellStyle name="Currency 3 2 2 2 3 2 4 3" xfId="14443" xr:uid="{00000000-0005-0000-0000-0000D0070000}"/>
    <cellStyle name="Currency 3 2 2 2 3 2 4 3 2" xfId="39202" xr:uid="{00000000-0005-0000-0000-0000D1070000}"/>
    <cellStyle name="Currency 3 2 2 2 3 2 4 4" xfId="19394" xr:uid="{00000000-0005-0000-0000-0000D2070000}"/>
    <cellStyle name="Currency 3 2 2 2 3 2 4 5" xfId="24346" xr:uid="{00000000-0005-0000-0000-0000D3070000}"/>
    <cellStyle name="Currency 3 2 2 2 3 2 4 6" xfId="29298" xr:uid="{00000000-0005-0000-0000-0000D4070000}"/>
    <cellStyle name="Currency 3 2 2 2 3 2 4 7" xfId="34250" xr:uid="{00000000-0005-0000-0000-0000D5070000}"/>
    <cellStyle name="Currency 3 2 2 2 3 2 5" xfId="5995" xr:uid="{00000000-0005-0000-0000-0000D6070000}"/>
    <cellStyle name="Currency 3 2 2 2 3 2 5 2" xfId="10945" xr:uid="{00000000-0005-0000-0000-0000D7070000}"/>
    <cellStyle name="Currency 3 2 2 2 3 2 5 2 2" xfId="45606" xr:uid="{00000000-0005-0000-0000-0000D8070000}"/>
    <cellStyle name="Currency 3 2 2 2 3 2 5 3" xfId="15895" xr:uid="{00000000-0005-0000-0000-0000D9070000}"/>
    <cellStyle name="Currency 3 2 2 2 3 2 5 3 2" xfId="40654" xr:uid="{00000000-0005-0000-0000-0000DA070000}"/>
    <cellStyle name="Currency 3 2 2 2 3 2 5 4" xfId="20846" xr:uid="{00000000-0005-0000-0000-0000DB070000}"/>
    <cellStyle name="Currency 3 2 2 2 3 2 5 5" xfId="25798" xr:uid="{00000000-0005-0000-0000-0000DC070000}"/>
    <cellStyle name="Currency 3 2 2 2 3 2 5 6" xfId="30750" xr:uid="{00000000-0005-0000-0000-0000DD070000}"/>
    <cellStyle name="Currency 3 2 2 2 3 2 5 7" xfId="35702" xr:uid="{00000000-0005-0000-0000-0000DE070000}"/>
    <cellStyle name="Currency 3 2 2 2 3 2 6" xfId="2233" xr:uid="{00000000-0005-0000-0000-0000DF070000}"/>
    <cellStyle name="Currency 3 2 2 2 3 2 6 2" xfId="41844" xr:uid="{00000000-0005-0000-0000-0000E0070000}"/>
    <cellStyle name="Currency 3 2 2 2 3 2 7" xfId="7183" xr:uid="{00000000-0005-0000-0000-0000E1070000}"/>
    <cellStyle name="Currency 3 2 2 2 3 2 7 2" xfId="36892" xr:uid="{00000000-0005-0000-0000-0000E2070000}"/>
    <cellStyle name="Currency 3 2 2 2 3 2 8" xfId="12133" xr:uid="{00000000-0005-0000-0000-0000E3070000}"/>
    <cellStyle name="Currency 3 2 2 2 3 2 9" xfId="17084" xr:uid="{00000000-0005-0000-0000-0000E4070000}"/>
    <cellStyle name="Currency 3 2 2 2 3 3" xfId="781" xr:uid="{00000000-0005-0000-0000-0000E5070000}"/>
    <cellStyle name="Currency 3 2 2 2 3 3 10" xfId="32534" xr:uid="{00000000-0005-0000-0000-0000E6070000}"/>
    <cellStyle name="Currency 3 2 2 2 3 3 2" xfId="4279" xr:uid="{00000000-0005-0000-0000-0000E7070000}"/>
    <cellStyle name="Currency 3 2 2 2 3 3 2 2" xfId="9229" xr:uid="{00000000-0005-0000-0000-0000E8070000}"/>
    <cellStyle name="Currency 3 2 2 2 3 3 2 2 2" xfId="43890" xr:uid="{00000000-0005-0000-0000-0000E9070000}"/>
    <cellStyle name="Currency 3 2 2 2 3 3 2 3" xfId="14179" xr:uid="{00000000-0005-0000-0000-0000EA070000}"/>
    <cellStyle name="Currency 3 2 2 2 3 3 2 3 2" xfId="38938" xr:uid="{00000000-0005-0000-0000-0000EB070000}"/>
    <cellStyle name="Currency 3 2 2 2 3 3 2 4" xfId="19130" xr:uid="{00000000-0005-0000-0000-0000EC070000}"/>
    <cellStyle name="Currency 3 2 2 2 3 3 2 5" xfId="24082" xr:uid="{00000000-0005-0000-0000-0000ED070000}"/>
    <cellStyle name="Currency 3 2 2 2 3 3 2 6" xfId="29034" xr:uid="{00000000-0005-0000-0000-0000EE070000}"/>
    <cellStyle name="Currency 3 2 2 2 3 3 2 7" xfId="33986" xr:uid="{00000000-0005-0000-0000-0000EF070000}"/>
    <cellStyle name="Currency 3 2 2 2 3 3 3" xfId="5731" xr:uid="{00000000-0005-0000-0000-0000F0070000}"/>
    <cellStyle name="Currency 3 2 2 2 3 3 3 2" xfId="10681" xr:uid="{00000000-0005-0000-0000-0000F1070000}"/>
    <cellStyle name="Currency 3 2 2 2 3 3 3 2 2" xfId="45342" xr:uid="{00000000-0005-0000-0000-0000F2070000}"/>
    <cellStyle name="Currency 3 2 2 2 3 3 3 3" xfId="15631" xr:uid="{00000000-0005-0000-0000-0000F3070000}"/>
    <cellStyle name="Currency 3 2 2 2 3 3 3 3 2" xfId="40390" xr:uid="{00000000-0005-0000-0000-0000F4070000}"/>
    <cellStyle name="Currency 3 2 2 2 3 3 3 4" xfId="20582" xr:uid="{00000000-0005-0000-0000-0000F5070000}"/>
    <cellStyle name="Currency 3 2 2 2 3 3 3 5" xfId="25534" xr:uid="{00000000-0005-0000-0000-0000F6070000}"/>
    <cellStyle name="Currency 3 2 2 2 3 3 3 6" xfId="30486" xr:uid="{00000000-0005-0000-0000-0000F7070000}"/>
    <cellStyle name="Currency 3 2 2 2 3 3 3 7" xfId="35438" xr:uid="{00000000-0005-0000-0000-0000F8070000}"/>
    <cellStyle name="Currency 3 2 2 2 3 3 4" xfId="2827" xr:uid="{00000000-0005-0000-0000-0000F9070000}"/>
    <cellStyle name="Currency 3 2 2 2 3 3 4 2" xfId="42438" xr:uid="{00000000-0005-0000-0000-0000FA070000}"/>
    <cellStyle name="Currency 3 2 2 2 3 3 5" xfId="7777" xr:uid="{00000000-0005-0000-0000-0000FB070000}"/>
    <cellStyle name="Currency 3 2 2 2 3 3 5 2" xfId="37486" xr:uid="{00000000-0005-0000-0000-0000FC070000}"/>
    <cellStyle name="Currency 3 2 2 2 3 3 6" xfId="12727" xr:uid="{00000000-0005-0000-0000-0000FD070000}"/>
    <cellStyle name="Currency 3 2 2 2 3 3 7" xfId="17678" xr:uid="{00000000-0005-0000-0000-0000FE070000}"/>
    <cellStyle name="Currency 3 2 2 2 3 3 8" xfId="22630" xr:uid="{00000000-0005-0000-0000-0000FF070000}"/>
    <cellStyle name="Currency 3 2 2 2 3 3 9" xfId="27582" xr:uid="{00000000-0005-0000-0000-000000080000}"/>
    <cellStyle name="Currency 3 2 2 2 3 4" xfId="1375" xr:uid="{00000000-0005-0000-0000-000001080000}"/>
    <cellStyle name="Currency 3 2 2 2 3 4 10" xfId="33128" xr:uid="{00000000-0005-0000-0000-000002080000}"/>
    <cellStyle name="Currency 3 2 2 2 3 4 2" xfId="4873" xr:uid="{00000000-0005-0000-0000-000003080000}"/>
    <cellStyle name="Currency 3 2 2 2 3 4 2 2" xfId="9823" xr:uid="{00000000-0005-0000-0000-000004080000}"/>
    <cellStyle name="Currency 3 2 2 2 3 4 2 2 2" xfId="44484" xr:uid="{00000000-0005-0000-0000-000005080000}"/>
    <cellStyle name="Currency 3 2 2 2 3 4 2 3" xfId="14773" xr:uid="{00000000-0005-0000-0000-000006080000}"/>
    <cellStyle name="Currency 3 2 2 2 3 4 2 3 2" xfId="39532" xr:uid="{00000000-0005-0000-0000-000007080000}"/>
    <cellStyle name="Currency 3 2 2 2 3 4 2 4" xfId="19724" xr:uid="{00000000-0005-0000-0000-000008080000}"/>
    <cellStyle name="Currency 3 2 2 2 3 4 2 5" xfId="24676" xr:uid="{00000000-0005-0000-0000-000009080000}"/>
    <cellStyle name="Currency 3 2 2 2 3 4 2 6" xfId="29628" xr:uid="{00000000-0005-0000-0000-00000A080000}"/>
    <cellStyle name="Currency 3 2 2 2 3 4 2 7" xfId="34580" xr:uid="{00000000-0005-0000-0000-00000B080000}"/>
    <cellStyle name="Currency 3 2 2 2 3 4 3" xfId="6325" xr:uid="{00000000-0005-0000-0000-00000C080000}"/>
    <cellStyle name="Currency 3 2 2 2 3 4 3 2" xfId="11275" xr:uid="{00000000-0005-0000-0000-00000D080000}"/>
    <cellStyle name="Currency 3 2 2 2 3 4 3 2 2" xfId="45936" xr:uid="{00000000-0005-0000-0000-00000E080000}"/>
    <cellStyle name="Currency 3 2 2 2 3 4 3 3" xfId="16225" xr:uid="{00000000-0005-0000-0000-00000F080000}"/>
    <cellStyle name="Currency 3 2 2 2 3 4 3 3 2" xfId="40984" xr:uid="{00000000-0005-0000-0000-000010080000}"/>
    <cellStyle name="Currency 3 2 2 2 3 4 3 4" xfId="21176" xr:uid="{00000000-0005-0000-0000-000011080000}"/>
    <cellStyle name="Currency 3 2 2 2 3 4 3 5" xfId="26128" xr:uid="{00000000-0005-0000-0000-000012080000}"/>
    <cellStyle name="Currency 3 2 2 2 3 4 3 6" xfId="31080" xr:uid="{00000000-0005-0000-0000-000013080000}"/>
    <cellStyle name="Currency 3 2 2 2 3 4 3 7" xfId="36032" xr:uid="{00000000-0005-0000-0000-000014080000}"/>
    <cellStyle name="Currency 3 2 2 2 3 4 4" xfId="3421" xr:uid="{00000000-0005-0000-0000-000015080000}"/>
    <cellStyle name="Currency 3 2 2 2 3 4 4 2" xfId="43032" xr:uid="{00000000-0005-0000-0000-000016080000}"/>
    <cellStyle name="Currency 3 2 2 2 3 4 5" xfId="8371" xr:uid="{00000000-0005-0000-0000-000017080000}"/>
    <cellStyle name="Currency 3 2 2 2 3 4 5 2" xfId="38080" xr:uid="{00000000-0005-0000-0000-000018080000}"/>
    <cellStyle name="Currency 3 2 2 2 3 4 6" xfId="13321" xr:uid="{00000000-0005-0000-0000-000019080000}"/>
    <cellStyle name="Currency 3 2 2 2 3 4 7" xfId="18272" xr:uid="{00000000-0005-0000-0000-00001A080000}"/>
    <cellStyle name="Currency 3 2 2 2 3 4 8" xfId="23224" xr:uid="{00000000-0005-0000-0000-00001B080000}"/>
    <cellStyle name="Currency 3 2 2 2 3 4 9" xfId="28176" xr:uid="{00000000-0005-0000-0000-00001C080000}"/>
    <cellStyle name="Currency 3 2 2 2 3 5" xfId="2497" xr:uid="{00000000-0005-0000-0000-00001D080000}"/>
    <cellStyle name="Currency 3 2 2 2 3 5 2" xfId="7447" xr:uid="{00000000-0005-0000-0000-00001E080000}"/>
    <cellStyle name="Currency 3 2 2 2 3 5 2 2" xfId="42108" xr:uid="{00000000-0005-0000-0000-00001F080000}"/>
    <cellStyle name="Currency 3 2 2 2 3 5 3" xfId="12397" xr:uid="{00000000-0005-0000-0000-000020080000}"/>
    <cellStyle name="Currency 3 2 2 2 3 5 3 2" xfId="37156" xr:uid="{00000000-0005-0000-0000-000021080000}"/>
    <cellStyle name="Currency 3 2 2 2 3 5 4" xfId="17348" xr:uid="{00000000-0005-0000-0000-000022080000}"/>
    <cellStyle name="Currency 3 2 2 2 3 5 5" xfId="22300" xr:uid="{00000000-0005-0000-0000-000023080000}"/>
    <cellStyle name="Currency 3 2 2 2 3 5 6" xfId="27252" xr:uid="{00000000-0005-0000-0000-000024080000}"/>
    <cellStyle name="Currency 3 2 2 2 3 5 7" xfId="32204" xr:uid="{00000000-0005-0000-0000-000025080000}"/>
    <cellStyle name="Currency 3 2 2 2 3 6" xfId="3949" xr:uid="{00000000-0005-0000-0000-000026080000}"/>
    <cellStyle name="Currency 3 2 2 2 3 6 2" xfId="8899" xr:uid="{00000000-0005-0000-0000-000027080000}"/>
    <cellStyle name="Currency 3 2 2 2 3 6 2 2" xfId="43560" xr:uid="{00000000-0005-0000-0000-000028080000}"/>
    <cellStyle name="Currency 3 2 2 2 3 6 3" xfId="13849" xr:uid="{00000000-0005-0000-0000-000029080000}"/>
    <cellStyle name="Currency 3 2 2 2 3 6 3 2" xfId="38608" xr:uid="{00000000-0005-0000-0000-00002A080000}"/>
    <cellStyle name="Currency 3 2 2 2 3 6 4" xfId="18800" xr:uid="{00000000-0005-0000-0000-00002B080000}"/>
    <cellStyle name="Currency 3 2 2 2 3 6 5" xfId="23752" xr:uid="{00000000-0005-0000-0000-00002C080000}"/>
    <cellStyle name="Currency 3 2 2 2 3 6 6" xfId="28704" xr:uid="{00000000-0005-0000-0000-00002D080000}"/>
    <cellStyle name="Currency 3 2 2 2 3 6 7" xfId="33656" xr:uid="{00000000-0005-0000-0000-00002E080000}"/>
    <cellStyle name="Currency 3 2 2 2 3 7" xfId="5401" xr:uid="{00000000-0005-0000-0000-00002F080000}"/>
    <cellStyle name="Currency 3 2 2 2 3 7 2" xfId="10351" xr:uid="{00000000-0005-0000-0000-000030080000}"/>
    <cellStyle name="Currency 3 2 2 2 3 7 2 2" xfId="45012" xr:uid="{00000000-0005-0000-0000-000031080000}"/>
    <cellStyle name="Currency 3 2 2 2 3 7 3" xfId="15301" xr:uid="{00000000-0005-0000-0000-000032080000}"/>
    <cellStyle name="Currency 3 2 2 2 3 7 3 2" xfId="40060" xr:uid="{00000000-0005-0000-0000-000033080000}"/>
    <cellStyle name="Currency 3 2 2 2 3 7 4" xfId="20252" xr:uid="{00000000-0005-0000-0000-000034080000}"/>
    <cellStyle name="Currency 3 2 2 2 3 7 5" xfId="25204" xr:uid="{00000000-0005-0000-0000-000035080000}"/>
    <cellStyle name="Currency 3 2 2 2 3 7 6" xfId="30156" xr:uid="{00000000-0005-0000-0000-000036080000}"/>
    <cellStyle name="Currency 3 2 2 2 3 7 7" xfId="35108" xr:uid="{00000000-0005-0000-0000-000037080000}"/>
    <cellStyle name="Currency 3 2 2 2 3 8" xfId="1969" xr:uid="{00000000-0005-0000-0000-000038080000}"/>
    <cellStyle name="Currency 3 2 2 2 3 8 2" xfId="41580" xr:uid="{00000000-0005-0000-0000-000039080000}"/>
    <cellStyle name="Currency 3 2 2 2 3 9" xfId="6919" xr:uid="{00000000-0005-0000-0000-00003A080000}"/>
    <cellStyle name="Currency 3 2 2 2 3 9 2" xfId="36628" xr:uid="{00000000-0005-0000-0000-00003B080000}"/>
    <cellStyle name="Currency 3 2 2 2 4" xfId="517" xr:uid="{00000000-0005-0000-0000-00003C080000}"/>
    <cellStyle name="Currency 3 2 2 2 4 10" xfId="11935" xr:uid="{00000000-0005-0000-0000-00003D080000}"/>
    <cellStyle name="Currency 3 2 2 2 4 11" xfId="16886" xr:uid="{00000000-0005-0000-0000-00003E080000}"/>
    <cellStyle name="Currency 3 2 2 2 4 12" xfId="21838" xr:uid="{00000000-0005-0000-0000-00003F080000}"/>
    <cellStyle name="Currency 3 2 2 2 4 13" xfId="26790" xr:uid="{00000000-0005-0000-0000-000040080000}"/>
    <cellStyle name="Currency 3 2 2 2 4 14" xfId="31742" xr:uid="{00000000-0005-0000-0000-000041080000}"/>
    <cellStyle name="Currency 3 2 2 2 4 2" xfId="1111" xr:uid="{00000000-0005-0000-0000-000042080000}"/>
    <cellStyle name="Currency 3 2 2 2 4 2 10" xfId="22102" xr:uid="{00000000-0005-0000-0000-000043080000}"/>
    <cellStyle name="Currency 3 2 2 2 4 2 11" xfId="27054" xr:uid="{00000000-0005-0000-0000-000044080000}"/>
    <cellStyle name="Currency 3 2 2 2 4 2 12" xfId="32006" xr:uid="{00000000-0005-0000-0000-000045080000}"/>
    <cellStyle name="Currency 3 2 2 2 4 2 2" xfId="1705" xr:uid="{00000000-0005-0000-0000-000046080000}"/>
    <cellStyle name="Currency 3 2 2 2 4 2 2 10" xfId="33458" xr:uid="{00000000-0005-0000-0000-000047080000}"/>
    <cellStyle name="Currency 3 2 2 2 4 2 2 2" xfId="5203" xr:uid="{00000000-0005-0000-0000-000048080000}"/>
    <cellStyle name="Currency 3 2 2 2 4 2 2 2 2" xfId="10153" xr:uid="{00000000-0005-0000-0000-000049080000}"/>
    <cellStyle name="Currency 3 2 2 2 4 2 2 2 2 2" xfId="44814" xr:uid="{00000000-0005-0000-0000-00004A080000}"/>
    <cellStyle name="Currency 3 2 2 2 4 2 2 2 3" xfId="15103" xr:uid="{00000000-0005-0000-0000-00004B080000}"/>
    <cellStyle name="Currency 3 2 2 2 4 2 2 2 3 2" xfId="39862" xr:uid="{00000000-0005-0000-0000-00004C080000}"/>
    <cellStyle name="Currency 3 2 2 2 4 2 2 2 4" xfId="20054" xr:uid="{00000000-0005-0000-0000-00004D080000}"/>
    <cellStyle name="Currency 3 2 2 2 4 2 2 2 5" xfId="25006" xr:uid="{00000000-0005-0000-0000-00004E080000}"/>
    <cellStyle name="Currency 3 2 2 2 4 2 2 2 6" xfId="29958" xr:uid="{00000000-0005-0000-0000-00004F080000}"/>
    <cellStyle name="Currency 3 2 2 2 4 2 2 2 7" xfId="34910" xr:uid="{00000000-0005-0000-0000-000050080000}"/>
    <cellStyle name="Currency 3 2 2 2 4 2 2 3" xfId="6655" xr:uid="{00000000-0005-0000-0000-000051080000}"/>
    <cellStyle name="Currency 3 2 2 2 4 2 2 3 2" xfId="11605" xr:uid="{00000000-0005-0000-0000-000052080000}"/>
    <cellStyle name="Currency 3 2 2 2 4 2 2 3 2 2" xfId="46266" xr:uid="{00000000-0005-0000-0000-000053080000}"/>
    <cellStyle name="Currency 3 2 2 2 4 2 2 3 3" xfId="16555" xr:uid="{00000000-0005-0000-0000-000054080000}"/>
    <cellStyle name="Currency 3 2 2 2 4 2 2 3 3 2" xfId="41314" xr:uid="{00000000-0005-0000-0000-000055080000}"/>
    <cellStyle name="Currency 3 2 2 2 4 2 2 3 4" xfId="21506" xr:uid="{00000000-0005-0000-0000-000056080000}"/>
    <cellStyle name="Currency 3 2 2 2 4 2 2 3 5" xfId="26458" xr:uid="{00000000-0005-0000-0000-000057080000}"/>
    <cellStyle name="Currency 3 2 2 2 4 2 2 3 6" xfId="31410" xr:uid="{00000000-0005-0000-0000-000058080000}"/>
    <cellStyle name="Currency 3 2 2 2 4 2 2 3 7" xfId="36362" xr:uid="{00000000-0005-0000-0000-000059080000}"/>
    <cellStyle name="Currency 3 2 2 2 4 2 2 4" xfId="3751" xr:uid="{00000000-0005-0000-0000-00005A080000}"/>
    <cellStyle name="Currency 3 2 2 2 4 2 2 4 2" xfId="43362" xr:uid="{00000000-0005-0000-0000-00005B080000}"/>
    <cellStyle name="Currency 3 2 2 2 4 2 2 5" xfId="8701" xr:uid="{00000000-0005-0000-0000-00005C080000}"/>
    <cellStyle name="Currency 3 2 2 2 4 2 2 5 2" xfId="38410" xr:uid="{00000000-0005-0000-0000-00005D080000}"/>
    <cellStyle name="Currency 3 2 2 2 4 2 2 6" xfId="13651" xr:uid="{00000000-0005-0000-0000-00005E080000}"/>
    <cellStyle name="Currency 3 2 2 2 4 2 2 7" xfId="18602" xr:uid="{00000000-0005-0000-0000-00005F080000}"/>
    <cellStyle name="Currency 3 2 2 2 4 2 2 8" xfId="23554" xr:uid="{00000000-0005-0000-0000-000060080000}"/>
    <cellStyle name="Currency 3 2 2 2 4 2 2 9" xfId="28506" xr:uid="{00000000-0005-0000-0000-000061080000}"/>
    <cellStyle name="Currency 3 2 2 2 4 2 3" xfId="3157" xr:uid="{00000000-0005-0000-0000-000062080000}"/>
    <cellStyle name="Currency 3 2 2 2 4 2 3 2" xfId="8107" xr:uid="{00000000-0005-0000-0000-000063080000}"/>
    <cellStyle name="Currency 3 2 2 2 4 2 3 2 2" xfId="42768" xr:uid="{00000000-0005-0000-0000-000064080000}"/>
    <cellStyle name="Currency 3 2 2 2 4 2 3 3" xfId="13057" xr:uid="{00000000-0005-0000-0000-000065080000}"/>
    <cellStyle name="Currency 3 2 2 2 4 2 3 3 2" xfId="37816" xr:uid="{00000000-0005-0000-0000-000066080000}"/>
    <cellStyle name="Currency 3 2 2 2 4 2 3 4" xfId="18008" xr:uid="{00000000-0005-0000-0000-000067080000}"/>
    <cellStyle name="Currency 3 2 2 2 4 2 3 5" xfId="22960" xr:uid="{00000000-0005-0000-0000-000068080000}"/>
    <cellStyle name="Currency 3 2 2 2 4 2 3 6" xfId="27912" xr:uid="{00000000-0005-0000-0000-000069080000}"/>
    <cellStyle name="Currency 3 2 2 2 4 2 3 7" xfId="32864" xr:uid="{00000000-0005-0000-0000-00006A080000}"/>
    <cellStyle name="Currency 3 2 2 2 4 2 4" xfId="4609" xr:uid="{00000000-0005-0000-0000-00006B080000}"/>
    <cellStyle name="Currency 3 2 2 2 4 2 4 2" xfId="9559" xr:uid="{00000000-0005-0000-0000-00006C080000}"/>
    <cellStyle name="Currency 3 2 2 2 4 2 4 2 2" xfId="44220" xr:uid="{00000000-0005-0000-0000-00006D080000}"/>
    <cellStyle name="Currency 3 2 2 2 4 2 4 3" xfId="14509" xr:uid="{00000000-0005-0000-0000-00006E080000}"/>
    <cellStyle name="Currency 3 2 2 2 4 2 4 3 2" xfId="39268" xr:uid="{00000000-0005-0000-0000-00006F080000}"/>
    <cellStyle name="Currency 3 2 2 2 4 2 4 4" xfId="19460" xr:uid="{00000000-0005-0000-0000-000070080000}"/>
    <cellStyle name="Currency 3 2 2 2 4 2 4 5" xfId="24412" xr:uid="{00000000-0005-0000-0000-000071080000}"/>
    <cellStyle name="Currency 3 2 2 2 4 2 4 6" xfId="29364" xr:uid="{00000000-0005-0000-0000-000072080000}"/>
    <cellStyle name="Currency 3 2 2 2 4 2 4 7" xfId="34316" xr:uid="{00000000-0005-0000-0000-000073080000}"/>
    <cellStyle name="Currency 3 2 2 2 4 2 5" xfId="6061" xr:uid="{00000000-0005-0000-0000-000074080000}"/>
    <cellStyle name="Currency 3 2 2 2 4 2 5 2" xfId="11011" xr:uid="{00000000-0005-0000-0000-000075080000}"/>
    <cellStyle name="Currency 3 2 2 2 4 2 5 2 2" xfId="45672" xr:uid="{00000000-0005-0000-0000-000076080000}"/>
    <cellStyle name="Currency 3 2 2 2 4 2 5 3" xfId="15961" xr:uid="{00000000-0005-0000-0000-000077080000}"/>
    <cellStyle name="Currency 3 2 2 2 4 2 5 3 2" xfId="40720" xr:uid="{00000000-0005-0000-0000-000078080000}"/>
    <cellStyle name="Currency 3 2 2 2 4 2 5 4" xfId="20912" xr:uid="{00000000-0005-0000-0000-000079080000}"/>
    <cellStyle name="Currency 3 2 2 2 4 2 5 5" xfId="25864" xr:uid="{00000000-0005-0000-0000-00007A080000}"/>
    <cellStyle name="Currency 3 2 2 2 4 2 5 6" xfId="30816" xr:uid="{00000000-0005-0000-0000-00007B080000}"/>
    <cellStyle name="Currency 3 2 2 2 4 2 5 7" xfId="35768" xr:uid="{00000000-0005-0000-0000-00007C080000}"/>
    <cellStyle name="Currency 3 2 2 2 4 2 6" xfId="2299" xr:uid="{00000000-0005-0000-0000-00007D080000}"/>
    <cellStyle name="Currency 3 2 2 2 4 2 6 2" xfId="41910" xr:uid="{00000000-0005-0000-0000-00007E080000}"/>
    <cellStyle name="Currency 3 2 2 2 4 2 7" xfId="7249" xr:uid="{00000000-0005-0000-0000-00007F080000}"/>
    <cellStyle name="Currency 3 2 2 2 4 2 7 2" xfId="36958" xr:uid="{00000000-0005-0000-0000-000080080000}"/>
    <cellStyle name="Currency 3 2 2 2 4 2 8" xfId="12199" xr:uid="{00000000-0005-0000-0000-000081080000}"/>
    <cellStyle name="Currency 3 2 2 2 4 2 9" xfId="17150" xr:uid="{00000000-0005-0000-0000-000082080000}"/>
    <cellStyle name="Currency 3 2 2 2 4 3" xfId="847" xr:uid="{00000000-0005-0000-0000-000083080000}"/>
    <cellStyle name="Currency 3 2 2 2 4 3 10" xfId="32600" xr:uid="{00000000-0005-0000-0000-000084080000}"/>
    <cellStyle name="Currency 3 2 2 2 4 3 2" xfId="4345" xr:uid="{00000000-0005-0000-0000-000085080000}"/>
    <cellStyle name="Currency 3 2 2 2 4 3 2 2" xfId="9295" xr:uid="{00000000-0005-0000-0000-000086080000}"/>
    <cellStyle name="Currency 3 2 2 2 4 3 2 2 2" xfId="43956" xr:uid="{00000000-0005-0000-0000-000087080000}"/>
    <cellStyle name="Currency 3 2 2 2 4 3 2 3" xfId="14245" xr:uid="{00000000-0005-0000-0000-000088080000}"/>
    <cellStyle name="Currency 3 2 2 2 4 3 2 3 2" xfId="39004" xr:uid="{00000000-0005-0000-0000-000089080000}"/>
    <cellStyle name="Currency 3 2 2 2 4 3 2 4" xfId="19196" xr:uid="{00000000-0005-0000-0000-00008A080000}"/>
    <cellStyle name="Currency 3 2 2 2 4 3 2 5" xfId="24148" xr:uid="{00000000-0005-0000-0000-00008B080000}"/>
    <cellStyle name="Currency 3 2 2 2 4 3 2 6" xfId="29100" xr:uid="{00000000-0005-0000-0000-00008C080000}"/>
    <cellStyle name="Currency 3 2 2 2 4 3 2 7" xfId="34052" xr:uid="{00000000-0005-0000-0000-00008D080000}"/>
    <cellStyle name="Currency 3 2 2 2 4 3 3" xfId="5797" xr:uid="{00000000-0005-0000-0000-00008E080000}"/>
    <cellStyle name="Currency 3 2 2 2 4 3 3 2" xfId="10747" xr:uid="{00000000-0005-0000-0000-00008F080000}"/>
    <cellStyle name="Currency 3 2 2 2 4 3 3 2 2" xfId="45408" xr:uid="{00000000-0005-0000-0000-000090080000}"/>
    <cellStyle name="Currency 3 2 2 2 4 3 3 3" xfId="15697" xr:uid="{00000000-0005-0000-0000-000091080000}"/>
    <cellStyle name="Currency 3 2 2 2 4 3 3 3 2" xfId="40456" xr:uid="{00000000-0005-0000-0000-000092080000}"/>
    <cellStyle name="Currency 3 2 2 2 4 3 3 4" xfId="20648" xr:uid="{00000000-0005-0000-0000-000093080000}"/>
    <cellStyle name="Currency 3 2 2 2 4 3 3 5" xfId="25600" xr:uid="{00000000-0005-0000-0000-000094080000}"/>
    <cellStyle name="Currency 3 2 2 2 4 3 3 6" xfId="30552" xr:uid="{00000000-0005-0000-0000-000095080000}"/>
    <cellStyle name="Currency 3 2 2 2 4 3 3 7" xfId="35504" xr:uid="{00000000-0005-0000-0000-000096080000}"/>
    <cellStyle name="Currency 3 2 2 2 4 3 4" xfId="2893" xr:uid="{00000000-0005-0000-0000-000097080000}"/>
    <cellStyle name="Currency 3 2 2 2 4 3 4 2" xfId="42504" xr:uid="{00000000-0005-0000-0000-000098080000}"/>
    <cellStyle name="Currency 3 2 2 2 4 3 5" xfId="7843" xr:uid="{00000000-0005-0000-0000-000099080000}"/>
    <cellStyle name="Currency 3 2 2 2 4 3 5 2" xfId="37552" xr:uid="{00000000-0005-0000-0000-00009A080000}"/>
    <cellStyle name="Currency 3 2 2 2 4 3 6" xfId="12793" xr:uid="{00000000-0005-0000-0000-00009B080000}"/>
    <cellStyle name="Currency 3 2 2 2 4 3 7" xfId="17744" xr:uid="{00000000-0005-0000-0000-00009C080000}"/>
    <cellStyle name="Currency 3 2 2 2 4 3 8" xfId="22696" xr:uid="{00000000-0005-0000-0000-00009D080000}"/>
    <cellStyle name="Currency 3 2 2 2 4 3 9" xfId="27648" xr:uid="{00000000-0005-0000-0000-00009E080000}"/>
    <cellStyle name="Currency 3 2 2 2 4 4" xfId="1441" xr:uid="{00000000-0005-0000-0000-00009F080000}"/>
    <cellStyle name="Currency 3 2 2 2 4 4 10" xfId="33194" xr:uid="{00000000-0005-0000-0000-0000A0080000}"/>
    <cellStyle name="Currency 3 2 2 2 4 4 2" xfId="4939" xr:uid="{00000000-0005-0000-0000-0000A1080000}"/>
    <cellStyle name="Currency 3 2 2 2 4 4 2 2" xfId="9889" xr:uid="{00000000-0005-0000-0000-0000A2080000}"/>
    <cellStyle name="Currency 3 2 2 2 4 4 2 2 2" xfId="44550" xr:uid="{00000000-0005-0000-0000-0000A3080000}"/>
    <cellStyle name="Currency 3 2 2 2 4 4 2 3" xfId="14839" xr:uid="{00000000-0005-0000-0000-0000A4080000}"/>
    <cellStyle name="Currency 3 2 2 2 4 4 2 3 2" xfId="39598" xr:uid="{00000000-0005-0000-0000-0000A5080000}"/>
    <cellStyle name="Currency 3 2 2 2 4 4 2 4" xfId="19790" xr:uid="{00000000-0005-0000-0000-0000A6080000}"/>
    <cellStyle name="Currency 3 2 2 2 4 4 2 5" xfId="24742" xr:uid="{00000000-0005-0000-0000-0000A7080000}"/>
    <cellStyle name="Currency 3 2 2 2 4 4 2 6" xfId="29694" xr:uid="{00000000-0005-0000-0000-0000A8080000}"/>
    <cellStyle name="Currency 3 2 2 2 4 4 2 7" xfId="34646" xr:uid="{00000000-0005-0000-0000-0000A9080000}"/>
    <cellStyle name="Currency 3 2 2 2 4 4 3" xfId="6391" xr:uid="{00000000-0005-0000-0000-0000AA080000}"/>
    <cellStyle name="Currency 3 2 2 2 4 4 3 2" xfId="11341" xr:uid="{00000000-0005-0000-0000-0000AB080000}"/>
    <cellStyle name="Currency 3 2 2 2 4 4 3 2 2" xfId="46002" xr:uid="{00000000-0005-0000-0000-0000AC080000}"/>
    <cellStyle name="Currency 3 2 2 2 4 4 3 3" xfId="16291" xr:uid="{00000000-0005-0000-0000-0000AD080000}"/>
    <cellStyle name="Currency 3 2 2 2 4 4 3 3 2" xfId="41050" xr:uid="{00000000-0005-0000-0000-0000AE080000}"/>
    <cellStyle name="Currency 3 2 2 2 4 4 3 4" xfId="21242" xr:uid="{00000000-0005-0000-0000-0000AF080000}"/>
    <cellStyle name="Currency 3 2 2 2 4 4 3 5" xfId="26194" xr:uid="{00000000-0005-0000-0000-0000B0080000}"/>
    <cellStyle name="Currency 3 2 2 2 4 4 3 6" xfId="31146" xr:uid="{00000000-0005-0000-0000-0000B1080000}"/>
    <cellStyle name="Currency 3 2 2 2 4 4 3 7" xfId="36098" xr:uid="{00000000-0005-0000-0000-0000B2080000}"/>
    <cellStyle name="Currency 3 2 2 2 4 4 4" xfId="3487" xr:uid="{00000000-0005-0000-0000-0000B3080000}"/>
    <cellStyle name="Currency 3 2 2 2 4 4 4 2" xfId="43098" xr:uid="{00000000-0005-0000-0000-0000B4080000}"/>
    <cellStyle name="Currency 3 2 2 2 4 4 5" xfId="8437" xr:uid="{00000000-0005-0000-0000-0000B5080000}"/>
    <cellStyle name="Currency 3 2 2 2 4 4 5 2" xfId="38146" xr:uid="{00000000-0005-0000-0000-0000B6080000}"/>
    <cellStyle name="Currency 3 2 2 2 4 4 6" xfId="13387" xr:uid="{00000000-0005-0000-0000-0000B7080000}"/>
    <cellStyle name="Currency 3 2 2 2 4 4 7" xfId="18338" xr:uid="{00000000-0005-0000-0000-0000B8080000}"/>
    <cellStyle name="Currency 3 2 2 2 4 4 8" xfId="23290" xr:uid="{00000000-0005-0000-0000-0000B9080000}"/>
    <cellStyle name="Currency 3 2 2 2 4 4 9" xfId="28242" xr:uid="{00000000-0005-0000-0000-0000BA080000}"/>
    <cellStyle name="Currency 3 2 2 2 4 5" xfId="2563" xr:uid="{00000000-0005-0000-0000-0000BB080000}"/>
    <cellStyle name="Currency 3 2 2 2 4 5 2" xfId="7513" xr:uid="{00000000-0005-0000-0000-0000BC080000}"/>
    <cellStyle name="Currency 3 2 2 2 4 5 2 2" xfId="42174" xr:uid="{00000000-0005-0000-0000-0000BD080000}"/>
    <cellStyle name="Currency 3 2 2 2 4 5 3" xfId="12463" xr:uid="{00000000-0005-0000-0000-0000BE080000}"/>
    <cellStyle name="Currency 3 2 2 2 4 5 3 2" xfId="37222" xr:uid="{00000000-0005-0000-0000-0000BF080000}"/>
    <cellStyle name="Currency 3 2 2 2 4 5 4" xfId="17414" xr:uid="{00000000-0005-0000-0000-0000C0080000}"/>
    <cellStyle name="Currency 3 2 2 2 4 5 5" xfId="22366" xr:uid="{00000000-0005-0000-0000-0000C1080000}"/>
    <cellStyle name="Currency 3 2 2 2 4 5 6" xfId="27318" xr:uid="{00000000-0005-0000-0000-0000C2080000}"/>
    <cellStyle name="Currency 3 2 2 2 4 5 7" xfId="32270" xr:uid="{00000000-0005-0000-0000-0000C3080000}"/>
    <cellStyle name="Currency 3 2 2 2 4 6" xfId="4015" xr:uid="{00000000-0005-0000-0000-0000C4080000}"/>
    <cellStyle name="Currency 3 2 2 2 4 6 2" xfId="8965" xr:uid="{00000000-0005-0000-0000-0000C5080000}"/>
    <cellStyle name="Currency 3 2 2 2 4 6 2 2" xfId="43626" xr:uid="{00000000-0005-0000-0000-0000C6080000}"/>
    <cellStyle name="Currency 3 2 2 2 4 6 3" xfId="13915" xr:uid="{00000000-0005-0000-0000-0000C7080000}"/>
    <cellStyle name="Currency 3 2 2 2 4 6 3 2" xfId="38674" xr:uid="{00000000-0005-0000-0000-0000C8080000}"/>
    <cellStyle name="Currency 3 2 2 2 4 6 4" xfId="18866" xr:uid="{00000000-0005-0000-0000-0000C9080000}"/>
    <cellStyle name="Currency 3 2 2 2 4 6 5" xfId="23818" xr:uid="{00000000-0005-0000-0000-0000CA080000}"/>
    <cellStyle name="Currency 3 2 2 2 4 6 6" xfId="28770" xr:uid="{00000000-0005-0000-0000-0000CB080000}"/>
    <cellStyle name="Currency 3 2 2 2 4 6 7" xfId="33722" xr:uid="{00000000-0005-0000-0000-0000CC080000}"/>
    <cellStyle name="Currency 3 2 2 2 4 7" xfId="5467" xr:uid="{00000000-0005-0000-0000-0000CD080000}"/>
    <cellStyle name="Currency 3 2 2 2 4 7 2" xfId="10417" xr:uid="{00000000-0005-0000-0000-0000CE080000}"/>
    <cellStyle name="Currency 3 2 2 2 4 7 2 2" xfId="45078" xr:uid="{00000000-0005-0000-0000-0000CF080000}"/>
    <cellStyle name="Currency 3 2 2 2 4 7 3" xfId="15367" xr:uid="{00000000-0005-0000-0000-0000D0080000}"/>
    <cellStyle name="Currency 3 2 2 2 4 7 3 2" xfId="40126" xr:uid="{00000000-0005-0000-0000-0000D1080000}"/>
    <cellStyle name="Currency 3 2 2 2 4 7 4" xfId="20318" xr:uid="{00000000-0005-0000-0000-0000D2080000}"/>
    <cellStyle name="Currency 3 2 2 2 4 7 5" xfId="25270" xr:uid="{00000000-0005-0000-0000-0000D3080000}"/>
    <cellStyle name="Currency 3 2 2 2 4 7 6" xfId="30222" xr:uid="{00000000-0005-0000-0000-0000D4080000}"/>
    <cellStyle name="Currency 3 2 2 2 4 7 7" xfId="35174" xr:uid="{00000000-0005-0000-0000-0000D5080000}"/>
    <cellStyle name="Currency 3 2 2 2 4 8" xfId="2035" xr:uid="{00000000-0005-0000-0000-0000D6080000}"/>
    <cellStyle name="Currency 3 2 2 2 4 8 2" xfId="41646" xr:uid="{00000000-0005-0000-0000-0000D7080000}"/>
    <cellStyle name="Currency 3 2 2 2 4 9" xfId="6985" xr:uid="{00000000-0005-0000-0000-0000D8080000}"/>
    <cellStyle name="Currency 3 2 2 2 4 9 2" xfId="36694" xr:uid="{00000000-0005-0000-0000-0000D9080000}"/>
    <cellStyle name="Currency 3 2 2 2 5" xfId="649" xr:uid="{00000000-0005-0000-0000-0000DA080000}"/>
    <cellStyle name="Currency 3 2 2 2 5 10" xfId="21640" xr:uid="{00000000-0005-0000-0000-0000DB080000}"/>
    <cellStyle name="Currency 3 2 2 2 5 11" xfId="26592" xr:uid="{00000000-0005-0000-0000-0000DC080000}"/>
    <cellStyle name="Currency 3 2 2 2 5 12" xfId="31544" xr:uid="{00000000-0005-0000-0000-0000DD080000}"/>
    <cellStyle name="Currency 3 2 2 2 5 2" xfId="1243" xr:uid="{00000000-0005-0000-0000-0000DE080000}"/>
    <cellStyle name="Currency 3 2 2 2 5 2 10" xfId="32996" xr:uid="{00000000-0005-0000-0000-0000DF080000}"/>
    <cellStyle name="Currency 3 2 2 2 5 2 2" xfId="4741" xr:uid="{00000000-0005-0000-0000-0000E0080000}"/>
    <cellStyle name="Currency 3 2 2 2 5 2 2 2" xfId="9691" xr:uid="{00000000-0005-0000-0000-0000E1080000}"/>
    <cellStyle name="Currency 3 2 2 2 5 2 2 2 2" xfId="44352" xr:uid="{00000000-0005-0000-0000-0000E2080000}"/>
    <cellStyle name="Currency 3 2 2 2 5 2 2 3" xfId="14641" xr:uid="{00000000-0005-0000-0000-0000E3080000}"/>
    <cellStyle name="Currency 3 2 2 2 5 2 2 3 2" xfId="39400" xr:uid="{00000000-0005-0000-0000-0000E4080000}"/>
    <cellStyle name="Currency 3 2 2 2 5 2 2 4" xfId="19592" xr:uid="{00000000-0005-0000-0000-0000E5080000}"/>
    <cellStyle name="Currency 3 2 2 2 5 2 2 5" xfId="24544" xr:uid="{00000000-0005-0000-0000-0000E6080000}"/>
    <cellStyle name="Currency 3 2 2 2 5 2 2 6" xfId="29496" xr:uid="{00000000-0005-0000-0000-0000E7080000}"/>
    <cellStyle name="Currency 3 2 2 2 5 2 2 7" xfId="34448" xr:uid="{00000000-0005-0000-0000-0000E8080000}"/>
    <cellStyle name="Currency 3 2 2 2 5 2 3" xfId="6193" xr:uid="{00000000-0005-0000-0000-0000E9080000}"/>
    <cellStyle name="Currency 3 2 2 2 5 2 3 2" xfId="11143" xr:uid="{00000000-0005-0000-0000-0000EA080000}"/>
    <cellStyle name="Currency 3 2 2 2 5 2 3 2 2" xfId="45804" xr:uid="{00000000-0005-0000-0000-0000EB080000}"/>
    <cellStyle name="Currency 3 2 2 2 5 2 3 3" xfId="16093" xr:uid="{00000000-0005-0000-0000-0000EC080000}"/>
    <cellStyle name="Currency 3 2 2 2 5 2 3 3 2" xfId="40852" xr:uid="{00000000-0005-0000-0000-0000ED080000}"/>
    <cellStyle name="Currency 3 2 2 2 5 2 3 4" xfId="21044" xr:uid="{00000000-0005-0000-0000-0000EE080000}"/>
    <cellStyle name="Currency 3 2 2 2 5 2 3 5" xfId="25996" xr:uid="{00000000-0005-0000-0000-0000EF080000}"/>
    <cellStyle name="Currency 3 2 2 2 5 2 3 6" xfId="30948" xr:uid="{00000000-0005-0000-0000-0000F0080000}"/>
    <cellStyle name="Currency 3 2 2 2 5 2 3 7" xfId="35900" xr:uid="{00000000-0005-0000-0000-0000F1080000}"/>
    <cellStyle name="Currency 3 2 2 2 5 2 4" xfId="3289" xr:uid="{00000000-0005-0000-0000-0000F2080000}"/>
    <cellStyle name="Currency 3 2 2 2 5 2 4 2" xfId="42900" xr:uid="{00000000-0005-0000-0000-0000F3080000}"/>
    <cellStyle name="Currency 3 2 2 2 5 2 5" xfId="8239" xr:uid="{00000000-0005-0000-0000-0000F4080000}"/>
    <cellStyle name="Currency 3 2 2 2 5 2 5 2" xfId="37948" xr:uid="{00000000-0005-0000-0000-0000F5080000}"/>
    <cellStyle name="Currency 3 2 2 2 5 2 6" xfId="13189" xr:uid="{00000000-0005-0000-0000-0000F6080000}"/>
    <cellStyle name="Currency 3 2 2 2 5 2 7" xfId="18140" xr:uid="{00000000-0005-0000-0000-0000F7080000}"/>
    <cellStyle name="Currency 3 2 2 2 5 2 8" xfId="23092" xr:uid="{00000000-0005-0000-0000-0000F8080000}"/>
    <cellStyle name="Currency 3 2 2 2 5 2 9" xfId="28044" xr:uid="{00000000-0005-0000-0000-0000F9080000}"/>
    <cellStyle name="Currency 3 2 2 2 5 3" xfId="2695" xr:uid="{00000000-0005-0000-0000-0000FA080000}"/>
    <cellStyle name="Currency 3 2 2 2 5 3 2" xfId="7645" xr:uid="{00000000-0005-0000-0000-0000FB080000}"/>
    <cellStyle name="Currency 3 2 2 2 5 3 2 2" xfId="42306" xr:uid="{00000000-0005-0000-0000-0000FC080000}"/>
    <cellStyle name="Currency 3 2 2 2 5 3 3" xfId="12595" xr:uid="{00000000-0005-0000-0000-0000FD080000}"/>
    <cellStyle name="Currency 3 2 2 2 5 3 3 2" xfId="37354" xr:uid="{00000000-0005-0000-0000-0000FE080000}"/>
    <cellStyle name="Currency 3 2 2 2 5 3 4" xfId="17546" xr:uid="{00000000-0005-0000-0000-0000FF080000}"/>
    <cellStyle name="Currency 3 2 2 2 5 3 5" xfId="22498" xr:uid="{00000000-0005-0000-0000-000000090000}"/>
    <cellStyle name="Currency 3 2 2 2 5 3 6" xfId="27450" xr:uid="{00000000-0005-0000-0000-000001090000}"/>
    <cellStyle name="Currency 3 2 2 2 5 3 7" xfId="32402" xr:uid="{00000000-0005-0000-0000-000002090000}"/>
    <cellStyle name="Currency 3 2 2 2 5 4" xfId="4147" xr:uid="{00000000-0005-0000-0000-000003090000}"/>
    <cellStyle name="Currency 3 2 2 2 5 4 2" xfId="9097" xr:uid="{00000000-0005-0000-0000-000004090000}"/>
    <cellStyle name="Currency 3 2 2 2 5 4 2 2" xfId="43758" xr:uid="{00000000-0005-0000-0000-000005090000}"/>
    <cellStyle name="Currency 3 2 2 2 5 4 3" xfId="14047" xr:uid="{00000000-0005-0000-0000-000006090000}"/>
    <cellStyle name="Currency 3 2 2 2 5 4 3 2" xfId="38806" xr:uid="{00000000-0005-0000-0000-000007090000}"/>
    <cellStyle name="Currency 3 2 2 2 5 4 4" xfId="18998" xr:uid="{00000000-0005-0000-0000-000008090000}"/>
    <cellStyle name="Currency 3 2 2 2 5 4 5" xfId="23950" xr:uid="{00000000-0005-0000-0000-000009090000}"/>
    <cellStyle name="Currency 3 2 2 2 5 4 6" xfId="28902" xr:uid="{00000000-0005-0000-0000-00000A090000}"/>
    <cellStyle name="Currency 3 2 2 2 5 4 7" xfId="33854" xr:uid="{00000000-0005-0000-0000-00000B090000}"/>
    <cellStyle name="Currency 3 2 2 2 5 5" xfId="5599" xr:uid="{00000000-0005-0000-0000-00000C090000}"/>
    <cellStyle name="Currency 3 2 2 2 5 5 2" xfId="10549" xr:uid="{00000000-0005-0000-0000-00000D090000}"/>
    <cellStyle name="Currency 3 2 2 2 5 5 2 2" xfId="45210" xr:uid="{00000000-0005-0000-0000-00000E090000}"/>
    <cellStyle name="Currency 3 2 2 2 5 5 3" xfId="15499" xr:uid="{00000000-0005-0000-0000-00000F090000}"/>
    <cellStyle name="Currency 3 2 2 2 5 5 3 2" xfId="40258" xr:uid="{00000000-0005-0000-0000-000010090000}"/>
    <cellStyle name="Currency 3 2 2 2 5 5 4" xfId="20450" xr:uid="{00000000-0005-0000-0000-000011090000}"/>
    <cellStyle name="Currency 3 2 2 2 5 5 5" xfId="25402" xr:uid="{00000000-0005-0000-0000-000012090000}"/>
    <cellStyle name="Currency 3 2 2 2 5 5 6" xfId="30354" xr:uid="{00000000-0005-0000-0000-000013090000}"/>
    <cellStyle name="Currency 3 2 2 2 5 5 7" xfId="35306" xr:uid="{00000000-0005-0000-0000-000014090000}"/>
    <cellStyle name="Currency 3 2 2 2 5 6" xfId="1837" xr:uid="{00000000-0005-0000-0000-000015090000}"/>
    <cellStyle name="Currency 3 2 2 2 5 6 2" xfId="41448" xr:uid="{00000000-0005-0000-0000-000016090000}"/>
    <cellStyle name="Currency 3 2 2 2 5 7" xfId="6787" xr:uid="{00000000-0005-0000-0000-000017090000}"/>
    <cellStyle name="Currency 3 2 2 2 5 7 2" xfId="36496" xr:uid="{00000000-0005-0000-0000-000018090000}"/>
    <cellStyle name="Currency 3 2 2 2 5 8" xfId="11737" xr:uid="{00000000-0005-0000-0000-000019090000}"/>
    <cellStyle name="Currency 3 2 2 2 5 9" xfId="16688" xr:uid="{00000000-0005-0000-0000-00001A090000}"/>
    <cellStyle name="Currency 3 2 2 2 6" xfId="913" xr:uid="{00000000-0005-0000-0000-00001B090000}"/>
    <cellStyle name="Currency 3 2 2 2 6 10" xfId="21904" xr:uid="{00000000-0005-0000-0000-00001C090000}"/>
    <cellStyle name="Currency 3 2 2 2 6 11" xfId="26856" xr:uid="{00000000-0005-0000-0000-00001D090000}"/>
    <cellStyle name="Currency 3 2 2 2 6 12" xfId="31808" xr:uid="{00000000-0005-0000-0000-00001E090000}"/>
    <cellStyle name="Currency 3 2 2 2 6 2" xfId="1507" xr:uid="{00000000-0005-0000-0000-00001F090000}"/>
    <cellStyle name="Currency 3 2 2 2 6 2 10" xfId="33260" xr:uid="{00000000-0005-0000-0000-000020090000}"/>
    <cellStyle name="Currency 3 2 2 2 6 2 2" xfId="5005" xr:uid="{00000000-0005-0000-0000-000021090000}"/>
    <cellStyle name="Currency 3 2 2 2 6 2 2 2" xfId="9955" xr:uid="{00000000-0005-0000-0000-000022090000}"/>
    <cellStyle name="Currency 3 2 2 2 6 2 2 2 2" xfId="44616" xr:uid="{00000000-0005-0000-0000-000023090000}"/>
    <cellStyle name="Currency 3 2 2 2 6 2 2 3" xfId="14905" xr:uid="{00000000-0005-0000-0000-000024090000}"/>
    <cellStyle name="Currency 3 2 2 2 6 2 2 3 2" xfId="39664" xr:uid="{00000000-0005-0000-0000-000025090000}"/>
    <cellStyle name="Currency 3 2 2 2 6 2 2 4" xfId="19856" xr:uid="{00000000-0005-0000-0000-000026090000}"/>
    <cellStyle name="Currency 3 2 2 2 6 2 2 5" xfId="24808" xr:uid="{00000000-0005-0000-0000-000027090000}"/>
    <cellStyle name="Currency 3 2 2 2 6 2 2 6" xfId="29760" xr:uid="{00000000-0005-0000-0000-000028090000}"/>
    <cellStyle name="Currency 3 2 2 2 6 2 2 7" xfId="34712" xr:uid="{00000000-0005-0000-0000-000029090000}"/>
    <cellStyle name="Currency 3 2 2 2 6 2 3" xfId="6457" xr:uid="{00000000-0005-0000-0000-00002A090000}"/>
    <cellStyle name="Currency 3 2 2 2 6 2 3 2" xfId="11407" xr:uid="{00000000-0005-0000-0000-00002B090000}"/>
    <cellStyle name="Currency 3 2 2 2 6 2 3 2 2" xfId="46068" xr:uid="{00000000-0005-0000-0000-00002C090000}"/>
    <cellStyle name="Currency 3 2 2 2 6 2 3 3" xfId="16357" xr:uid="{00000000-0005-0000-0000-00002D090000}"/>
    <cellStyle name="Currency 3 2 2 2 6 2 3 3 2" xfId="41116" xr:uid="{00000000-0005-0000-0000-00002E090000}"/>
    <cellStyle name="Currency 3 2 2 2 6 2 3 4" xfId="21308" xr:uid="{00000000-0005-0000-0000-00002F090000}"/>
    <cellStyle name="Currency 3 2 2 2 6 2 3 5" xfId="26260" xr:uid="{00000000-0005-0000-0000-000030090000}"/>
    <cellStyle name="Currency 3 2 2 2 6 2 3 6" xfId="31212" xr:uid="{00000000-0005-0000-0000-000031090000}"/>
    <cellStyle name="Currency 3 2 2 2 6 2 3 7" xfId="36164" xr:uid="{00000000-0005-0000-0000-000032090000}"/>
    <cellStyle name="Currency 3 2 2 2 6 2 4" xfId="3553" xr:uid="{00000000-0005-0000-0000-000033090000}"/>
    <cellStyle name="Currency 3 2 2 2 6 2 4 2" xfId="43164" xr:uid="{00000000-0005-0000-0000-000034090000}"/>
    <cellStyle name="Currency 3 2 2 2 6 2 5" xfId="8503" xr:uid="{00000000-0005-0000-0000-000035090000}"/>
    <cellStyle name="Currency 3 2 2 2 6 2 5 2" xfId="38212" xr:uid="{00000000-0005-0000-0000-000036090000}"/>
    <cellStyle name="Currency 3 2 2 2 6 2 6" xfId="13453" xr:uid="{00000000-0005-0000-0000-000037090000}"/>
    <cellStyle name="Currency 3 2 2 2 6 2 7" xfId="18404" xr:uid="{00000000-0005-0000-0000-000038090000}"/>
    <cellStyle name="Currency 3 2 2 2 6 2 8" xfId="23356" xr:uid="{00000000-0005-0000-0000-000039090000}"/>
    <cellStyle name="Currency 3 2 2 2 6 2 9" xfId="28308" xr:uid="{00000000-0005-0000-0000-00003A090000}"/>
    <cellStyle name="Currency 3 2 2 2 6 3" xfId="2959" xr:uid="{00000000-0005-0000-0000-00003B090000}"/>
    <cellStyle name="Currency 3 2 2 2 6 3 2" xfId="7909" xr:uid="{00000000-0005-0000-0000-00003C090000}"/>
    <cellStyle name="Currency 3 2 2 2 6 3 2 2" xfId="42570" xr:uid="{00000000-0005-0000-0000-00003D090000}"/>
    <cellStyle name="Currency 3 2 2 2 6 3 3" xfId="12859" xr:uid="{00000000-0005-0000-0000-00003E090000}"/>
    <cellStyle name="Currency 3 2 2 2 6 3 3 2" xfId="37618" xr:uid="{00000000-0005-0000-0000-00003F090000}"/>
    <cellStyle name="Currency 3 2 2 2 6 3 4" xfId="17810" xr:uid="{00000000-0005-0000-0000-000040090000}"/>
    <cellStyle name="Currency 3 2 2 2 6 3 5" xfId="22762" xr:uid="{00000000-0005-0000-0000-000041090000}"/>
    <cellStyle name="Currency 3 2 2 2 6 3 6" xfId="27714" xr:uid="{00000000-0005-0000-0000-000042090000}"/>
    <cellStyle name="Currency 3 2 2 2 6 3 7" xfId="32666" xr:uid="{00000000-0005-0000-0000-000043090000}"/>
    <cellStyle name="Currency 3 2 2 2 6 4" xfId="4411" xr:uid="{00000000-0005-0000-0000-000044090000}"/>
    <cellStyle name="Currency 3 2 2 2 6 4 2" xfId="9361" xr:uid="{00000000-0005-0000-0000-000045090000}"/>
    <cellStyle name="Currency 3 2 2 2 6 4 2 2" xfId="44022" xr:uid="{00000000-0005-0000-0000-000046090000}"/>
    <cellStyle name="Currency 3 2 2 2 6 4 3" xfId="14311" xr:uid="{00000000-0005-0000-0000-000047090000}"/>
    <cellStyle name="Currency 3 2 2 2 6 4 3 2" xfId="39070" xr:uid="{00000000-0005-0000-0000-000048090000}"/>
    <cellStyle name="Currency 3 2 2 2 6 4 4" xfId="19262" xr:uid="{00000000-0005-0000-0000-000049090000}"/>
    <cellStyle name="Currency 3 2 2 2 6 4 5" xfId="24214" xr:uid="{00000000-0005-0000-0000-00004A090000}"/>
    <cellStyle name="Currency 3 2 2 2 6 4 6" xfId="29166" xr:uid="{00000000-0005-0000-0000-00004B090000}"/>
    <cellStyle name="Currency 3 2 2 2 6 4 7" xfId="34118" xr:uid="{00000000-0005-0000-0000-00004C090000}"/>
    <cellStyle name="Currency 3 2 2 2 6 5" xfId="5863" xr:uid="{00000000-0005-0000-0000-00004D090000}"/>
    <cellStyle name="Currency 3 2 2 2 6 5 2" xfId="10813" xr:uid="{00000000-0005-0000-0000-00004E090000}"/>
    <cellStyle name="Currency 3 2 2 2 6 5 2 2" xfId="45474" xr:uid="{00000000-0005-0000-0000-00004F090000}"/>
    <cellStyle name="Currency 3 2 2 2 6 5 3" xfId="15763" xr:uid="{00000000-0005-0000-0000-000050090000}"/>
    <cellStyle name="Currency 3 2 2 2 6 5 3 2" xfId="40522" xr:uid="{00000000-0005-0000-0000-000051090000}"/>
    <cellStyle name="Currency 3 2 2 2 6 5 4" xfId="20714" xr:uid="{00000000-0005-0000-0000-000052090000}"/>
    <cellStyle name="Currency 3 2 2 2 6 5 5" xfId="25666" xr:uid="{00000000-0005-0000-0000-000053090000}"/>
    <cellStyle name="Currency 3 2 2 2 6 5 6" xfId="30618" xr:uid="{00000000-0005-0000-0000-000054090000}"/>
    <cellStyle name="Currency 3 2 2 2 6 5 7" xfId="35570" xr:uid="{00000000-0005-0000-0000-000055090000}"/>
    <cellStyle name="Currency 3 2 2 2 6 6" xfId="2101" xr:uid="{00000000-0005-0000-0000-000056090000}"/>
    <cellStyle name="Currency 3 2 2 2 6 6 2" xfId="41712" xr:uid="{00000000-0005-0000-0000-000057090000}"/>
    <cellStyle name="Currency 3 2 2 2 6 7" xfId="7051" xr:uid="{00000000-0005-0000-0000-000058090000}"/>
    <cellStyle name="Currency 3 2 2 2 6 7 2" xfId="36760" xr:uid="{00000000-0005-0000-0000-000059090000}"/>
    <cellStyle name="Currency 3 2 2 2 6 8" xfId="12001" xr:uid="{00000000-0005-0000-0000-00005A090000}"/>
    <cellStyle name="Currency 3 2 2 2 6 9" xfId="16952" xr:uid="{00000000-0005-0000-0000-00005B090000}"/>
    <cellStyle name="Currency 3 2 2 2 7" xfId="583" xr:uid="{00000000-0005-0000-0000-00005C090000}"/>
    <cellStyle name="Currency 3 2 2 2 7 10" xfId="32336" xr:uid="{00000000-0005-0000-0000-00005D090000}"/>
    <cellStyle name="Currency 3 2 2 2 7 2" xfId="4081" xr:uid="{00000000-0005-0000-0000-00005E090000}"/>
    <cellStyle name="Currency 3 2 2 2 7 2 2" xfId="9031" xr:uid="{00000000-0005-0000-0000-00005F090000}"/>
    <cellStyle name="Currency 3 2 2 2 7 2 2 2" xfId="43692" xr:uid="{00000000-0005-0000-0000-000060090000}"/>
    <cellStyle name="Currency 3 2 2 2 7 2 3" xfId="13981" xr:uid="{00000000-0005-0000-0000-000061090000}"/>
    <cellStyle name="Currency 3 2 2 2 7 2 3 2" xfId="38740" xr:uid="{00000000-0005-0000-0000-000062090000}"/>
    <cellStyle name="Currency 3 2 2 2 7 2 4" xfId="18932" xr:uid="{00000000-0005-0000-0000-000063090000}"/>
    <cellStyle name="Currency 3 2 2 2 7 2 5" xfId="23884" xr:uid="{00000000-0005-0000-0000-000064090000}"/>
    <cellStyle name="Currency 3 2 2 2 7 2 6" xfId="28836" xr:uid="{00000000-0005-0000-0000-000065090000}"/>
    <cellStyle name="Currency 3 2 2 2 7 2 7" xfId="33788" xr:uid="{00000000-0005-0000-0000-000066090000}"/>
    <cellStyle name="Currency 3 2 2 2 7 3" xfId="5533" xr:uid="{00000000-0005-0000-0000-000067090000}"/>
    <cellStyle name="Currency 3 2 2 2 7 3 2" xfId="10483" xr:uid="{00000000-0005-0000-0000-000068090000}"/>
    <cellStyle name="Currency 3 2 2 2 7 3 2 2" xfId="45144" xr:uid="{00000000-0005-0000-0000-000069090000}"/>
    <cellStyle name="Currency 3 2 2 2 7 3 3" xfId="15433" xr:uid="{00000000-0005-0000-0000-00006A090000}"/>
    <cellStyle name="Currency 3 2 2 2 7 3 3 2" xfId="40192" xr:uid="{00000000-0005-0000-0000-00006B090000}"/>
    <cellStyle name="Currency 3 2 2 2 7 3 4" xfId="20384" xr:uid="{00000000-0005-0000-0000-00006C090000}"/>
    <cellStyle name="Currency 3 2 2 2 7 3 5" xfId="25336" xr:uid="{00000000-0005-0000-0000-00006D090000}"/>
    <cellStyle name="Currency 3 2 2 2 7 3 6" xfId="30288" xr:uid="{00000000-0005-0000-0000-00006E090000}"/>
    <cellStyle name="Currency 3 2 2 2 7 3 7" xfId="35240" xr:uid="{00000000-0005-0000-0000-00006F090000}"/>
    <cellStyle name="Currency 3 2 2 2 7 4" xfId="2629" xr:uid="{00000000-0005-0000-0000-000070090000}"/>
    <cellStyle name="Currency 3 2 2 2 7 4 2" xfId="42240" xr:uid="{00000000-0005-0000-0000-000071090000}"/>
    <cellStyle name="Currency 3 2 2 2 7 5" xfId="7579" xr:uid="{00000000-0005-0000-0000-000072090000}"/>
    <cellStyle name="Currency 3 2 2 2 7 5 2" xfId="37288" xr:uid="{00000000-0005-0000-0000-000073090000}"/>
    <cellStyle name="Currency 3 2 2 2 7 6" xfId="12529" xr:uid="{00000000-0005-0000-0000-000074090000}"/>
    <cellStyle name="Currency 3 2 2 2 7 7" xfId="17480" xr:uid="{00000000-0005-0000-0000-000075090000}"/>
    <cellStyle name="Currency 3 2 2 2 7 8" xfId="22432" xr:uid="{00000000-0005-0000-0000-000076090000}"/>
    <cellStyle name="Currency 3 2 2 2 7 9" xfId="27384" xr:uid="{00000000-0005-0000-0000-000077090000}"/>
    <cellStyle name="Currency 3 2 2 2 8" xfId="1177" xr:uid="{00000000-0005-0000-0000-000078090000}"/>
    <cellStyle name="Currency 3 2 2 2 8 10" xfId="32930" xr:uid="{00000000-0005-0000-0000-000079090000}"/>
    <cellStyle name="Currency 3 2 2 2 8 2" xfId="4675" xr:uid="{00000000-0005-0000-0000-00007A090000}"/>
    <cellStyle name="Currency 3 2 2 2 8 2 2" xfId="9625" xr:uid="{00000000-0005-0000-0000-00007B090000}"/>
    <cellStyle name="Currency 3 2 2 2 8 2 2 2" xfId="44286" xr:uid="{00000000-0005-0000-0000-00007C090000}"/>
    <cellStyle name="Currency 3 2 2 2 8 2 3" xfId="14575" xr:uid="{00000000-0005-0000-0000-00007D090000}"/>
    <cellStyle name="Currency 3 2 2 2 8 2 3 2" xfId="39334" xr:uid="{00000000-0005-0000-0000-00007E090000}"/>
    <cellStyle name="Currency 3 2 2 2 8 2 4" xfId="19526" xr:uid="{00000000-0005-0000-0000-00007F090000}"/>
    <cellStyle name="Currency 3 2 2 2 8 2 5" xfId="24478" xr:uid="{00000000-0005-0000-0000-000080090000}"/>
    <cellStyle name="Currency 3 2 2 2 8 2 6" xfId="29430" xr:uid="{00000000-0005-0000-0000-000081090000}"/>
    <cellStyle name="Currency 3 2 2 2 8 2 7" xfId="34382" xr:uid="{00000000-0005-0000-0000-000082090000}"/>
    <cellStyle name="Currency 3 2 2 2 8 3" xfId="6127" xr:uid="{00000000-0005-0000-0000-000083090000}"/>
    <cellStyle name="Currency 3 2 2 2 8 3 2" xfId="11077" xr:uid="{00000000-0005-0000-0000-000084090000}"/>
    <cellStyle name="Currency 3 2 2 2 8 3 2 2" xfId="45738" xr:uid="{00000000-0005-0000-0000-000085090000}"/>
    <cellStyle name="Currency 3 2 2 2 8 3 3" xfId="16027" xr:uid="{00000000-0005-0000-0000-000086090000}"/>
    <cellStyle name="Currency 3 2 2 2 8 3 3 2" xfId="40786" xr:uid="{00000000-0005-0000-0000-000087090000}"/>
    <cellStyle name="Currency 3 2 2 2 8 3 4" xfId="20978" xr:uid="{00000000-0005-0000-0000-000088090000}"/>
    <cellStyle name="Currency 3 2 2 2 8 3 5" xfId="25930" xr:uid="{00000000-0005-0000-0000-000089090000}"/>
    <cellStyle name="Currency 3 2 2 2 8 3 6" xfId="30882" xr:uid="{00000000-0005-0000-0000-00008A090000}"/>
    <cellStyle name="Currency 3 2 2 2 8 3 7" xfId="35834" xr:uid="{00000000-0005-0000-0000-00008B090000}"/>
    <cellStyle name="Currency 3 2 2 2 8 4" xfId="3223" xr:uid="{00000000-0005-0000-0000-00008C090000}"/>
    <cellStyle name="Currency 3 2 2 2 8 4 2" xfId="42834" xr:uid="{00000000-0005-0000-0000-00008D090000}"/>
    <cellStyle name="Currency 3 2 2 2 8 5" xfId="8173" xr:uid="{00000000-0005-0000-0000-00008E090000}"/>
    <cellStyle name="Currency 3 2 2 2 8 5 2" xfId="37882" xr:uid="{00000000-0005-0000-0000-00008F090000}"/>
    <cellStyle name="Currency 3 2 2 2 8 6" xfId="13123" xr:uid="{00000000-0005-0000-0000-000090090000}"/>
    <cellStyle name="Currency 3 2 2 2 8 7" xfId="18074" xr:uid="{00000000-0005-0000-0000-000091090000}"/>
    <cellStyle name="Currency 3 2 2 2 8 8" xfId="23026" xr:uid="{00000000-0005-0000-0000-000092090000}"/>
    <cellStyle name="Currency 3 2 2 2 8 9" xfId="27978" xr:uid="{00000000-0005-0000-0000-000093090000}"/>
    <cellStyle name="Currency 3 2 2 2 9" xfId="2365" xr:uid="{00000000-0005-0000-0000-000094090000}"/>
    <cellStyle name="Currency 3 2 2 2 9 2" xfId="7315" xr:uid="{00000000-0005-0000-0000-000095090000}"/>
    <cellStyle name="Currency 3 2 2 2 9 2 2" xfId="41976" xr:uid="{00000000-0005-0000-0000-000096090000}"/>
    <cellStyle name="Currency 3 2 2 2 9 3" xfId="12265" xr:uid="{00000000-0005-0000-0000-000097090000}"/>
    <cellStyle name="Currency 3 2 2 2 9 3 2" xfId="37024" xr:uid="{00000000-0005-0000-0000-000098090000}"/>
    <cellStyle name="Currency 3 2 2 2 9 4" xfId="17216" xr:uid="{00000000-0005-0000-0000-000099090000}"/>
    <cellStyle name="Currency 3 2 2 2 9 5" xfId="22168" xr:uid="{00000000-0005-0000-0000-00009A090000}"/>
    <cellStyle name="Currency 3 2 2 2 9 6" xfId="27120" xr:uid="{00000000-0005-0000-0000-00009B090000}"/>
    <cellStyle name="Currency 3 2 2 2 9 7" xfId="32072" xr:uid="{00000000-0005-0000-0000-00009C090000}"/>
    <cellStyle name="Currency 3 2 2 3" xfId="352" xr:uid="{00000000-0005-0000-0000-00009D090000}"/>
    <cellStyle name="Currency 3 2 2 3 10" xfId="11770" xr:uid="{00000000-0005-0000-0000-00009E090000}"/>
    <cellStyle name="Currency 3 2 2 3 11" xfId="16721" xr:uid="{00000000-0005-0000-0000-00009F090000}"/>
    <cellStyle name="Currency 3 2 2 3 12" xfId="21673" xr:uid="{00000000-0005-0000-0000-0000A0090000}"/>
    <cellStyle name="Currency 3 2 2 3 13" xfId="26625" xr:uid="{00000000-0005-0000-0000-0000A1090000}"/>
    <cellStyle name="Currency 3 2 2 3 14" xfId="31577" xr:uid="{00000000-0005-0000-0000-0000A2090000}"/>
    <cellStyle name="Currency 3 2 2 3 2" xfId="946" xr:uid="{00000000-0005-0000-0000-0000A3090000}"/>
    <cellStyle name="Currency 3 2 2 3 2 10" xfId="21937" xr:uid="{00000000-0005-0000-0000-0000A4090000}"/>
    <cellStyle name="Currency 3 2 2 3 2 11" xfId="26889" xr:uid="{00000000-0005-0000-0000-0000A5090000}"/>
    <cellStyle name="Currency 3 2 2 3 2 12" xfId="31841" xr:uid="{00000000-0005-0000-0000-0000A6090000}"/>
    <cellStyle name="Currency 3 2 2 3 2 2" xfId="1540" xr:uid="{00000000-0005-0000-0000-0000A7090000}"/>
    <cellStyle name="Currency 3 2 2 3 2 2 10" xfId="33293" xr:uid="{00000000-0005-0000-0000-0000A8090000}"/>
    <cellStyle name="Currency 3 2 2 3 2 2 2" xfId="5038" xr:uid="{00000000-0005-0000-0000-0000A9090000}"/>
    <cellStyle name="Currency 3 2 2 3 2 2 2 2" xfId="9988" xr:uid="{00000000-0005-0000-0000-0000AA090000}"/>
    <cellStyle name="Currency 3 2 2 3 2 2 2 2 2" xfId="44649" xr:uid="{00000000-0005-0000-0000-0000AB090000}"/>
    <cellStyle name="Currency 3 2 2 3 2 2 2 3" xfId="14938" xr:uid="{00000000-0005-0000-0000-0000AC090000}"/>
    <cellStyle name="Currency 3 2 2 3 2 2 2 3 2" xfId="39697" xr:uid="{00000000-0005-0000-0000-0000AD090000}"/>
    <cellStyle name="Currency 3 2 2 3 2 2 2 4" xfId="19889" xr:uid="{00000000-0005-0000-0000-0000AE090000}"/>
    <cellStyle name="Currency 3 2 2 3 2 2 2 5" xfId="24841" xr:uid="{00000000-0005-0000-0000-0000AF090000}"/>
    <cellStyle name="Currency 3 2 2 3 2 2 2 6" xfId="29793" xr:uid="{00000000-0005-0000-0000-0000B0090000}"/>
    <cellStyle name="Currency 3 2 2 3 2 2 2 7" xfId="34745" xr:uid="{00000000-0005-0000-0000-0000B1090000}"/>
    <cellStyle name="Currency 3 2 2 3 2 2 3" xfId="6490" xr:uid="{00000000-0005-0000-0000-0000B2090000}"/>
    <cellStyle name="Currency 3 2 2 3 2 2 3 2" xfId="11440" xr:uid="{00000000-0005-0000-0000-0000B3090000}"/>
    <cellStyle name="Currency 3 2 2 3 2 2 3 2 2" xfId="46101" xr:uid="{00000000-0005-0000-0000-0000B4090000}"/>
    <cellStyle name="Currency 3 2 2 3 2 2 3 3" xfId="16390" xr:uid="{00000000-0005-0000-0000-0000B5090000}"/>
    <cellStyle name="Currency 3 2 2 3 2 2 3 3 2" xfId="41149" xr:uid="{00000000-0005-0000-0000-0000B6090000}"/>
    <cellStyle name="Currency 3 2 2 3 2 2 3 4" xfId="21341" xr:uid="{00000000-0005-0000-0000-0000B7090000}"/>
    <cellStyle name="Currency 3 2 2 3 2 2 3 5" xfId="26293" xr:uid="{00000000-0005-0000-0000-0000B8090000}"/>
    <cellStyle name="Currency 3 2 2 3 2 2 3 6" xfId="31245" xr:uid="{00000000-0005-0000-0000-0000B9090000}"/>
    <cellStyle name="Currency 3 2 2 3 2 2 3 7" xfId="36197" xr:uid="{00000000-0005-0000-0000-0000BA090000}"/>
    <cellStyle name="Currency 3 2 2 3 2 2 4" xfId="3586" xr:uid="{00000000-0005-0000-0000-0000BB090000}"/>
    <cellStyle name="Currency 3 2 2 3 2 2 4 2" xfId="43197" xr:uid="{00000000-0005-0000-0000-0000BC090000}"/>
    <cellStyle name="Currency 3 2 2 3 2 2 5" xfId="8536" xr:uid="{00000000-0005-0000-0000-0000BD090000}"/>
    <cellStyle name="Currency 3 2 2 3 2 2 5 2" xfId="38245" xr:uid="{00000000-0005-0000-0000-0000BE090000}"/>
    <cellStyle name="Currency 3 2 2 3 2 2 6" xfId="13486" xr:uid="{00000000-0005-0000-0000-0000BF090000}"/>
    <cellStyle name="Currency 3 2 2 3 2 2 7" xfId="18437" xr:uid="{00000000-0005-0000-0000-0000C0090000}"/>
    <cellStyle name="Currency 3 2 2 3 2 2 8" xfId="23389" xr:uid="{00000000-0005-0000-0000-0000C1090000}"/>
    <cellStyle name="Currency 3 2 2 3 2 2 9" xfId="28341" xr:uid="{00000000-0005-0000-0000-0000C2090000}"/>
    <cellStyle name="Currency 3 2 2 3 2 3" xfId="2992" xr:uid="{00000000-0005-0000-0000-0000C3090000}"/>
    <cellStyle name="Currency 3 2 2 3 2 3 2" xfId="7942" xr:uid="{00000000-0005-0000-0000-0000C4090000}"/>
    <cellStyle name="Currency 3 2 2 3 2 3 2 2" xfId="42603" xr:uid="{00000000-0005-0000-0000-0000C5090000}"/>
    <cellStyle name="Currency 3 2 2 3 2 3 3" xfId="12892" xr:uid="{00000000-0005-0000-0000-0000C6090000}"/>
    <cellStyle name="Currency 3 2 2 3 2 3 3 2" xfId="37651" xr:uid="{00000000-0005-0000-0000-0000C7090000}"/>
    <cellStyle name="Currency 3 2 2 3 2 3 4" xfId="17843" xr:uid="{00000000-0005-0000-0000-0000C8090000}"/>
    <cellStyle name="Currency 3 2 2 3 2 3 5" xfId="22795" xr:uid="{00000000-0005-0000-0000-0000C9090000}"/>
    <cellStyle name="Currency 3 2 2 3 2 3 6" xfId="27747" xr:uid="{00000000-0005-0000-0000-0000CA090000}"/>
    <cellStyle name="Currency 3 2 2 3 2 3 7" xfId="32699" xr:uid="{00000000-0005-0000-0000-0000CB090000}"/>
    <cellStyle name="Currency 3 2 2 3 2 4" xfId="4444" xr:uid="{00000000-0005-0000-0000-0000CC090000}"/>
    <cellStyle name="Currency 3 2 2 3 2 4 2" xfId="9394" xr:uid="{00000000-0005-0000-0000-0000CD090000}"/>
    <cellStyle name="Currency 3 2 2 3 2 4 2 2" xfId="44055" xr:uid="{00000000-0005-0000-0000-0000CE090000}"/>
    <cellStyle name="Currency 3 2 2 3 2 4 3" xfId="14344" xr:uid="{00000000-0005-0000-0000-0000CF090000}"/>
    <cellStyle name="Currency 3 2 2 3 2 4 3 2" xfId="39103" xr:uid="{00000000-0005-0000-0000-0000D0090000}"/>
    <cellStyle name="Currency 3 2 2 3 2 4 4" xfId="19295" xr:uid="{00000000-0005-0000-0000-0000D1090000}"/>
    <cellStyle name="Currency 3 2 2 3 2 4 5" xfId="24247" xr:uid="{00000000-0005-0000-0000-0000D2090000}"/>
    <cellStyle name="Currency 3 2 2 3 2 4 6" xfId="29199" xr:uid="{00000000-0005-0000-0000-0000D3090000}"/>
    <cellStyle name="Currency 3 2 2 3 2 4 7" xfId="34151" xr:uid="{00000000-0005-0000-0000-0000D4090000}"/>
    <cellStyle name="Currency 3 2 2 3 2 5" xfId="5896" xr:uid="{00000000-0005-0000-0000-0000D5090000}"/>
    <cellStyle name="Currency 3 2 2 3 2 5 2" xfId="10846" xr:uid="{00000000-0005-0000-0000-0000D6090000}"/>
    <cellStyle name="Currency 3 2 2 3 2 5 2 2" xfId="45507" xr:uid="{00000000-0005-0000-0000-0000D7090000}"/>
    <cellStyle name="Currency 3 2 2 3 2 5 3" xfId="15796" xr:uid="{00000000-0005-0000-0000-0000D8090000}"/>
    <cellStyle name="Currency 3 2 2 3 2 5 3 2" xfId="40555" xr:uid="{00000000-0005-0000-0000-0000D9090000}"/>
    <cellStyle name="Currency 3 2 2 3 2 5 4" xfId="20747" xr:uid="{00000000-0005-0000-0000-0000DA090000}"/>
    <cellStyle name="Currency 3 2 2 3 2 5 5" xfId="25699" xr:uid="{00000000-0005-0000-0000-0000DB090000}"/>
    <cellStyle name="Currency 3 2 2 3 2 5 6" xfId="30651" xr:uid="{00000000-0005-0000-0000-0000DC090000}"/>
    <cellStyle name="Currency 3 2 2 3 2 5 7" xfId="35603" xr:uid="{00000000-0005-0000-0000-0000DD090000}"/>
    <cellStyle name="Currency 3 2 2 3 2 6" xfId="2134" xr:uid="{00000000-0005-0000-0000-0000DE090000}"/>
    <cellStyle name="Currency 3 2 2 3 2 6 2" xfId="41745" xr:uid="{00000000-0005-0000-0000-0000DF090000}"/>
    <cellStyle name="Currency 3 2 2 3 2 7" xfId="7084" xr:uid="{00000000-0005-0000-0000-0000E0090000}"/>
    <cellStyle name="Currency 3 2 2 3 2 7 2" xfId="36793" xr:uid="{00000000-0005-0000-0000-0000E1090000}"/>
    <cellStyle name="Currency 3 2 2 3 2 8" xfId="12034" xr:uid="{00000000-0005-0000-0000-0000E2090000}"/>
    <cellStyle name="Currency 3 2 2 3 2 9" xfId="16985" xr:uid="{00000000-0005-0000-0000-0000E3090000}"/>
    <cellStyle name="Currency 3 2 2 3 3" xfId="682" xr:uid="{00000000-0005-0000-0000-0000E4090000}"/>
    <cellStyle name="Currency 3 2 2 3 3 10" xfId="32435" xr:uid="{00000000-0005-0000-0000-0000E5090000}"/>
    <cellStyle name="Currency 3 2 2 3 3 2" xfId="4180" xr:uid="{00000000-0005-0000-0000-0000E6090000}"/>
    <cellStyle name="Currency 3 2 2 3 3 2 2" xfId="9130" xr:uid="{00000000-0005-0000-0000-0000E7090000}"/>
    <cellStyle name="Currency 3 2 2 3 3 2 2 2" xfId="43791" xr:uid="{00000000-0005-0000-0000-0000E8090000}"/>
    <cellStyle name="Currency 3 2 2 3 3 2 3" xfId="14080" xr:uid="{00000000-0005-0000-0000-0000E9090000}"/>
    <cellStyle name="Currency 3 2 2 3 3 2 3 2" xfId="38839" xr:uid="{00000000-0005-0000-0000-0000EA090000}"/>
    <cellStyle name="Currency 3 2 2 3 3 2 4" xfId="19031" xr:uid="{00000000-0005-0000-0000-0000EB090000}"/>
    <cellStyle name="Currency 3 2 2 3 3 2 5" xfId="23983" xr:uid="{00000000-0005-0000-0000-0000EC090000}"/>
    <cellStyle name="Currency 3 2 2 3 3 2 6" xfId="28935" xr:uid="{00000000-0005-0000-0000-0000ED090000}"/>
    <cellStyle name="Currency 3 2 2 3 3 2 7" xfId="33887" xr:uid="{00000000-0005-0000-0000-0000EE090000}"/>
    <cellStyle name="Currency 3 2 2 3 3 3" xfId="5632" xr:uid="{00000000-0005-0000-0000-0000EF090000}"/>
    <cellStyle name="Currency 3 2 2 3 3 3 2" xfId="10582" xr:uid="{00000000-0005-0000-0000-0000F0090000}"/>
    <cellStyle name="Currency 3 2 2 3 3 3 2 2" xfId="45243" xr:uid="{00000000-0005-0000-0000-0000F1090000}"/>
    <cellStyle name="Currency 3 2 2 3 3 3 3" xfId="15532" xr:uid="{00000000-0005-0000-0000-0000F2090000}"/>
    <cellStyle name="Currency 3 2 2 3 3 3 3 2" xfId="40291" xr:uid="{00000000-0005-0000-0000-0000F3090000}"/>
    <cellStyle name="Currency 3 2 2 3 3 3 4" xfId="20483" xr:uid="{00000000-0005-0000-0000-0000F4090000}"/>
    <cellStyle name="Currency 3 2 2 3 3 3 5" xfId="25435" xr:uid="{00000000-0005-0000-0000-0000F5090000}"/>
    <cellStyle name="Currency 3 2 2 3 3 3 6" xfId="30387" xr:uid="{00000000-0005-0000-0000-0000F6090000}"/>
    <cellStyle name="Currency 3 2 2 3 3 3 7" xfId="35339" xr:uid="{00000000-0005-0000-0000-0000F7090000}"/>
    <cellStyle name="Currency 3 2 2 3 3 4" xfId="2728" xr:uid="{00000000-0005-0000-0000-0000F8090000}"/>
    <cellStyle name="Currency 3 2 2 3 3 4 2" xfId="42339" xr:uid="{00000000-0005-0000-0000-0000F9090000}"/>
    <cellStyle name="Currency 3 2 2 3 3 5" xfId="7678" xr:uid="{00000000-0005-0000-0000-0000FA090000}"/>
    <cellStyle name="Currency 3 2 2 3 3 5 2" xfId="37387" xr:uid="{00000000-0005-0000-0000-0000FB090000}"/>
    <cellStyle name="Currency 3 2 2 3 3 6" xfId="12628" xr:uid="{00000000-0005-0000-0000-0000FC090000}"/>
    <cellStyle name="Currency 3 2 2 3 3 7" xfId="17579" xr:uid="{00000000-0005-0000-0000-0000FD090000}"/>
    <cellStyle name="Currency 3 2 2 3 3 8" xfId="22531" xr:uid="{00000000-0005-0000-0000-0000FE090000}"/>
    <cellStyle name="Currency 3 2 2 3 3 9" xfId="27483" xr:uid="{00000000-0005-0000-0000-0000FF090000}"/>
    <cellStyle name="Currency 3 2 2 3 4" xfId="1276" xr:uid="{00000000-0005-0000-0000-0000000A0000}"/>
    <cellStyle name="Currency 3 2 2 3 4 10" xfId="33029" xr:uid="{00000000-0005-0000-0000-0000010A0000}"/>
    <cellStyle name="Currency 3 2 2 3 4 2" xfId="4774" xr:uid="{00000000-0005-0000-0000-0000020A0000}"/>
    <cellStyle name="Currency 3 2 2 3 4 2 2" xfId="9724" xr:uid="{00000000-0005-0000-0000-0000030A0000}"/>
    <cellStyle name="Currency 3 2 2 3 4 2 2 2" xfId="44385" xr:uid="{00000000-0005-0000-0000-0000040A0000}"/>
    <cellStyle name="Currency 3 2 2 3 4 2 3" xfId="14674" xr:uid="{00000000-0005-0000-0000-0000050A0000}"/>
    <cellStyle name="Currency 3 2 2 3 4 2 3 2" xfId="39433" xr:uid="{00000000-0005-0000-0000-0000060A0000}"/>
    <cellStyle name="Currency 3 2 2 3 4 2 4" xfId="19625" xr:uid="{00000000-0005-0000-0000-0000070A0000}"/>
    <cellStyle name="Currency 3 2 2 3 4 2 5" xfId="24577" xr:uid="{00000000-0005-0000-0000-0000080A0000}"/>
    <cellStyle name="Currency 3 2 2 3 4 2 6" xfId="29529" xr:uid="{00000000-0005-0000-0000-0000090A0000}"/>
    <cellStyle name="Currency 3 2 2 3 4 2 7" xfId="34481" xr:uid="{00000000-0005-0000-0000-00000A0A0000}"/>
    <cellStyle name="Currency 3 2 2 3 4 3" xfId="6226" xr:uid="{00000000-0005-0000-0000-00000B0A0000}"/>
    <cellStyle name="Currency 3 2 2 3 4 3 2" xfId="11176" xr:uid="{00000000-0005-0000-0000-00000C0A0000}"/>
    <cellStyle name="Currency 3 2 2 3 4 3 2 2" xfId="45837" xr:uid="{00000000-0005-0000-0000-00000D0A0000}"/>
    <cellStyle name="Currency 3 2 2 3 4 3 3" xfId="16126" xr:uid="{00000000-0005-0000-0000-00000E0A0000}"/>
    <cellStyle name="Currency 3 2 2 3 4 3 3 2" xfId="40885" xr:uid="{00000000-0005-0000-0000-00000F0A0000}"/>
    <cellStyle name="Currency 3 2 2 3 4 3 4" xfId="21077" xr:uid="{00000000-0005-0000-0000-0000100A0000}"/>
    <cellStyle name="Currency 3 2 2 3 4 3 5" xfId="26029" xr:uid="{00000000-0005-0000-0000-0000110A0000}"/>
    <cellStyle name="Currency 3 2 2 3 4 3 6" xfId="30981" xr:uid="{00000000-0005-0000-0000-0000120A0000}"/>
    <cellStyle name="Currency 3 2 2 3 4 3 7" xfId="35933" xr:uid="{00000000-0005-0000-0000-0000130A0000}"/>
    <cellStyle name="Currency 3 2 2 3 4 4" xfId="3322" xr:uid="{00000000-0005-0000-0000-0000140A0000}"/>
    <cellStyle name="Currency 3 2 2 3 4 4 2" xfId="42933" xr:uid="{00000000-0005-0000-0000-0000150A0000}"/>
    <cellStyle name="Currency 3 2 2 3 4 5" xfId="8272" xr:uid="{00000000-0005-0000-0000-0000160A0000}"/>
    <cellStyle name="Currency 3 2 2 3 4 5 2" xfId="37981" xr:uid="{00000000-0005-0000-0000-0000170A0000}"/>
    <cellStyle name="Currency 3 2 2 3 4 6" xfId="13222" xr:uid="{00000000-0005-0000-0000-0000180A0000}"/>
    <cellStyle name="Currency 3 2 2 3 4 7" xfId="18173" xr:uid="{00000000-0005-0000-0000-0000190A0000}"/>
    <cellStyle name="Currency 3 2 2 3 4 8" xfId="23125" xr:uid="{00000000-0005-0000-0000-00001A0A0000}"/>
    <cellStyle name="Currency 3 2 2 3 4 9" xfId="28077" xr:uid="{00000000-0005-0000-0000-00001B0A0000}"/>
    <cellStyle name="Currency 3 2 2 3 5" xfId="2398" xr:uid="{00000000-0005-0000-0000-00001C0A0000}"/>
    <cellStyle name="Currency 3 2 2 3 5 2" xfId="7348" xr:uid="{00000000-0005-0000-0000-00001D0A0000}"/>
    <cellStyle name="Currency 3 2 2 3 5 2 2" xfId="42009" xr:uid="{00000000-0005-0000-0000-00001E0A0000}"/>
    <cellStyle name="Currency 3 2 2 3 5 3" xfId="12298" xr:uid="{00000000-0005-0000-0000-00001F0A0000}"/>
    <cellStyle name="Currency 3 2 2 3 5 3 2" xfId="37057" xr:uid="{00000000-0005-0000-0000-0000200A0000}"/>
    <cellStyle name="Currency 3 2 2 3 5 4" xfId="17249" xr:uid="{00000000-0005-0000-0000-0000210A0000}"/>
    <cellStyle name="Currency 3 2 2 3 5 5" xfId="22201" xr:uid="{00000000-0005-0000-0000-0000220A0000}"/>
    <cellStyle name="Currency 3 2 2 3 5 6" xfId="27153" xr:uid="{00000000-0005-0000-0000-0000230A0000}"/>
    <cellStyle name="Currency 3 2 2 3 5 7" xfId="32105" xr:uid="{00000000-0005-0000-0000-0000240A0000}"/>
    <cellStyle name="Currency 3 2 2 3 6" xfId="3850" xr:uid="{00000000-0005-0000-0000-0000250A0000}"/>
    <cellStyle name="Currency 3 2 2 3 6 2" xfId="8800" xr:uid="{00000000-0005-0000-0000-0000260A0000}"/>
    <cellStyle name="Currency 3 2 2 3 6 2 2" xfId="43461" xr:uid="{00000000-0005-0000-0000-0000270A0000}"/>
    <cellStyle name="Currency 3 2 2 3 6 3" xfId="13750" xr:uid="{00000000-0005-0000-0000-0000280A0000}"/>
    <cellStyle name="Currency 3 2 2 3 6 3 2" xfId="38509" xr:uid="{00000000-0005-0000-0000-0000290A0000}"/>
    <cellStyle name="Currency 3 2 2 3 6 4" xfId="18701" xr:uid="{00000000-0005-0000-0000-00002A0A0000}"/>
    <cellStyle name="Currency 3 2 2 3 6 5" xfId="23653" xr:uid="{00000000-0005-0000-0000-00002B0A0000}"/>
    <cellStyle name="Currency 3 2 2 3 6 6" xfId="28605" xr:uid="{00000000-0005-0000-0000-00002C0A0000}"/>
    <cellStyle name="Currency 3 2 2 3 6 7" xfId="33557" xr:uid="{00000000-0005-0000-0000-00002D0A0000}"/>
    <cellStyle name="Currency 3 2 2 3 7" xfId="5302" xr:uid="{00000000-0005-0000-0000-00002E0A0000}"/>
    <cellStyle name="Currency 3 2 2 3 7 2" xfId="10252" xr:uid="{00000000-0005-0000-0000-00002F0A0000}"/>
    <cellStyle name="Currency 3 2 2 3 7 2 2" xfId="44913" xr:uid="{00000000-0005-0000-0000-0000300A0000}"/>
    <cellStyle name="Currency 3 2 2 3 7 3" xfId="15202" xr:uid="{00000000-0005-0000-0000-0000310A0000}"/>
    <cellStyle name="Currency 3 2 2 3 7 3 2" xfId="39961" xr:uid="{00000000-0005-0000-0000-0000320A0000}"/>
    <cellStyle name="Currency 3 2 2 3 7 4" xfId="20153" xr:uid="{00000000-0005-0000-0000-0000330A0000}"/>
    <cellStyle name="Currency 3 2 2 3 7 5" xfId="25105" xr:uid="{00000000-0005-0000-0000-0000340A0000}"/>
    <cellStyle name="Currency 3 2 2 3 7 6" xfId="30057" xr:uid="{00000000-0005-0000-0000-0000350A0000}"/>
    <cellStyle name="Currency 3 2 2 3 7 7" xfId="35009" xr:uid="{00000000-0005-0000-0000-0000360A0000}"/>
    <cellStyle name="Currency 3 2 2 3 8" xfId="1870" xr:uid="{00000000-0005-0000-0000-0000370A0000}"/>
    <cellStyle name="Currency 3 2 2 3 8 2" xfId="41481" xr:uid="{00000000-0005-0000-0000-0000380A0000}"/>
    <cellStyle name="Currency 3 2 2 3 9" xfId="6820" xr:uid="{00000000-0005-0000-0000-0000390A0000}"/>
    <cellStyle name="Currency 3 2 2 3 9 2" xfId="36529" xr:uid="{00000000-0005-0000-0000-00003A0A0000}"/>
    <cellStyle name="Currency 3 2 2 4" xfId="418" xr:uid="{00000000-0005-0000-0000-00003B0A0000}"/>
    <cellStyle name="Currency 3 2 2 4 10" xfId="11836" xr:uid="{00000000-0005-0000-0000-00003C0A0000}"/>
    <cellStyle name="Currency 3 2 2 4 11" xfId="16787" xr:uid="{00000000-0005-0000-0000-00003D0A0000}"/>
    <cellStyle name="Currency 3 2 2 4 12" xfId="21739" xr:uid="{00000000-0005-0000-0000-00003E0A0000}"/>
    <cellStyle name="Currency 3 2 2 4 13" xfId="26691" xr:uid="{00000000-0005-0000-0000-00003F0A0000}"/>
    <cellStyle name="Currency 3 2 2 4 14" xfId="31643" xr:uid="{00000000-0005-0000-0000-0000400A0000}"/>
    <cellStyle name="Currency 3 2 2 4 2" xfId="1012" xr:uid="{00000000-0005-0000-0000-0000410A0000}"/>
    <cellStyle name="Currency 3 2 2 4 2 10" xfId="22003" xr:uid="{00000000-0005-0000-0000-0000420A0000}"/>
    <cellStyle name="Currency 3 2 2 4 2 11" xfId="26955" xr:uid="{00000000-0005-0000-0000-0000430A0000}"/>
    <cellStyle name="Currency 3 2 2 4 2 12" xfId="31907" xr:uid="{00000000-0005-0000-0000-0000440A0000}"/>
    <cellStyle name="Currency 3 2 2 4 2 2" xfId="1606" xr:uid="{00000000-0005-0000-0000-0000450A0000}"/>
    <cellStyle name="Currency 3 2 2 4 2 2 10" xfId="33359" xr:uid="{00000000-0005-0000-0000-0000460A0000}"/>
    <cellStyle name="Currency 3 2 2 4 2 2 2" xfId="5104" xr:uid="{00000000-0005-0000-0000-0000470A0000}"/>
    <cellStyle name="Currency 3 2 2 4 2 2 2 2" xfId="10054" xr:uid="{00000000-0005-0000-0000-0000480A0000}"/>
    <cellStyle name="Currency 3 2 2 4 2 2 2 2 2" xfId="44715" xr:uid="{00000000-0005-0000-0000-0000490A0000}"/>
    <cellStyle name="Currency 3 2 2 4 2 2 2 3" xfId="15004" xr:uid="{00000000-0005-0000-0000-00004A0A0000}"/>
    <cellStyle name="Currency 3 2 2 4 2 2 2 3 2" xfId="39763" xr:uid="{00000000-0005-0000-0000-00004B0A0000}"/>
    <cellStyle name="Currency 3 2 2 4 2 2 2 4" xfId="19955" xr:uid="{00000000-0005-0000-0000-00004C0A0000}"/>
    <cellStyle name="Currency 3 2 2 4 2 2 2 5" xfId="24907" xr:uid="{00000000-0005-0000-0000-00004D0A0000}"/>
    <cellStyle name="Currency 3 2 2 4 2 2 2 6" xfId="29859" xr:uid="{00000000-0005-0000-0000-00004E0A0000}"/>
    <cellStyle name="Currency 3 2 2 4 2 2 2 7" xfId="34811" xr:uid="{00000000-0005-0000-0000-00004F0A0000}"/>
    <cellStyle name="Currency 3 2 2 4 2 2 3" xfId="6556" xr:uid="{00000000-0005-0000-0000-0000500A0000}"/>
    <cellStyle name="Currency 3 2 2 4 2 2 3 2" xfId="11506" xr:uid="{00000000-0005-0000-0000-0000510A0000}"/>
    <cellStyle name="Currency 3 2 2 4 2 2 3 2 2" xfId="46167" xr:uid="{00000000-0005-0000-0000-0000520A0000}"/>
    <cellStyle name="Currency 3 2 2 4 2 2 3 3" xfId="16456" xr:uid="{00000000-0005-0000-0000-0000530A0000}"/>
    <cellStyle name="Currency 3 2 2 4 2 2 3 3 2" xfId="41215" xr:uid="{00000000-0005-0000-0000-0000540A0000}"/>
    <cellStyle name="Currency 3 2 2 4 2 2 3 4" xfId="21407" xr:uid="{00000000-0005-0000-0000-0000550A0000}"/>
    <cellStyle name="Currency 3 2 2 4 2 2 3 5" xfId="26359" xr:uid="{00000000-0005-0000-0000-0000560A0000}"/>
    <cellStyle name="Currency 3 2 2 4 2 2 3 6" xfId="31311" xr:uid="{00000000-0005-0000-0000-0000570A0000}"/>
    <cellStyle name="Currency 3 2 2 4 2 2 3 7" xfId="36263" xr:uid="{00000000-0005-0000-0000-0000580A0000}"/>
    <cellStyle name="Currency 3 2 2 4 2 2 4" xfId="3652" xr:uid="{00000000-0005-0000-0000-0000590A0000}"/>
    <cellStyle name="Currency 3 2 2 4 2 2 4 2" xfId="43263" xr:uid="{00000000-0005-0000-0000-00005A0A0000}"/>
    <cellStyle name="Currency 3 2 2 4 2 2 5" xfId="8602" xr:uid="{00000000-0005-0000-0000-00005B0A0000}"/>
    <cellStyle name="Currency 3 2 2 4 2 2 5 2" xfId="38311" xr:uid="{00000000-0005-0000-0000-00005C0A0000}"/>
    <cellStyle name="Currency 3 2 2 4 2 2 6" xfId="13552" xr:uid="{00000000-0005-0000-0000-00005D0A0000}"/>
    <cellStyle name="Currency 3 2 2 4 2 2 7" xfId="18503" xr:uid="{00000000-0005-0000-0000-00005E0A0000}"/>
    <cellStyle name="Currency 3 2 2 4 2 2 8" xfId="23455" xr:uid="{00000000-0005-0000-0000-00005F0A0000}"/>
    <cellStyle name="Currency 3 2 2 4 2 2 9" xfId="28407" xr:uid="{00000000-0005-0000-0000-0000600A0000}"/>
    <cellStyle name="Currency 3 2 2 4 2 3" xfId="3058" xr:uid="{00000000-0005-0000-0000-0000610A0000}"/>
    <cellStyle name="Currency 3 2 2 4 2 3 2" xfId="8008" xr:uid="{00000000-0005-0000-0000-0000620A0000}"/>
    <cellStyle name="Currency 3 2 2 4 2 3 2 2" xfId="42669" xr:uid="{00000000-0005-0000-0000-0000630A0000}"/>
    <cellStyle name="Currency 3 2 2 4 2 3 3" xfId="12958" xr:uid="{00000000-0005-0000-0000-0000640A0000}"/>
    <cellStyle name="Currency 3 2 2 4 2 3 3 2" xfId="37717" xr:uid="{00000000-0005-0000-0000-0000650A0000}"/>
    <cellStyle name="Currency 3 2 2 4 2 3 4" xfId="17909" xr:uid="{00000000-0005-0000-0000-0000660A0000}"/>
    <cellStyle name="Currency 3 2 2 4 2 3 5" xfId="22861" xr:uid="{00000000-0005-0000-0000-0000670A0000}"/>
    <cellStyle name="Currency 3 2 2 4 2 3 6" xfId="27813" xr:uid="{00000000-0005-0000-0000-0000680A0000}"/>
    <cellStyle name="Currency 3 2 2 4 2 3 7" xfId="32765" xr:uid="{00000000-0005-0000-0000-0000690A0000}"/>
    <cellStyle name="Currency 3 2 2 4 2 4" xfId="4510" xr:uid="{00000000-0005-0000-0000-00006A0A0000}"/>
    <cellStyle name="Currency 3 2 2 4 2 4 2" xfId="9460" xr:uid="{00000000-0005-0000-0000-00006B0A0000}"/>
    <cellStyle name="Currency 3 2 2 4 2 4 2 2" xfId="44121" xr:uid="{00000000-0005-0000-0000-00006C0A0000}"/>
    <cellStyle name="Currency 3 2 2 4 2 4 3" xfId="14410" xr:uid="{00000000-0005-0000-0000-00006D0A0000}"/>
    <cellStyle name="Currency 3 2 2 4 2 4 3 2" xfId="39169" xr:uid="{00000000-0005-0000-0000-00006E0A0000}"/>
    <cellStyle name="Currency 3 2 2 4 2 4 4" xfId="19361" xr:uid="{00000000-0005-0000-0000-00006F0A0000}"/>
    <cellStyle name="Currency 3 2 2 4 2 4 5" xfId="24313" xr:uid="{00000000-0005-0000-0000-0000700A0000}"/>
    <cellStyle name="Currency 3 2 2 4 2 4 6" xfId="29265" xr:uid="{00000000-0005-0000-0000-0000710A0000}"/>
    <cellStyle name="Currency 3 2 2 4 2 4 7" xfId="34217" xr:uid="{00000000-0005-0000-0000-0000720A0000}"/>
    <cellStyle name="Currency 3 2 2 4 2 5" xfId="5962" xr:uid="{00000000-0005-0000-0000-0000730A0000}"/>
    <cellStyle name="Currency 3 2 2 4 2 5 2" xfId="10912" xr:uid="{00000000-0005-0000-0000-0000740A0000}"/>
    <cellStyle name="Currency 3 2 2 4 2 5 2 2" xfId="45573" xr:uid="{00000000-0005-0000-0000-0000750A0000}"/>
    <cellStyle name="Currency 3 2 2 4 2 5 3" xfId="15862" xr:uid="{00000000-0005-0000-0000-0000760A0000}"/>
    <cellStyle name="Currency 3 2 2 4 2 5 3 2" xfId="40621" xr:uid="{00000000-0005-0000-0000-0000770A0000}"/>
    <cellStyle name="Currency 3 2 2 4 2 5 4" xfId="20813" xr:uid="{00000000-0005-0000-0000-0000780A0000}"/>
    <cellStyle name="Currency 3 2 2 4 2 5 5" xfId="25765" xr:uid="{00000000-0005-0000-0000-0000790A0000}"/>
    <cellStyle name="Currency 3 2 2 4 2 5 6" xfId="30717" xr:uid="{00000000-0005-0000-0000-00007A0A0000}"/>
    <cellStyle name="Currency 3 2 2 4 2 5 7" xfId="35669" xr:uid="{00000000-0005-0000-0000-00007B0A0000}"/>
    <cellStyle name="Currency 3 2 2 4 2 6" xfId="2200" xr:uid="{00000000-0005-0000-0000-00007C0A0000}"/>
    <cellStyle name="Currency 3 2 2 4 2 6 2" xfId="41811" xr:uid="{00000000-0005-0000-0000-00007D0A0000}"/>
    <cellStyle name="Currency 3 2 2 4 2 7" xfId="7150" xr:uid="{00000000-0005-0000-0000-00007E0A0000}"/>
    <cellStyle name="Currency 3 2 2 4 2 7 2" xfId="36859" xr:uid="{00000000-0005-0000-0000-00007F0A0000}"/>
    <cellStyle name="Currency 3 2 2 4 2 8" xfId="12100" xr:uid="{00000000-0005-0000-0000-0000800A0000}"/>
    <cellStyle name="Currency 3 2 2 4 2 9" xfId="17051" xr:uid="{00000000-0005-0000-0000-0000810A0000}"/>
    <cellStyle name="Currency 3 2 2 4 3" xfId="748" xr:uid="{00000000-0005-0000-0000-0000820A0000}"/>
    <cellStyle name="Currency 3 2 2 4 3 10" xfId="32501" xr:uid="{00000000-0005-0000-0000-0000830A0000}"/>
    <cellStyle name="Currency 3 2 2 4 3 2" xfId="4246" xr:uid="{00000000-0005-0000-0000-0000840A0000}"/>
    <cellStyle name="Currency 3 2 2 4 3 2 2" xfId="9196" xr:uid="{00000000-0005-0000-0000-0000850A0000}"/>
    <cellStyle name="Currency 3 2 2 4 3 2 2 2" xfId="43857" xr:uid="{00000000-0005-0000-0000-0000860A0000}"/>
    <cellStyle name="Currency 3 2 2 4 3 2 3" xfId="14146" xr:uid="{00000000-0005-0000-0000-0000870A0000}"/>
    <cellStyle name="Currency 3 2 2 4 3 2 3 2" xfId="38905" xr:uid="{00000000-0005-0000-0000-0000880A0000}"/>
    <cellStyle name="Currency 3 2 2 4 3 2 4" xfId="19097" xr:uid="{00000000-0005-0000-0000-0000890A0000}"/>
    <cellStyle name="Currency 3 2 2 4 3 2 5" xfId="24049" xr:uid="{00000000-0005-0000-0000-00008A0A0000}"/>
    <cellStyle name="Currency 3 2 2 4 3 2 6" xfId="29001" xr:uid="{00000000-0005-0000-0000-00008B0A0000}"/>
    <cellStyle name="Currency 3 2 2 4 3 2 7" xfId="33953" xr:uid="{00000000-0005-0000-0000-00008C0A0000}"/>
    <cellStyle name="Currency 3 2 2 4 3 3" xfId="5698" xr:uid="{00000000-0005-0000-0000-00008D0A0000}"/>
    <cellStyle name="Currency 3 2 2 4 3 3 2" xfId="10648" xr:uid="{00000000-0005-0000-0000-00008E0A0000}"/>
    <cellStyle name="Currency 3 2 2 4 3 3 2 2" xfId="45309" xr:uid="{00000000-0005-0000-0000-00008F0A0000}"/>
    <cellStyle name="Currency 3 2 2 4 3 3 3" xfId="15598" xr:uid="{00000000-0005-0000-0000-0000900A0000}"/>
    <cellStyle name="Currency 3 2 2 4 3 3 3 2" xfId="40357" xr:uid="{00000000-0005-0000-0000-0000910A0000}"/>
    <cellStyle name="Currency 3 2 2 4 3 3 4" xfId="20549" xr:uid="{00000000-0005-0000-0000-0000920A0000}"/>
    <cellStyle name="Currency 3 2 2 4 3 3 5" xfId="25501" xr:uid="{00000000-0005-0000-0000-0000930A0000}"/>
    <cellStyle name="Currency 3 2 2 4 3 3 6" xfId="30453" xr:uid="{00000000-0005-0000-0000-0000940A0000}"/>
    <cellStyle name="Currency 3 2 2 4 3 3 7" xfId="35405" xr:uid="{00000000-0005-0000-0000-0000950A0000}"/>
    <cellStyle name="Currency 3 2 2 4 3 4" xfId="2794" xr:uid="{00000000-0005-0000-0000-0000960A0000}"/>
    <cellStyle name="Currency 3 2 2 4 3 4 2" xfId="42405" xr:uid="{00000000-0005-0000-0000-0000970A0000}"/>
    <cellStyle name="Currency 3 2 2 4 3 5" xfId="7744" xr:uid="{00000000-0005-0000-0000-0000980A0000}"/>
    <cellStyle name="Currency 3 2 2 4 3 5 2" xfId="37453" xr:uid="{00000000-0005-0000-0000-0000990A0000}"/>
    <cellStyle name="Currency 3 2 2 4 3 6" xfId="12694" xr:uid="{00000000-0005-0000-0000-00009A0A0000}"/>
    <cellStyle name="Currency 3 2 2 4 3 7" xfId="17645" xr:uid="{00000000-0005-0000-0000-00009B0A0000}"/>
    <cellStyle name="Currency 3 2 2 4 3 8" xfId="22597" xr:uid="{00000000-0005-0000-0000-00009C0A0000}"/>
    <cellStyle name="Currency 3 2 2 4 3 9" xfId="27549" xr:uid="{00000000-0005-0000-0000-00009D0A0000}"/>
    <cellStyle name="Currency 3 2 2 4 4" xfId="1342" xr:uid="{00000000-0005-0000-0000-00009E0A0000}"/>
    <cellStyle name="Currency 3 2 2 4 4 10" xfId="33095" xr:uid="{00000000-0005-0000-0000-00009F0A0000}"/>
    <cellStyle name="Currency 3 2 2 4 4 2" xfId="4840" xr:uid="{00000000-0005-0000-0000-0000A00A0000}"/>
    <cellStyle name="Currency 3 2 2 4 4 2 2" xfId="9790" xr:uid="{00000000-0005-0000-0000-0000A10A0000}"/>
    <cellStyle name="Currency 3 2 2 4 4 2 2 2" xfId="44451" xr:uid="{00000000-0005-0000-0000-0000A20A0000}"/>
    <cellStyle name="Currency 3 2 2 4 4 2 3" xfId="14740" xr:uid="{00000000-0005-0000-0000-0000A30A0000}"/>
    <cellStyle name="Currency 3 2 2 4 4 2 3 2" xfId="39499" xr:uid="{00000000-0005-0000-0000-0000A40A0000}"/>
    <cellStyle name="Currency 3 2 2 4 4 2 4" xfId="19691" xr:uid="{00000000-0005-0000-0000-0000A50A0000}"/>
    <cellStyle name="Currency 3 2 2 4 4 2 5" xfId="24643" xr:uid="{00000000-0005-0000-0000-0000A60A0000}"/>
    <cellStyle name="Currency 3 2 2 4 4 2 6" xfId="29595" xr:uid="{00000000-0005-0000-0000-0000A70A0000}"/>
    <cellStyle name="Currency 3 2 2 4 4 2 7" xfId="34547" xr:uid="{00000000-0005-0000-0000-0000A80A0000}"/>
    <cellStyle name="Currency 3 2 2 4 4 3" xfId="6292" xr:uid="{00000000-0005-0000-0000-0000A90A0000}"/>
    <cellStyle name="Currency 3 2 2 4 4 3 2" xfId="11242" xr:uid="{00000000-0005-0000-0000-0000AA0A0000}"/>
    <cellStyle name="Currency 3 2 2 4 4 3 2 2" xfId="45903" xr:uid="{00000000-0005-0000-0000-0000AB0A0000}"/>
    <cellStyle name="Currency 3 2 2 4 4 3 3" xfId="16192" xr:uid="{00000000-0005-0000-0000-0000AC0A0000}"/>
    <cellStyle name="Currency 3 2 2 4 4 3 3 2" xfId="40951" xr:uid="{00000000-0005-0000-0000-0000AD0A0000}"/>
    <cellStyle name="Currency 3 2 2 4 4 3 4" xfId="21143" xr:uid="{00000000-0005-0000-0000-0000AE0A0000}"/>
    <cellStyle name="Currency 3 2 2 4 4 3 5" xfId="26095" xr:uid="{00000000-0005-0000-0000-0000AF0A0000}"/>
    <cellStyle name="Currency 3 2 2 4 4 3 6" xfId="31047" xr:uid="{00000000-0005-0000-0000-0000B00A0000}"/>
    <cellStyle name="Currency 3 2 2 4 4 3 7" xfId="35999" xr:uid="{00000000-0005-0000-0000-0000B10A0000}"/>
    <cellStyle name="Currency 3 2 2 4 4 4" xfId="3388" xr:uid="{00000000-0005-0000-0000-0000B20A0000}"/>
    <cellStyle name="Currency 3 2 2 4 4 4 2" xfId="42999" xr:uid="{00000000-0005-0000-0000-0000B30A0000}"/>
    <cellStyle name="Currency 3 2 2 4 4 5" xfId="8338" xr:uid="{00000000-0005-0000-0000-0000B40A0000}"/>
    <cellStyle name="Currency 3 2 2 4 4 5 2" xfId="38047" xr:uid="{00000000-0005-0000-0000-0000B50A0000}"/>
    <cellStyle name="Currency 3 2 2 4 4 6" xfId="13288" xr:uid="{00000000-0005-0000-0000-0000B60A0000}"/>
    <cellStyle name="Currency 3 2 2 4 4 7" xfId="18239" xr:uid="{00000000-0005-0000-0000-0000B70A0000}"/>
    <cellStyle name="Currency 3 2 2 4 4 8" xfId="23191" xr:uid="{00000000-0005-0000-0000-0000B80A0000}"/>
    <cellStyle name="Currency 3 2 2 4 4 9" xfId="28143" xr:uid="{00000000-0005-0000-0000-0000B90A0000}"/>
    <cellStyle name="Currency 3 2 2 4 5" xfId="2464" xr:uid="{00000000-0005-0000-0000-0000BA0A0000}"/>
    <cellStyle name="Currency 3 2 2 4 5 2" xfId="7414" xr:uid="{00000000-0005-0000-0000-0000BB0A0000}"/>
    <cellStyle name="Currency 3 2 2 4 5 2 2" xfId="42075" xr:uid="{00000000-0005-0000-0000-0000BC0A0000}"/>
    <cellStyle name="Currency 3 2 2 4 5 3" xfId="12364" xr:uid="{00000000-0005-0000-0000-0000BD0A0000}"/>
    <cellStyle name="Currency 3 2 2 4 5 3 2" xfId="37123" xr:uid="{00000000-0005-0000-0000-0000BE0A0000}"/>
    <cellStyle name="Currency 3 2 2 4 5 4" xfId="17315" xr:uid="{00000000-0005-0000-0000-0000BF0A0000}"/>
    <cellStyle name="Currency 3 2 2 4 5 5" xfId="22267" xr:uid="{00000000-0005-0000-0000-0000C00A0000}"/>
    <cellStyle name="Currency 3 2 2 4 5 6" xfId="27219" xr:uid="{00000000-0005-0000-0000-0000C10A0000}"/>
    <cellStyle name="Currency 3 2 2 4 5 7" xfId="32171" xr:uid="{00000000-0005-0000-0000-0000C20A0000}"/>
    <cellStyle name="Currency 3 2 2 4 6" xfId="3916" xr:uid="{00000000-0005-0000-0000-0000C30A0000}"/>
    <cellStyle name="Currency 3 2 2 4 6 2" xfId="8866" xr:uid="{00000000-0005-0000-0000-0000C40A0000}"/>
    <cellStyle name="Currency 3 2 2 4 6 2 2" xfId="43527" xr:uid="{00000000-0005-0000-0000-0000C50A0000}"/>
    <cellStyle name="Currency 3 2 2 4 6 3" xfId="13816" xr:uid="{00000000-0005-0000-0000-0000C60A0000}"/>
    <cellStyle name="Currency 3 2 2 4 6 3 2" xfId="38575" xr:uid="{00000000-0005-0000-0000-0000C70A0000}"/>
    <cellStyle name="Currency 3 2 2 4 6 4" xfId="18767" xr:uid="{00000000-0005-0000-0000-0000C80A0000}"/>
    <cellStyle name="Currency 3 2 2 4 6 5" xfId="23719" xr:uid="{00000000-0005-0000-0000-0000C90A0000}"/>
    <cellStyle name="Currency 3 2 2 4 6 6" xfId="28671" xr:uid="{00000000-0005-0000-0000-0000CA0A0000}"/>
    <cellStyle name="Currency 3 2 2 4 6 7" xfId="33623" xr:uid="{00000000-0005-0000-0000-0000CB0A0000}"/>
    <cellStyle name="Currency 3 2 2 4 7" xfId="5368" xr:uid="{00000000-0005-0000-0000-0000CC0A0000}"/>
    <cellStyle name="Currency 3 2 2 4 7 2" xfId="10318" xr:uid="{00000000-0005-0000-0000-0000CD0A0000}"/>
    <cellStyle name="Currency 3 2 2 4 7 2 2" xfId="44979" xr:uid="{00000000-0005-0000-0000-0000CE0A0000}"/>
    <cellStyle name="Currency 3 2 2 4 7 3" xfId="15268" xr:uid="{00000000-0005-0000-0000-0000CF0A0000}"/>
    <cellStyle name="Currency 3 2 2 4 7 3 2" xfId="40027" xr:uid="{00000000-0005-0000-0000-0000D00A0000}"/>
    <cellStyle name="Currency 3 2 2 4 7 4" xfId="20219" xr:uid="{00000000-0005-0000-0000-0000D10A0000}"/>
    <cellStyle name="Currency 3 2 2 4 7 5" xfId="25171" xr:uid="{00000000-0005-0000-0000-0000D20A0000}"/>
    <cellStyle name="Currency 3 2 2 4 7 6" xfId="30123" xr:uid="{00000000-0005-0000-0000-0000D30A0000}"/>
    <cellStyle name="Currency 3 2 2 4 7 7" xfId="35075" xr:uid="{00000000-0005-0000-0000-0000D40A0000}"/>
    <cellStyle name="Currency 3 2 2 4 8" xfId="1936" xr:uid="{00000000-0005-0000-0000-0000D50A0000}"/>
    <cellStyle name="Currency 3 2 2 4 8 2" xfId="41547" xr:uid="{00000000-0005-0000-0000-0000D60A0000}"/>
    <cellStyle name="Currency 3 2 2 4 9" xfId="6886" xr:uid="{00000000-0005-0000-0000-0000D70A0000}"/>
    <cellStyle name="Currency 3 2 2 4 9 2" xfId="36595" xr:uid="{00000000-0005-0000-0000-0000D80A0000}"/>
    <cellStyle name="Currency 3 2 2 5" xfId="484" xr:uid="{00000000-0005-0000-0000-0000D90A0000}"/>
    <cellStyle name="Currency 3 2 2 5 10" xfId="11902" xr:uid="{00000000-0005-0000-0000-0000DA0A0000}"/>
    <cellStyle name="Currency 3 2 2 5 11" xfId="16853" xr:uid="{00000000-0005-0000-0000-0000DB0A0000}"/>
    <cellStyle name="Currency 3 2 2 5 12" xfId="21805" xr:uid="{00000000-0005-0000-0000-0000DC0A0000}"/>
    <cellStyle name="Currency 3 2 2 5 13" xfId="26757" xr:uid="{00000000-0005-0000-0000-0000DD0A0000}"/>
    <cellStyle name="Currency 3 2 2 5 14" xfId="31709" xr:uid="{00000000-0005-0000-0000-0000DE0A0000}"/>
    <cellStyle name="Currency 3 2 2 5 2" xfId="1078" xr:uid="{00000000-0005-0000-0000-0000DF0A0000}"/>
    <cellStyle name="Currency 3 2 2 5 2 10" xfId="22069" xr:uid="{00000000-0005-0000-0000-0000E00A0000}"/>
    <cellStyle name="Currency 3 2 2 5 2 11" xfId="27021" xr:uid="{00000000-0005-0000-0000-0000E10A0000}"/>
    <cellStyle name="Currency 3 2 2 5 2 12" xfId="31973" xr:uid="{00000000-0005-0000-0000-0000E20A0000}"/>
    <cellStyle name="Currency 3 2 2 5 2 2" xfId="1672" xr:uid="{00000000-0005-0000-0000-0000E30A0000}"/>
    <cellStyle name="Currency 3 2 2 5 2 2 10" xfId="33425" xr:uid="{00000000-0005-0000-0000-0000E40A0000}"/>
    <cellStyle name="Currency 3 2 2 5 2 2 2" xfId="5170" xr:uid="{00000000-0005-0000-0000-0000E50A0000}"/>
    <cellStyle name="Currency 3 2 2 5 2 2 2 2" xfId="10120" xr:uid="{00000000-0005-0000-0000-0000E60A0000}"/>
    <cellStyle name="Currency 3 2 2 5 2 2 2 2 2" xfId="44781" xr:uid="{00000000-0005-0000-0000-0000E70A0000}"/>
    <cellStyle name="Currency 3 2 2 5 2 2 2 3" xfId="15070" xr:uid="{00000000-0005-0000-0000-0000E80A0000}"/>
    <cellStyle name="Currency 3 2 2 5 2 2 2 3 2" xfId="39829" xr:uid="{00000000-0005-0000-0000-0000E90A0000}"/>
    <cellStyle name="Currency 3 2 2 5 2 2 2 4" xfId="20021" xr:uid="{00000000-0005-0000-0000-0000EA0A0000}"/>
    <cellStyle name="Currency 3 2 2 5 2 2 2 5" xfId="24973" xr:uid="{00000000-0005-0000-0000-0000EB0A0000}"/>
    <cellStyle name="Currency 3 2 2 5 2 2 2 6" xfId="29925" xr:uid="{00000000-0005-0000-0000-0000EC0A0000}"/>
    <cellStyle name="Currency 3 2 2 5 2 2 2 7" xfId="34877" xr:uid="{00000000-0005-0000-0000-0000ED0A0000}"/>
    <cellStyle name="Currency 3 2 2 5 2 2 3" xfId="6622" xr:uid="{00000000-0005-0000-0000-0000EE0A0000}"/>
    <cellStyle name="Currency 3 2 2 5 2 2 3 2" xfId="11572" xr:uid="{00000000-0005-0000-0000-0000EF0A0000}"/>
    <cellStyle name="Currency 3 2 2 5 2 2 3 2 2" xfId="46233" xr:uid="{00000000-0005-0000-0000-0000F00A0000}"/>
    <cellStyle name="Currency 3 2 2 5 2 2 3 3" xfId="16522" xr:uid="{00000000-0005-0000-0000-0000F10A0000}"/>
    <cellStyle name="Currency 3 2 2 5 2 2 3 3 2" xfId="41281" xr:uid="{00000000-0005-0000-0000-0000F20A0000}"/>
    <cellStyle name="Currency 3 2 2 5 2 2 3 4" xfId="21473" xr:uid="{00000000-0005-0000-0000-0000F30A0000}"/>
    <cellStyle name="Currency 3 2 2 5 2 2 3 5" xfId="26425" xr:uid="{00000000-0005-0000-0000-0000F40A0000}"/>
    <cellStyle name="Currency 3 2 2 5 2 2 3 6" xfId="31377" xr:uid="{00000000-0005-0000-0000-0000F50A0000}"/>
    <cellStyle name="Currency 3 2 2 5 2 2 3 7" xfId="36329" xr:uid="{00000000-0005-0000-0000-0000F60A0000}"/>
    <cellStyle name="Currency 3 2 2 5 2 2 4" xfId="3718" xr:uid="{00000000-0005-0000-0000-0000F70A0000}"/>
    <cellStyle name="Currency 3 2 2 5 2 2 4 2" xfId="43329" xr:uid="{00000000-0005-0000-0000-0000F80A0000}"/>
    <cellStyle name="Currency 3 2 2 5 2 2 5" xfId="8668" xr:uid="{00000000-0005-0000-0000-0000F90A0000}"/>
    <cellStyle name="Currency 3 2 2 5 2 2 5 2" xfId="38377" xr:uid="{00000000-0005-0000-0000-0000FA0A0000}"/>
    <cellStyle name="Currency 3 2 2 5 2 2 6" xfId="13618" xr:uid="{00000000-0005-0000-0000-0000FB0A0000}"/>
    <cellStyle name="Currency 3 2 2 5 2 2 7" xfId="18569" xr:uid="{00000000-0005-0000-0000-0000FC0A0000}"/>
    <cellStyle name="Currency 3 2 2 5 2 2 8" xfId="23521" xr:uid="{00000000-0005-0000-0000-0000FD0A0000}"/>
    <cellStyle name="Currency 3 2 2 5 2 2 9" xfId="28473" xr:uid="{00000000-0005-0000-0000-0000FE0A0000}"/>
    <cellStyle name="Currency 3 2 2 5 2 3" xfId="3124" xr:uid="{00000000-0005-0000-0000-0000FF0A0000}"/>
    <cellStyle name="Currency 3 2 2 5 2 3 2" xfId="8074" xr:uid="{00000000-0005-0000-0000-0000000B0000}"/>
    <cellStyle name="Currency 3 2 2 5 2 3 2 2" xfId="42735" xr:uid="{00000000-0005-0000-0000-0000010B0000}"/>
    <cellStyle name="Currency 3 2 2 5 2 3 3" xfId="13024" xr:uid="{00000000-0005-0000-0000-0000020B0000}"/>
    <cellStyle name="Currency 3 2 2 5 2 3 3 2" xfId="37783" xr:uid="{00000000-0005-0000-0000-0000030B0000}"/>
    <cellStyle name="Currency 3 2 2 5 2 3 4" xfId="17975" xr:uid="{00000000-0005-0000-0000-0000040B0000}"/>
    <cellStyle name="Currency 3 2 2 5 2 3 5" xfId="22927" xr:uid="{00000000-0005-0000-0000-0000050B0000}"/>
    <cellStyle name="Currency 3 2 2 5 2 3 6" xfId="27879" xr:uid="{00000000-0005-0000-0000-0000060B0000}"/>
    <cellStyle name="Currency 3 2 2 5 2 3 7" xfId="32831" xr:uid="{00000000-0005-0000-0000-0000070B0000}"/>
    <cellStyle name="Currency 3 2 2 5 2 4" xfId="4576" xr:uid="{00000000-0005-0000-0000-0000080B0000}"/>
    <cellStyle name="Currency 3 2 2 5 2 4 2" xfId="9526" xr:uid="{00000000-0005-0000-0000-0000090B0000}"/>
    <cellStyle name="Currency 3 2 2 5 2 4 2 2" xfId="44187" xr:uid="{00000000-0005-0000-0000-00000A0B0000}"/>
    <cellStyle name="Currency 3 2 2 5 2 4 3" xfId="14476" xr:uid="{00000000-0005-0000-0000-00000B0B0000}"/>
    <cellStyle name="Currency 3 2 2 5 2 4 3 2" xfId="39235" xr:uid="{00000000-0005-0000-0000-00000C0B0000}"/>
    <cellStyle name="Currency 3 2 2 5 2 4 4" xfId="19427" xr:uid="{00000000-0005-0000-0000-00000D0B0000}"/>
    <cellStyle name="Currency 3 2 2 5 2 4 5" xfId="24379" xr:uid="{00000000-0005-0000-0000-00000E0B0000}"/>
    <cellStyle name="Currency 3 2 2 5 2 4 6" xfId="29331" xr:uid="{00000000-0005-0000-0000-00000F0B0000}"/>
    <cellStyle name="Currency 3 2 2 5 2 4 7" xfId="34283" xr:uid="{00000000-0005-0000-0000-0000100B0000}"/>
    <cellStyle name="Currency 3 2 2 5 2 5" xfId="6028" xr:uid="{00000000-0005-0000-0000-0000110B0000}"/>
    <cellStyle name="Currency 3 2 2 5 2 5 2" xfId="10978" xr:uid="{00000000-0005-0000-0000-0000120B0000}"/>
    <cellStyle name="Currency 3 2 2 5 2 5 2 2" xfId="45639" xr:uid="{00000000-0005-0000-0000-0000130B0000}"/>
    <cellStyle name="Currency 3 2 2 5 2 5 3" xfId="15928" xr:uid="{00000000-0005-0000-0000-0000140B0000}"/>
    <cellStyle name="Currency 3 2 2 5 2 5 3 2" xfId="40687" xr:uid="{00000000-0005-0000-0000-0000150B0000}"/>
    <cellStyle name="Currency 3 2 2 5 2 5 4" xfId="20879" xr:uid="{00000000-0005-0000-0000-0000160B0000}"/>
    <cellStyle name="Currency 3 2 2 5 2 5 5" xfId="25831" xr:uid="{00000000-0005-0000-0000-0000170B0000}"/>
    <cellStyle name="Currency 3 2 2 5 2 5 6" xfId="30783" xr:uid="{00000000-0005-0000-0000-0000180B0000}"/>
    <cellStyle name="Currency 3 2 2 5 2 5 7" xfId="35735" xr:uid="{00000000-0005-0000-0000-0000190B0000}"/>
    <cellStyle name="Currency 3 2 2 5 2 6" xfId="2266" xr:uid="{00000000-0005-0000-0000-00001A0B0000}"/>
    <cellStyle name="Currency 3 2 2 5 2 6 2" xfId="41877" xr:uid="{00000000-0005-0000-0000-00001B0B0000}"/>
    <cellStyle name="Currency 3 2 2 5 2 7" xfId="7216" xr:uid="{00000000-0005-0000-0000-00001C0B0000}"/>
    <cellStyle name="Currency 3 2 2 5 2 7 2" xfId="36925" xr:uid="{00000000-0005-0000-0000-00001D0B0000}"/>
    <cellStyle name="Currency 3 2 2 5 2 8" xfId="12166" xr:uid="{00000000-0005-0000-0000-00001E0B0000}"/>
    <cellStyle name="Currency 3 2 2 5 2 9" xfId="17117" xr:uid="{00000000-0005-0000-0000-00001F0B0000}"/>
    <cellStyle name="Currency 3 2 2 5 3" xfId="814" xr:uid="{00000000-0005-0000-0000-0000200B0000}"/>
    <cellStyle name="Currency 3 2 2 5 3 10" xfId="32567" xr:uid="{00000000-0005-0000-0000-0000210B0000}"/>
    <cellStyle name="Currency 3 2 2 5 3 2" xfId="4312" xr:uid="{00000000-0005-0000-0000-0000220B0000}"/>
    <cellStyle name="Currency 3 2 2 5 3 2 2" xfId="9262" xr:uid="{00000000-0005-0000-0000-0000230B0000}"/>
    <cellStyle name="Currency 3 2 2 5 3 2 2 2" xfId="43923" xr:uid="{00000000-0005-0000-0000-0000240B0000}"/>
    <cellStyle name="Currency 3 2 2 5 3 2 3" xfId="14212" xr:uid="{00000000-0005-0000-0000-0000250B0000}"/>
    <cellStyle name="Currency 3 2 2 5 3 2 3 2" xfId="38971" xr:uid="{00000000-0005-0000-0000-0000260B0000}"/>
    <cellStyle name="Currency 3 2 2 5 3 2 4" xfId="19163" xr:uid="{00000000-0005-0000-0000-0000270B0000}"/>
    <cellStyle name="Currency 3 2 2 5 3 2 5" xfId="24115" xr:uid="{00000000-0005-0000-0000-0000280B0000}"/>
    <cellStyle name="Currency 3 2 2 5 3 2 6" xfId="29067" xr:uid="{00000000-0005-0000-0000-0000290B0000}"/>
    <cellStyle name="Currency 3 2 2 5 3 2 7" xfId="34019" xr:uid="{00000000-0005-0000-0000-00002A0B0000}"/>
    <cellStyle name="Currency 3 2 2 5 3 3" xfId="5764" xr:uid="{00000000-0005-0000-0000-00002B0B0000}"/>
    <cellStyle name="Currency 3 2 2 5 3 3 2" xfId="10714" xr:uid="{00000000-0005-0000-0000-00002C0B0000}"/>
    <cellStyle name="Currency 3 2 2 5 3 3 2 2" xfId="45375" xr:uid="{00000000-0005-0000-0000-00002D0B0000}"/>
    <cellStyle name="Currency 3 2 2 5 3 3 3" xfId="15664" xr:uid="{00000000-0005-0000-0000-00002E0B0000}"/>
    <cellStyle name="Currency 3 2 2 5 3 3 3 2" xfId="40423" xr:uid="{00000000-0005-0000-0000-00002F0B0000}"/>
    <cellStyle name="Currency 3 2 2 5 3 3 4" xfId="20615" xr:uid="{00000000-0005-0000-0000-0000300B0000}"/>
    <cellStyle name="Currency 3 2 2 5 3 3 5" xfId="25567" xr:uid="{00000000-0005-0000-0000-0000310B0000}"/>
    <cellStyle name="Currency 3 2 2 5 3 3 6" xfId="30519" xr:uid="{00000000-0005-0000-0000-0000320B0000}"/>
    <cellStyle name="Currency 3 2 2 5 3 3 7" xfId="35471" xr:uid="{00000000-0005-0000-0000-0000330B0000}"/>
    <cellStyle name="Currency 3 2 2 5 3 4" xfId="2860" xr:uid="{00000000-0005-0000-0000-0000340B0000}"/>
    <cellStyle name="Currency 3 2 2 5 3 4 2" xfId="42471" xr:uid="{00000000-0005-0000-0000-0000350B0000}"/>
    <cellStyle name="Currency 3 2 2 5 3 5" xfId="7810" xr:uid="{00000000-0005-0000-0000-0000360B0000}"/>
    <cellStyle name="Currency 3 2 2 5 3 5 2" xfId="37519" xr:uid="{00000000-0005-0000-0000-0000370B0000}"/>
    <cellStyle name="Currency 3 2 2 5 3 6" xfId="12760" xr:uid="{00000000-0005-0000-0000-0000380B0000}"/>
    <cellStyle name="Currency 3 2 2 5 3 7" xfId="17711" xr:uid="{00000000-0005-0000-0000-0000390B0000}"/>
    <cellStyle name="Currency 3 2 2 5 3 8" xfId="22663" xr:uid="{00000000-0005-0000-0000-00003A0B0000}"/>
    <cellStyle name="Currency 3 2 2 5 3 9" xfId="27615" xr:uid="{00000000-0005-0000-0000-00003B0B0000}"/>
    <cellStyle name="Currency 3 2 2 5 4" xfId="1408" xr:uid="{00000000-0005-0000-0000-00003C0B0000}"/>
    <cellStyle name="Currency 3 2 2 5 4 10" xfId="33161" xr:uid="{00000000-0005-0000-0000-00003D0B0000}"/>
    <cellStyle name="Currency 3 2 2 5 4 2" xfId="4906" xr:uid="{00000000-0005-0000-0000-00003E0B0000}"/>
    <cellStyle name="Currency 3 2 2 5 4 2 2" xfId="9856" xr:uid="{00000000-0005-0000-0000-00003F0B0000}"/>
    <cellStyle name="Currency 3 2 2 5 4 2 2 2" xfId="44517" xr:uid="{00000000-0005-0000-0000-0000400B0000}"/>
    <cellStyle name="Currency 3 2 2 5 4 2 3" xfId="14806" xr:uid="{00000000-0005-0000-0000-0000410B0000}"/>
    <cellStyle name="Currency 3 2 2 5 4 2 3 2" xfId="39565" xr:uid="{00000000-0005-0000-0000-0000420B0000}"/>
    <cellStyle name="Currency 3 2 2 5 4 2 4" xfId="19757" xr:uid="{00000000-0005-0000-0000-0000430B0000}"/>
    <cellStyle name="Currency 3 2 2 5 4 2 5" xfId="24709" xr:uid="{00000000-0005-0000-0000-0000440B0000}"/>
    <cellStyle name="Currency 3 2 2 5 4 2 6" xfId="29661" xr:uid="{00000000-0005-0000-0000-0000450B0000}"/>
    <cellStyle name="Currency 3 2 2 5 4 2 7" xfId="34613" xr:uid="{00000000-0005-0000-0000-0000460B0000}"/>
    <cellStyle name="Currency 3 2 2 5 4 3" xfId="6358" xr:uid="{00000000-0005-0000-0000-0000470B0000}"/>
    <cellStyle name="Currency 3 2 2 5 4 3 2" xfId="11308" xr:uid="{00000000-0005-0000-0000-0000480B0000}"/>
    <cellStyle name="Currency 3 2 2 5 4 3 2 2" xfId="45969" xr:uid="{00000000-0005-0000-0000-0000490B0000}"/>
    <cellStyle name="Currency 3 2 2 5 4 3 3" xfId="16258" xr:uid="{00000000-0005-0000-0000-00004A0B0000}"/>
    <cellStyle name="Currency 3 2 2 5 4 3 3 2" xfId="41017" xr:uid="{00000000-0005-0000-0000-00004B0B0000}"/>
    <cellStyle name="Currency 3 2 2 5 4 3 4" xfId="21209" xr:uid="{00000000-0005-0000-0000-00004C0B0000}"/>
    <cellStyle name="Currency 3 2 2 5 4 3 5" xfId="26161" xr:uid="{00000000-0005-0000-0000-00004D0B0000}"/>
    <cellStyle name="Currency 3 2 2 5 4 3 6" xfId="31113" xr:uid="{00000000-0005-0000-0000-00004E0B0000}"/>
    <cellStyle name="Currency 3 2 2 5 4 3 7" xfId="36065" xr:uid="{00000000-0005-0000-0000-00004F0B0000}"/>
    <cellStyle name="Currency 3 2 2 5 4 4" xfId="3454" xr:uid="{00000000-0005-0000-0000-0000500B0000}"/>
    <cellStyle name="Currency 3 2 2 5 4 4 2" xfId="43065" xr:uid="{00000000-0005-0000-0000-0000510B0000}"/>
    <cellStyle name="Currency 3 2 2 5 4 5" xfId="8404" xr:uid="{00000000-0005-0000-0000-0000520B0000}"/>
    <cellStyle name="Currency 3 2 2 5 4 5 2" xfId="38113" xr:uid="{00000000-0005-0000-0000-0000530B0000}"/>
    <cellStyle name="Currency 3 2 2 5 4 6" xfId="13354" xr:uid="{00000000-0005-0000-0000-0000540B0000}"/>
    <cellStyle name="Currency 3 2 2 5 4 7" xfId="18305" xr:uid="{00000000-0005-0000-0000-0000550B0000}"/>
    <cellStyle name="Currency 3 2 2 5 4 8" xfId="23257" xr:uid="{00000000-0005-0000-0000-0000560B0000}"/>
    <cellStyle name="Currency 3 2 2 5 4 9" xfId="28209" xr:uid="{00000000-0005-0000-0000-0000570B0000}"/>
    <cellStyle name="Currency 3 2 2 5 5" xfId="2530" xr:uid="{00000000-0005-0000-0000-0000580B0000}"/>
    <cellStyle name="Currency 3 2 2 5 5 2" xfId="7480" xr:uid="{00000000-0005-0000-0000-0000590B0000}"/>
    <cellStyle name="Currency 3 2 2 5 5 2 2" xfId="42141" xr:uid="{00000000-0005-0000-0000-00005A0B0000}"/>
    <cellStyle name="Currency 3 2 2 5 5 3" xfId="12430" xr:uid="{00000000-0005-0000-0000-00005B0B0000}"/>
    <cellStyle name="Currency 3 2 2 5 5 3 2" xfId="37189" xr:uid="{00000000-0005-0000-0000-00005C0B0000}"/>
    <cellStyle name="Currency 3 2 2 5 5 4" xfId="17381" xr:uid="{00000000-0005-0000-0000-00005D0B0000}"/>
    <cellStyle name="Currency 3 2 2 5 5 5" xfId="22333" xr:uid="{00000000-0005-0000-0000-00005E0B0000}"/>
    <cellStyle name="Currency 3 2 2 5 5 6" xfId="27285" xr:uid="{00000000-0005-0000-0000-00005F0B0000}"/>
    <cellStyle name="Currency 3 2 2 5 5 7" xfId="32237" xr:uid="{00000000-0005-0000-0000-0000600B0000}"/>
    <cellStyle name="Currency 3 2 2 5 6" xfId="3982" xr:uid="{00000000-0005-0000-0000-0000610B0000}"/>
    <cellStyle name="Currency 3 2 2 5 6 2" xfId="8932" xr:uid="{00000000-0005-0000-0000-0000620B0000}"/>
    <cellStyle name="Currency 3 2 2 5 6 2 2" xfId="43593" xr:uid="{00000000-0005-0000-0000-0000630B0000}"/>
    <cellStyle name="Currency 3 2 2 5 6 3" xfId="13882" xr:uid="{00000000-0005-0000-0000-0000640B0000}"/>
    <cellStyle name="Currency 3 2 2 5 6 3 2" xfId="38641" xr:uid="{00000000-0005-0000-0000-0000650B0000}"/>
    <cellStyle name="Currency 3 2 2 5 6 4" xfId="18833" xr:uid="{00000000-0005-0000-0000-0000660B0000}"/>
    <cellStyle name="Currency 3 2 2 5 6 5" xfId="23785" xr:uid="{00000000-0005-0000-0000-0000670B0000}"/>
    <cellStyle name="Currency 3 2 2 5 6 6" xfId="28737" xr:uid="{00000000-0005-0000-0000-0000680B0000}"/>
    <cellStyle name="Currency 3 2 2 5 6 7" xfId="33689" xr:uid="{00000000-0005-0000-0000-0000690B0000}"/>
    <cellStyle name="Currency 3 2 2 5 7" xfId="5434" xr:uid="{00000000-0005-0000-0000-00006A0B0000}"/>
    <cellStyle name="Currency 3 2 2 5 7 2" xfId="10384" xr:uid="{00000000-0005-0000-0000-00006B0B0000}"/>
    <cellStyle name="Currency 3 2 2 5 7 2 2" xfId="45045" xr:uid="{00000000-0005-0000-0000-00006C0B0000}"/>
    <cellStyle name="Currency 3 2 2 5 7 3" xfId="15334" xr:uid="{00000000-0005-0000-0000-00006D0B0000}"/>
    <cellStyle name="Currency 3 2 2 5 7 3 2" xfId="40093" xr:uid="{00000000-0005-0000-0000-00006E0B0000}"/>
    <cellStyle name="Currency 3 2 2 5 7 4" xfId="20285" xr:uid="{00000000-0005-0000-0000-00006F0B0000}"/>
    <cellStyle name="Currency 3 2 2 5 7 5" xfId="25237" xr:uid="{00000000-0005-0000-0000-0000700B0000}"/>
    <cellStyle name="Currency 3 2 2 5 7 6" xfId="30189" xr:uid="{00000000-0005-0000-0000-0000710B0000}"/>
    <cellStyle name="Currency 3 2 2 5 7 7" xfId="35141" xr:uid="{00000000-0005-0000-0000-0000720B0000}"/>
    <cellStyle name="Currency 3 2 2 5 8" xfId="2002" xr:uid="{00000000-0005-0000-0000-0000730B0000}"/>
    <cellStyle name="Currency 3 2 2 5 8 2" xfId="41613" xr:uid="{00000000-0005-0000-0000-0000740B0000}"/>
    <cellStyle name="Currency 3 2 2 5 9" xfId="6952" xr:uid="{00000000-0005-0000-0000-0000750B0000}"/>
    <cellStyle name="Currency 3 2 2 5 9 2" xfId="36661" xr:uid="{00000000-0005-0000-0000-0000760B0000}"/>
    <cellStyle name="Currency 3 2 2 6" xfId="616" xr:uid="{00000000-0005-0000-0000-0000770B0000}"/>
    <cellStyle name="Currency 3 2 2 6 10" xfId="21607" xr:uid="{00000000-0005-0000-0000-0000780B0000}"/>
    <cellStyle name="Currency 3 2 2 6 11" xfId="26559" xr:uid="{00000000-0005-0000-0000-0000790B0000}"/>
    <cellStyle name="Currency 3 2 2 6 12" xfId="31511" xr:uid="{00000000-0005-0000-0000-00007A0B0000}"/>
    <cellStyle name="Currency 3 2 2 6 2" xfId="1210" xr:uid="{00000000-0005-0000-0000-00007B0B0000}"/>
    <cellStyle name="Currency 3 2 2 6 2 10" xfId="32963" xr:uid="{00000000-0005-0000-0000-00007C0B0000}"/>
    <cellStyle name="Currency 3 2 2 6 2 2" xfId="4708" xr:uid="{00000000-0005-0000-0000-00007D0B0000}"/>
    <cellStyle name="Currency 3 2 2 6 2 2 2" xfId="9658" xr:uid="{00000000-0005-0000-0000-00007E0B0000}"/>
    <cellStyle name="Currency 3 2 2 6 2 2 2 2" xfId="44319" xr:uid="{00000000-0005-0000-0000-00007F0B0000}"/>
    <cellStyle name="Currency 3 2 2 6 2 2 3" xfId="14608" xr:uid="{00000000-0005-0000-0000-0000800B0000}"/>
    <cellStyle name="Currency 3 2 2 6 2 2 3 2" xfId="39367" xr:uid="{00000000-0005-0000-0000-0000810B0000}"/>
    <cellStyle name="Currency 3 2 2 6 2 2 4" xfId="19559" xr:uid="{00000000-0005-0000-0000-0000820B0000}"/>
    <cellStyle name="Currency 3 2 2 6 2 2 5" xfId="24511" xr:uid="{00000000-0005-0000-0000-0000830B0000}"/>
    <cellStyle name="Currency 3 2 2 6 2 2 6" xfId="29463" xr:uid="{00000000-0005-0000-0000-0000840B0000}"/>
    <cellStyle name="Currency 3 2 2 6 2 2 7" xfId="34415" xr:uid="{00000000-0005-0000-0000-0000850B0000}"/>
    <cellStyle name="Currency 3 2 2 6 2 3" xfId="6160" xr:uid="{00000000-0005-0000-0000-0000860B0000}"/>
    <cellStyle name="Currency 3 2 2 6 2 3 2" xfId="11110" xr:uid="{00000000-0005-0000-0000-0000870B0000}"/>
    <cellStyle name="Currency 3 2 2 6 2 3 2 2" xfId="45771" xr:uid="{00000000-0005-0000-0000-0000880B0000}"/>
    <cellStyle name="Currency 3 2 2 6 2 3 3" xfId="16060" xr:uid="{00000000-0005-0000-0000-0000890B0000}"/>
    <cellStyle name="Currency 3 2 2 6 2 3 3 2" xfId="40819" xr:uid="{00000000-0005-0000-0000-00008A0B0000}"/>
    <cellStyle name="Currency 3 2 2 6 2 3 4" xfId="21011" xr:uid="{00000000-0005-0000-0000-00008B0B0000}"/>
    <cellStyle name="Currency 3 2 2 6 2 3 5" xfId="25963" xr:uid="{00000000-0005-0000-0000-00008C0B0000}"/>
    <cellStyle name="Currency 3 2 2 6 2 3 6" xfId="30915" xr:uid="{00000000-0005-0000-0000-00008D0B0000}"/>
    <cellStyle name="Currency 3 2 2 6 2 3 7" xfId="35867" xr:uid="{00000000-0005-0000-0000-00008E0B0000}"/>
    <cellStyle name="Currency 3 2 2 6 2 4" xfId="3256" xr:uid="{00000000-0005-0000-0000-00008F0B0000}"/>
    <cellStyle name="Currency 3 2 2 6 2 4 2" xfId="42867" xr:uid="{00000000-0005-0000-0000-0000900B0000}"/>
    <cellStyle name="Currency 3 2 2 6 2 5" xfId="8206" xr:uid="{00000000-0005-0000-0000-0000910B0000}"/>
    <cellStyle name="Currency 3 2 2 6 2 5 2" xfId="37915" xr:uid="{00000000-0005-0000-0000-0000920B0000}"/>
    <cellStyle name="Currency 3 2 2 6 2 6" xfId="13156" xr:uid="{00000000-0005-0000-0000-0000930B0000}"/>
    <cellStyle name="Currency 3 2 2 6 2 7" xfId="18107" xr:uid="{00000000-0005-0000-0000-0000940B0000}"/>
    <cellStyle name="Currency 3 2 2 6 2 8" xfId="23059" xr:uid="{00000000-0005-0000-0000-0000950B0000}"/>
    <cellStyle name="Currency 3 2 2 6 2 9" xfId="28011" xr:uid="{00000000-0005-0000-0000-0000960B0000}"/>
    <cellStyle name="Currency 3 2 2 6 3" xfId="2662" xr:uid="{00000000-0005-0000-0000-0000970B0000}"/>
    <cellStyle name="Currency 3 2 2 6 3 2" xfId="7612" xr:uid="{00000000-0005-0000-0000-0000980B0000}"/>
    <cellStyle name="Currency 3 2 2 6 3 2 2" xfId="42273" xr:uid="{00000000-0005-0000-0000-0000990B0000}"/>
    <cellStyle name="Currency 3 2 2 6 3 3" xfId="12562" xr:uid="{00000000-0005-0000-0000-00009A0B0000}"/>
    <cellStyle name="Currency 3 2 2 6 3 3 2" xfId="37321" xr:uid="{00000000-0005-0000-0000-00009B0B0000}"/>
    <cellStyle name="Currency 3 2 2 6 3 4" xfId="17513" xr:uid="{00000000-0005-0000-0000-00009C0B0000}"/>
    <cellStyle name="Currency 3 2 2 6 3 5" xfId="22465" xr:uid="{00000000-0005-0000-0000-00009D0B0000}"/>
    <cellStyle name="Currency 3 2 2 6 3 6" xfId="27417" xr:uid="{00000000-0005-0000-0000-00009E0B0000}"/>
    <cellStyle name="Currency 3 2 2 6 3 7" xfId="32369" xr:uid="{00000000-0005-0000-0000-00009F0B0000}"/>
    <cellStyle name="Currency 3 2 2 6 4" xfId="4114" xr:uid="{00000000-0005-0000-0000-0000A00B0000}"/>
    <cellStyle name="Currency 3 2 2 6 4 2" xfId="9064" xr:uid="{00000000-0005-0000-0000-0000A10B0000}"/>
    <cellStyle name="Currency 3 2 2 6 4 2 2" xfId="43725" xr:uid="{00000000-0005-0000-0000-0000A20B0000}"/>
    <cellStyle name="Currency 3 2 2 6 4 3" xfId="14014" xr:uid="{00000000-0005-0000-0000-0000A30B0000}"/>
    <cellStyle name="Currency 3 2 2 6 4 3 2" xfId="38773" xr:uid="{00000000-0005-0000-0000-0000A40B0000}"/>
    <cellStyle name="Currency 3 2 2 6 4 4" xfId="18965" xr:uid="{00000000-0005-0000-0000-0000A50B0000}"/>
    <cellStyle name="Currency 3 2 2 6 4 5" xfId="23917" xr:uid="{00000000-0005-0000-0000-0000A60B0000}"/>
    <cellStyle name="Currency 3 2 2 6 4 6" xfId="28869" xr:uid="{00000000-0005-0000-0000-0000A70B0000}"/>
    <cellStyle name="Currency 3 2 2 6 4 7" xfId="33821" xr:uid="{00000000-0005-0000-0000-0000A80B0000}"/>
    <cellStyle name="Currency 3 2 2 6 5" xfId="5566" xr:uid="{00000000-0005-0000-0000-0000A90B0000}"/>
    <cellStyle name="Currency 3 2 2 6 5 2" xfId="10516" xr:uid="{00000000-0005-0000-0000-0000AA0B0000}"/>
    <cellStyle name="Currency 3 2 2 6 5 2 2" xfId="45177" xr:uid="{00000000-0005-0000-0000-0000AB0B0000}"/>
    <cellStyle name="Currency 3 2 2 6 5 3" xfId="15466" xr:uid="{00000000-0005-0000-0000-0000AC0B0000}"/>
    <cellStyle name="Currency 3 2 2 6 5 3 2" xfId="40225" xr:uid="{00000000-0005-0000-0000-0000AD0B0000}"/>
    <cellStyle name="Currency 3 2 2 6 5 4" xfId="20417" xr:uid="{00000000-0005-0000-0000-0000AE0B0000}"/>
    <cellStyle name="Currency 3 2 2 6 5 5" xfId="25369" xr:uid="{00000000-0005-0000-0000-0000AF0B0000}"/>
    <cellStyle name="Currency 3 2 2 6 5 6" xfId="30321" xr:uid="{00000000-0005-0000-0000-0000B00B0000}"/>
    <cellStyle name="Currency 3 2 2 6 5 7" xfId="35273" xr:uid="{00000000-0005-0000-0000-0000B10B0000}"/>
    <cellStyle name="Currency 3 2 2 6 6" xfId="1804" xr:uid="{00000000-0005-0000-0000-0000B20B0000}"/>
    <cellStyle name="Currency 3 2 2 6 6 2" xfId="41415" xr:uid="{00000000-0005-0000-0000-0000B30B0000}"/>
    <cellStyle name="Currency 3 2 2 6 7" xfId="6754" xr:uid="{00000000-0005-0000-0000-0000B40B0000}"/>
    <cellStyle name="Currency 3 2 2 6 7 2" xfId="36463" xr:uid="{00000000-0005-0000-0000-0000B50B0000}"/>
    <cellStyle name="Currency 3 2 2 6 8" xfId="11704" xr:uid="{00000000-0005-0000-0000-0000B60B0000}"/>
    <cellStyle name="Currency 3 2 2 6 9" xfId="16655" xr:uid="{00000000-0005-0000-0000-0000B70B0000}"/>
    <cellStyle name="Currency 3 2 2 7" xfId="880" xr:uid="{00000000-0005-0000-0000-0000B80B0000}"/>
    <cellStyle name="Currency 3 2 2 7 10" xfId="21871" xr:uid="{00000000-0005-0000-0000-0000B90B0000}"/>
    <cellStyle name="Currency 3 2 2 7 11" xfId="26823" xr:uid="{00000000-0005-0000-0000-0000BA0B0000}"/>
    <cellStyle name="Currency 3 2 2 7 12" xfId="31775" xr:uid="{00000000-0005-0000-0000-0000BB0B0000}"/>
    <cellStyle name="Currency 3 2 2 7 2" xfId="1474" xr:uid="{00000000-0005-0000-0000-0000BC0B0000}"/>
    <cellStyle name="Currency 3 2 2 7 2 10" xfId="33227" xr:uid="{00000000-0005-0000-0000-0000BD0B0000}"/>
    <cellStyle name="Currency 3 2 2 7 2 2" xfId="4972" xr:uid="{00000000-0005-0000-0000-0000BE0B0000}"/>
    <cellStyle name="Currency 3 2 2 7 2 2 2" xfId="9922" xr:uid="{00000000-0005-0000-0000-0000BF0B0000}"/>
    <cellStyle name="Currency 3 2 2 7 2 2 2 2" xfId="44583" xr:uid="{00000000-0005-0000-0000-0000C00B0000}"/>
    <cellStyle name="Currency 3 2 2 7 2 2 3" xfId="14872" xr:uid="{00000000-0005-0000-0000-0000C10B0000}"/>
    <cellStyle name="Currency 3 2 2 7 2 2 3 2" xfId="39631" xr:uid="{00000000-0005-0000-0000-0000C20B0000}"/>
    <cellStyle name="Currency 3 2 2 7 2 2 4" xfId="19823" xr:uid="{00000000-0005-0000-0000-0000C30B0000}"/>
    <cellStyle name="Currency 3 2 2 7 2 2 5" xfId="24775" xr:uid="{00000000-0005-0000-0000-0000C40B0000}"/>
    <cellStyle name="Currency 3 2 2 7 2 2 6" xfId="29727" xr:uid="{00000000-0005-0000-0000-0000C50B0000}"/>
    <cellStyle name="Currency 3 2 2 7 2 2 7" xfId="34679" xr:uid="{00000000-0005-0000-0000-0000C60B0000}"/>
    <cellStyle name="Currency 3 2 2 7 2 3" xfId="6424" xr:uid="{00000000-0005-0000-0000-0000C70B0000}"/>
    <cellStyle name="Currency 3 2 2 7 2 3 2" xfId="11374" xr:uid="{00000000-0005-0000-0000-0000C80B0000}"/>
    <cellStyle name="Currency 3 2 2 7 2 3 2 2" xfId="46035" xr:uid="{00000000-0005-0000-0000-0000C90B0000}"/>
    <cellStyle name="Currency 3 2 2 7 2 3 3" xfId="16324" xr:uid="{00000000-0005-0000-0000-0000CA0B0000}"/>
    <cellStyle name="Currency 3 2 2 7 2 3 3 2" xfId="41083" xr:uid="{00000000-0005-0000-0000-0000CB0B0000}"/>
    <cellStyle name="Currency 3 2 2 7 2 3 4" xfId="21275" xr:uid="{00000000-0005-0000-0000-0000CC0B0000}"/>
    <cellStyle name="Currency 3 2 2 7 2 3 5" xfId="26227" xr:uid="{00000000-0005-0000-0000-0000CD0B0000}"/>
    <cellStyle name="Currency 3 2 2 7 2 3 6" xfId="31179" xr:uid="{00000000-0005-0000-0000-0000CE0B0000}"/>
    <cellStyle name="Currency 3 2 2 7 2 3 7" xfId="36131" xr:uid="{00000000-0005-0000-0000-0000CF0B0000}"/>
    <cellStyle name="Currency 3 2 2 7 2 4" xfId="3520" xr:uid="{00000000-0005-0000-0000-0000D00B0000}"/>
    <cellStyle name="Currency 3 2 2 7 2 4 2" xfId="43131" xr:uid="{00000000-0005-0000-0000-0000D10B0000}"/>
    <cellStyle name="Currency 3 2 2 7 2 5" xfId="8470" xr:uid="{00000000-0005-0000-0000-0000D20B0000}"/>
    <cellStyle name="Currency 3 2 2 7 2 5 2" xfId="38179" xr:uid="{00000000-0005-0000-0000-0000D30B0000}"/>
    <cellStyle name="Currency 3 2 2 7 2 6" xfId="13420" xr:uid="{00000000-0005-0000-0000-0000D40B0000}"/>
    <cellStyle name="Currency 3 2 2 7 2 7" xfId="18371" xr:uid="{00000000-0005-0000-0000-0000D50B0000}"/>
    <cellStyle name="Currency 3 2 2 7 2 8" xfId="23323" xr:uid="{00000000-0005-0000-0000-0000D60B0000}"/>
    <cellStyle name="Currency 3 2 2 7 2 9" xfId="28275" xr:uid="{00000000-0005-0000-0000-0000D70B0000}"/>
    <cellStyle name="Currency 3 2 2 7 3" xfId="2926" xr:uid="{00000000-0005-0000-0000-0000D80B0000}"/>
    <cellStyle name="Currency 3 2 2 7 3 2" xfId="7876" xr:uid="{00000000-0005-0000-0000-0000D90B0000}"/>
    <cellStyle name="Currency 3 2 2 7 3 2 2" xfId="42537" xr:uid="{00000000-0005-0000-0000-0000DA0B0000}"/>
    <cellStyle name="Currency 3 2 2 7 3 3" xfId="12826" xr:uid="{00000000-0005-0000-0000-0000DB0B0000}"/>
    <cellStyle name="Currency 3 2 2 7 3 3 2" xfId="37585" xr:uid="{00000000-0005-0000-0000-0000DC0B0000}"/>
    <cellStyle name="Currency 3 2 2 7 3 4" xfId="17777" xr:uid="{00000000-0005-0000-0000-0000DD0B0000}"/>
    <cellStyle name="Currency 3 2 2 7 3 5" xfId="22729" xr:uid="{00000000-0005-0000-0000-0000DE0B0000}"/>
    <cellStyle name="Currency 3 2 2 7 3 6" xfId="27681" xr:uid="{00000000-0005-0000-0000-0000DF0B0000}"/>
    <cellStyle name="Currency 3 2 2 7 3 7" xfId="32633" xr:uid="{00000000-0005-0000-0000-0000E00B0000}"/>
    <cellStyle name="Currency 3 2 2 7 4" xfId="4378" xr:uid="{00000000-0005-0000-0000-0000E10B0000}"/>
    <cellStyle name="Currency 3 2 2 7 4 2" xfId="9328" xr:uid="{00000000-0005-0000-0000-0000E20B0000}"/>
    <cellStyle name="Currency 3 2 2 7 4 2 2" xfId="43989" xr:uid="{00000000-0005-0000-0000-0000E30B0000}"/>
    <cellStyle name="Currency 3 2 2 7 4 3" xfId="14278" xr:uid="{00000000-0005-0000-0000-0000E40B0000}"/>
    <cellStyle name="Currency 3 2 2 7 4 3 2" xfId="39037" xr:uid="{00000000-0005-0000-0000-0000E50B0000}"/>
    <cellStyle name="Currency 3 2 2 7 4 4" xfId="19229" xr:uid="{00000000-0005-0000-0000-0000E60B0000}"/>
    <cellStyle name="Currency 3 2 2 7 4 5" xfId="24181" xr:uid="{00000000-0005-0000-0000-0000E70B0000}"/>
    <cellStyle name="Currency 3 2 2 7 4 6" xfId="29133" xr:uid="{00000000-0005-0000-0000-0000E80B0000}"/>
    <cellStyle name="Currency 3 2 2 7 4 7" xfId="34085" xr:uid="{00000000-0005-0000-0000-0000E90B0000}"/>
    <cellStyle name="Currency 3 2 2 7 5" xfId="5830" xr:uid="{00000000-0005-0000-0000-0000EA0B0000}"/>
    <cellStyle name="Currency 3 2 2 7 5 2" xfId="10780" xr:uid="{00000000-0005-0000-0000-0000EB0B0000}"/>
    <cellStyle name="Currency 3 2 2 7 5 2 2" xfId="45441" xr:uid="{00000000-0005-0000-0000-0000EC0B0000}"/>
    <cellStyle name="Currency 3 2 2 7 5 3" xfId="15730" xr:uid="{00000000-0005-0000-0000-0000ED0B0000}"/>
    <cellStyle name="Currency 3 2 2 7 5 3 2" xfId="40489" xr:uid="{00000000-0005-0000-0000-0000EE0B0000}"/>
    <cellStyle name="Currency 3 2 2 7 5 4" xfId="20681" xr:uid="{00000000-0005-0000-0000-0000EF0B0000}"/>
    <cellStyle name="Currency 3 2 2 7 5 5" xfId="25633" xr:uid="{00000000-0005-0000-0000-0000F00B0000}"/>
    <cellStyle name="Currency 3 2 2 7 5 6" xfId="30585" xr:uid="{00000000-0005-0000-0000-0000F10B0000}"/>
    <cellStyle name="Currency 3 2 2 7 5 7" xfId="35537" xr:uid="{00000000-0005-0000-0000-0000F20B0000}"/>
    <cellStyle name="Currency 3 2 2 7 6" xfId="2068" xr:uid="{00000000-0005-0000-0000-0000F30B0000}"/>
    <cellStyle name="Currency 3 2 2 7 6 2" xfId="41679" xr:uid="{00000000-0005-0000-0000-0000F40B0000}"/>
    <cellStyle name="Currency 3 2 2 7 7" xfId="7018" xr:uid="{00000000-0005-0000-0000-0000F50B0000}"/>
    <cellStyle name="Currency 3 2 2 7 7 2" xfId="36727" xr:uid="{00000000-0005-0000-0000-0000F60B0000}"/>
    <cellStyle name="Currency 3 2 2 7 8" xfId="11968" xr:uid="{00000000-0005-0000-0000-0000F70B0000}"/>
    <cellStyle name="Currency 3 2 2 7 9" xfId="16919" xr:uid="{00000000-0005-0000-0000-0000F80B0000}"/>
    <cellStyle name="Currency 3 2 2 8" xfId="550" xr:uid="{00000000-0005-0000-0000-0000F90B0000}"/>
    <cellStyle name="Currency 3 2 2 8 10" xfId="32303" xr:uid="{00000000-0005-0000-0000-0000FA0B0000}"/>
    <cellStyle name="Currency 3 2 2 8 2" xfId="4048" xr:uid="{00000000-0005-0000-0000-0000FB0B0000}"/>
    <cellStyle name="Currency 3 2 2 8 2 2" xfId="8998" xr:uid="{00000000-0005-0000-0000-0000FC0B0000}"/>
    <cellStyle name="Currency 3 2 2 8 2 2 2" xfId="43659" xr:uid="{00000000-0005-0000-0000-0000FD0B0000}"/>
    <cellStyle name="Currency 3 2 2 8 2 3" xfId="13948" xr:uid="{00000000-0005-0000-0000-0000FE0B0000}"/>
    <cellStyle name="Currency 3 2 2 8 2 3 2" xfId="38707" xr:uid="{00000000-0005-0000-0000-0000FF0B0000}"/>
    <cellStyle name="Currency 3 2 2 8 2 4" xfId="18899" xr:uid="{00000000-0005-0000-0000-0000000C0000}"/>
    <cellStyle name="Currency 3 2 2 8 2 5" xfId="23851" xr:uid="{00000000-0005-0000-0000-0000010C0000}"/>
    <cellStyle name="Currency 3 2 2 8 2 6" xfId="28803" xr:uid="{00000000-0005-0000-0000-0000020C0000}"/>
    <cellStyle name="Currency 3 2 2 8 2 7" xfId="33755" xr:uid="{00000000-0005-0000-0000-0000030C0000}"/>
    <cellStyle name="Currency 3 2 2 8 3" xfId="5500" xr:uid="{00000000-0005-0000-0000-0000040C0000}"/>
    <cellStyle name="Currency 3 2 2 8 3 2" xfId="10450" xr:uid="{00000000-0005-0000-0000-0000050C0000}"/>
    <cellStyle name="Currency 3 2 2 8 3 2 2" xfId="45111" xr:uid="{00000000-0005-0000-0000-0000060C0000}"/>
    <cellStyle name="Currency 3 2 2 8 3 3" xfId="15400" xr:uid="{00000000-0005-0000-0000-0000070C0000}"/>
    <cellStyle name="Currency 3 2 2 8 3 3 2" xfId="40159" xr:uid="{00000000-0005-0000-0000-0000080C0000}"/>
    <cellStyle name="Currency 3 2 2 8 3 4" xfId="20351" xr:uid="{00000000-0005-0000-0000-0000090C0000}"/>
    <cellStyle name="Currency 3 2 2 8 3 5" xfId="25303" xr:uid="{00000000-0005-0000-0000-00000A0C0000}"/>
    <cellStyle name="Currency 3 2 2 8 3 6" xfId="30255" xr:uid="{00000000-0005-0000-0000-00000B0C0000}"/>
    <cellStyle name="Currency 3 2 2 8 3 7" xfId="35207" xr:uid="{00000000-0005-0000-0000-00000C0C0000}"/>
    <cellStyle name="Currency 3 2 2 8 4" xfId="2596" xr:uid="{00000000-0005-0000-0000-00000D0C0000}"/>
    <cellStyle name="Currency 3 2 2 8 4 2" xfId="42207" xr:uid="{00000000-0005-0000-0000-00000E0C0000}"/>
    <cellStyle name="Currency 3 2 2 8 5" xfId="7546" xr:uid="{00000000-0005-0000-0000-00000F0C0000}"/>
    <cellStyle name="Currency 3 2 2 8 5 2" xfId="37255" xr:uid="{00000000-0005-0000-0000-0000100C0000}"/>
    <cellStyle name="Currency 3 2 2 8 6" xfId="12496" xr:uid="{00000000-0005-0000-0000-0000110C0000}"/>
    <cellStyle name="Currency 3 2 2 8 7" xfId="17447" xr:uid="{00000000-0005-0000-0000-0000120C0000}"/>
    <cellStyle name="Currency 3 2 2 8 8" xfId="22399" xr:uid="{00000000-0005-0000-0000-0000130C0000}"/>
    <cellStyle name="Currency 3 2 2 8 9" xfId="27351" xr:uid="{00000000-0005-0000-0000-0000140C0000}"/>
    <cellStyle name="Currency 3 2 2 9" xfId="1144" xr:uid="{00000000-0005-0000-0000-0000150C0000}"/>
    <cellStyle name="Currency 3 2 2 9 10" xfId="32897" xr:uid="{00000000-0005-0000-0000-0000160C0000}"/>
    <cellStyle name="Currency 3 2 2 9 2" xfId="4642" xr:uid="{00000000-0005-0000-0000-0000170C0000}"/>
    <cellStyle name="Currency 3 2 2 9 2 2" xfId="9592" xr:uid="{00000000-0005-0000-0000-0000180C0000}"/>
    <cellStyle name="Currency 3 2 2 9 2 2 2" xfId="44253" xr:uid="{00000000-0005-0000-0000-0000190C0000}"/>
    <cellStyle name="Currency 3 2 2 9 2 3" xfId="14542" xr:uid="{00000000-0005-0000-0000-00001A0C0000}"/>
    <cellStyle name="Currency 3 2 2 9 2 3 2" xfId="39301" xr:uid="{00000000-0005-0000-0000-00001B0C0000}"/>
    <cellStyle name="Currency 3 2 2 9 2 4" xfId="19493" xr:uid="{00000000-0005-0000-0000-00001C0C0000}"/>
    <cellStyle name="Currency 3 2 2 9 2 5" xfId="24445" xr:uid="{00000000-0005-0000-0000-00001D0C0000}"/>
    <cellStyle name="Currency 3 2 2 9 2 6" xfId="29397" xr:uid="{00000000-0005-0000-0000-00001E0C0000}"/>
    <cellStyle name="Currency 3 2 2 9 2 7" xfId="34349" xr:uid="{00000000-0005-0000-0000-00001F0C0000}"/>
    <cellStyle name="Currency 3 2 2 9 3" xfId="6094" xr:uid="{00000000-0005-0000-0000-0000200C0000}"/>
    <cellStyle name="Currency 3 2 2 9 3 2" xfId="11044" xr:uid="{00000000-0005-0000-0000-0000210C0000}"/>
    <cellStyle name="Currency 3 2 2 9 3 2 2" xfId="45705" xr:uid="{00000000-0005-0000-0000-0000220C0000}"/>
    <cellStyle name="Currency 3 2 2 9 3 3" xfId="15994" xr:uid="{00000000-0005-0000-0000-0000230C0000}"/>
    <cellStyle name="Currency 3 2 2 9 3 3 2" xfId="40753" xr:uid="{00000000-0005-0000-0000-0000240C0000}"/>
    <cellStyle name="Currency 3 2 2 9 3 4" xfId="20945" xr:uid="{00000000-0005-0000-0000-0000250C0000}"/>
    <cellStyle name="Currency 3 2 2 9 3 5" xfId="25897" xr:uid="{00000000-0005-0000-0000-0000260C0000}"/>
    <cellStyle name="Currency 3 2 2 9 3 6" xfId="30849" xr:uid="{00000000-0005-0000-0000-0000270C0000}"/>
    <cellStyle name="Currency 3 2 2 9 3 7" xfId="35801" xr:uid="{00000000-0005-0000-0000-0000280C0000}"/>
    <cellStyle name="Currency 3 2 2 9 4" xfId="3190" xr:uid="{00000000-0005-0000-0000-0000290C0000}"/>
    <cellStyle name="Currency 3 2 2 9 4 2" xfId="42801" xr:uid="{00000000-0005-0000-0000-00002A0C0000}"/>
    <cellStyle name="Currency 3 2 2 9 5" xfId="8140" xr:uid="{00000000-0005-0000-0000-00002B0C0000}"/>
    <cellStyle name="Currency 3 2 2 9 5 2" xfId="37849" xr:uid="{00000000-0005-0000-0000-00002C0C0000}"/>
    <cellStyle name="Currency 3 2 2 9 6" xfId="13090" xr:uid="{00000000-0005-0000-0000-00002D0C0000}"/>
    <cellStyle name="Currency 3 2 2 9 7" xfId="18041" xr:uid="{00000000-0005-0000-0000-00002E0C0000}"/>
    <cellStyle name="Currency 3 2 2 9 8" xfId="22993" xr:uid="{00000000-0005-0000-0000-00002F0C0000}"/>
    <cellStyle name="Currency 3 2 2 9 9" xfId="27945" xr:uid="{00000000-0005-0000-0000-0000300C0000}"/>
    <cellStyle name="Currency 3 2 20" xfId="31430" xr:uid="{00000000-0005-0000-0000-0000310C0000}"/>
    <cellStyle name="Currency 3 2 3" xfId="304" xr:uid="{00000000-0005-0000-0000-0000320C0000}"/>
    <cellStyle name="Currency 3 2 3 10" xfId="3802" xr:uid="{00000000-0005-0000-0000-0000330C0000}"/>
    <cellStyle name="Currency 3 2 3 10 2" xfId="8752" xr:uid="{00000000-0005-0000-0000-0000340C0000}"/>
    <cellStyle name="Currency 3 2 3 10 2 2" xfId="43413" xr:uid="{00000000-0005-0000-0000-0000350C0000}"/>
    <cellStyle name="Currency 3 2 3 10 3" xfId="13702" xr:uid="{00000000-0005-0000-0000-0000360C0000}"/>
    <cellStyle name="Currency 3 2 3 10 3 2" xfId="38461" xr:uid="{00000000-0005-0000-0000-0000370C0000}"/>
    <cellStyle name="Currency 3 2 3 10 4" xfId="18653" xr:uid="{00000000-0005-0000-0000-0000380C0000}"/>
    <cellStyle name="Currency 3 2 3 10 5" xfId="23605" xr:uid="{00000000-0005-0000-0000-0000390C0000}"/>
    <cellStyle name="Currency 3 2 3 10 6" xfId="28557" xr:uid="{00000000-0005-0000-0000-00003A0C0000}"/>
    <cellStyle name="Currency 3 2 3 10 7" xfId="33509" xr:uid="{00000000-0005-0000-0000-00003B0C0000}"/>
    <cellStyle name="Currency 3 2 3 11" xfId="5254" xr:uid="{00000000-0005-0000-0000-00003C0C0000}"/>
    <cellStyle name="Currency 3 2 3 11 2" xfId="10204" xr:uid="{00000000-0005-0000-0000-00003D0C0000}"/>
    <cellStyle name="Currency 3 2 3 11 2 2" xfId="44865" xr:uid="{00000000-0005-0000-0000-00003E0C0000}"/>
    <cellStyle name="Currency 3 2 3 11 3" xfId="15154" xr:uid="{00000000-0005-0000-0000-00003F0C0000}"/>
    <cellStyle name="Currency 3 2 3 11 3 2" xfId="39913" xr:uid="{00000000-0005-0000-0000-0000400C0000}"/>
    <cellStyle name="Currency 3 2 3 11 4" xfId="20105" xr:uid="{00000000-0005-0000-0000-0000410C0000}"/>
    <cellStyle name="Currency 3 2 3 11 5" xfId="25057" xr:uid="{00000000-0005-0000-0000-0000420C0000}"/>
    <cellStyle name="Currency 3 2 3 11 6" xfId="30009" xr:uid="{00000000-0005-0000-0000-0000430C0000}"/>
    <cellStyle name="Currency 3 2 3 11 7" xfId="34961" xr:uid="{00000000-0005-0000-0000-0000440C0000}"/>
    <cellStyle name="Currency 3 2 3 12" xfId="1756" xr:uid="{00000000-0005-0000-0000-0000450C0000}"/>
    <cellStyle name="Currency 3 2 3 12 2" xfId="41367" xr:uid="{00000000-0005-0000-0000-0000460C0000}"/>
    <cellStyle name="Currency 3 2 3 13" xfId="6706" xr:uid="{00000000-0005-0000-0000-0000470C0000}"/>
    <cellStyle name="Currency 3 2 3 13 2" xfId="36415" xr:uid="{00000000-0005-0000-0000-0000480C0000}"/>
    <cellStyle name="Currency 3 2 3 14" xfId="11656" xr:uid="{00000000-0005-0000-0000-0000490C0000}"/>
    <cellStyle name="Currency 3 2 3 15" xfId="16607" xr:uid="{00000000-0005-0000-0000-00004A0C0000}"/>
    <cellStyle name="Currency 3 2 3 16" xfId="21559" xr:uid="{00000000-0005-0000-0000-00004B0C0000}"/>
    <cellStyle name="Currency 3 2 3 17" xfId="26511" xr:uid="{00000000-0005-0000-0000-00004C0C0000}"/>
    <cellStyle name="Currency 3 2 3 18" xfId="31463" xr:uid="{00000000-0005-0000-0000-00004D0C0000}"/>
    <cellStyle name="Currency 3 2 3 2" xfId="370" xr:uid="{00000000-0005-0000-0000-00004E0C0000}"/>
    <cellStyle name="Currency 3 2 3 2 10" xfId="11788" xr:uid="{00000000-0005-0000-0000-00004F0C0000}"/>
    <cellStyle name="Currency 3 2 3 2 11" xfId="16739" xr:uid="{00000000-0005-0000-0000-0000500C0000}"/>
    <cellStyle name="Currency 3 2 3 2 12" xfId="21691" xr:uid="{00000000-0005-0000-0000-0000510C0000}"/>
    <cellStyle name="Currency 3 2 3 2 13" xfId="26643" xr:uid="{00000000-0005-0000-0000-0000520C0000}"/>
    <cellStyle name="Currency 3 2 3 2 14" xfId="31595" xr:uid="{00000000-0005-0000-0000-0000530C0000}"/>
    <cellStyle name="Currency 3 2 3 2 2" xfId="964" xr:uid="{00000000-0005-0000-0000-0000540C0000}"/>
    <cellStyle name="Currency 3 2 3 2 2 10" xfId="21955" xr:uid="{00000000-0005-0000-0000-0000550C0000}"/>
    <cellStyle name="Currency 3 2 3 2 2 11" xfId="26907" xr:uid="{00000000-0005-0000-0000-0000560C0000}"/>
    <cellStyle name="Currency 3 2 3 2 2 12" xfId="31859" xr:uid="{00000000-0005-0000-0000-0000570C0000}"/>
    <cellStyle name="Currency 3 2 3 2 2 2" xfId="1558" xr:uid="{00000000-0005-0000-0000-0000580C0000}"/>
    <cellStyle name="Currency 3 2 3 2 2 2 10" xfId="33311" xr:uid="{00000000-0005-0000-0000-0000590C0000}"/>
    <cellStyle name="Currency 3 2 3 2 2 2 2" xfId="5056" xr:uid="{00000000-0005-0000-0000-00005A0C0000}"/>
    <cellStyle name="Currency 3 2 3 2 2 2 2 2" xfId="10006" xr:uid="{00000000-0005-0000-0000-00005B0C0000}"/>
    <cellStyle name="Currency 3 2 3 2 2 2 2 2 2" xfId="44667" xr:uid="{00000000-0005-0000-0000-00005C0C0000}"/>
    <cellStyle name="Currency 3 2 3 2 2 2 2 3" xfId="14956" xr:uid="{00000000-0005-0000-0000-00005D0C0000}"/>
    <cellStyle name="Currency 3 2 3 2 2 2 2 3 2" xfId="39715" xr:uid="{00000000-0005-0000-0000-00005E0C0000}"/>
    <cellStyle name="Currency 3 2 3 2 2 2 2 4" xfId="19907" xr:uid="{00000000-0005-0000-0000-00005F0C0000}"/>
    <cellStyle name="Currency 3 2 3 2 2 2 2 5" xfId="24859" xr:uid="{00000000-0005-0000-0000-0000600C0000}"/>
    <cellStyle name="Currency 3 2 3 2 2 2 2 6" xfId="29811" xr:uid="{00000000-0005-0000-0000-0000610C0000}"/>
    <cellStyle name="Currency 3 2 3 2 2 2 2 7" xfId="34763" xr:uid="{00000000-0005-0000-0000-0000620C0000}"/>
    <cellStyle name="Currency 3 2 3 2 2 2 3" xfId="6508" xr:uid="{00000000-0005-0000-0000-0000630C0000}"/>
    <cellStyle name="Currency 3 2 3 2 2 2 3 2" xfId="11458" xr:uid="{00000000-0005-0000-0000-0000640C0000}"/>
    <cellStyle name="Currency 3 2 3 2 2 2 3 2 2" xfId="46119" xr:uid="{00000000-0005-0000-0000-0000650C0000}"/>
    <cellStyle name="Currency 3 2 3 2 2 2 3 3" xfId="16408" xr:uid="{00000000-0005-0000-0000-0000660C0000}"/>
    <cellStyle name="Currency 3 2 3 2 2 2 3 3 2" xfId="41167" xr:uid="{00000000-0005-0000-0000-0000670C0000}"/>
    <cellStyle name="Currency 3 2 3 2 2 2 3 4" xfId="21359" xr:uid="{00000000-0005-0000-0000-0000680C0000}"/>
    <cellStyle name="Currency 3 2 3 2 2 2 3 5" xfId="26311" xr:uid="{00000000-0005-0000-0000-0000690C0000}"/>
    <cellStyle name="Currency 3 2 3 2 2 2 3 6" xfId="31263" xr:uid="{00000000-0005-0000-0000-00006A0C0000}"/>
    <cellStyle name="Currency 3 2 3 2 2 2 3 7" xfId="36215" xr:uid="{00000000-0005-0000-0000-00006B0C0000}"/>
    <cellStyle name="Currency 3 2 3 2 2 2 4" xfId="3604" xr:uid="{00000000-0005-0000-0000-00006C0C0000}"/>
    <cellStyle name="Currency 3 2 3 2 2 2 4 2" xfId="43215" xr:uid="{00000000-0005-0000-0000-00006D0C0000}"/>
    <cellStyle name="Currency 3 2 3 2 2 2 5" xfId="8554" xr:uid="{00000000-0005-0000-0000-00006E0C0000}"/>
    <cellStyle name="Currency 3 2 3 2 2 2 5 2" xfId="38263" xr:uid="{00000000-0005-0000-0000-00006F0C0000}"/>
    <cellStyle name="Currency 3 2 3 2 2 2 6" xfId="13504" xr:uid="{00000000-0005-0000-0000-0000700C0000}"/>
    <cellStyle name="Currency 3 2 3 2 2 2 7" xfId="18455" xr:uid="{00000000-0005-0000-0000-0000710C0000}"/>
    <cellStyle name="Currency 3 2 3 2 2 2 8" xfId="23407" xr:uid="{00000000-0005-0000-0000-0000720C0000}"/>
    <cellStyle name="Currency 3 2 3 2 2 2 9" xfId="28359" xr:uid="{00000000-0005-0000-0000-0000730C0000}"/>
    <cellStyle name="Currency 3 2 3 2 2 3" xfId="3010" xr:uid="{00000000-0005-0000-0000-0000740C0000}"/>
    <cellStyle name="Currency 3 2 3 2 2 3 2" xfId="7960" xr:uid="{00000000-0005-0000-0000-0000750C0000}"/>
    <cellStyle name="Currency 3 2 3 2 2 3 2 2" xfId="42621" xr:uid="{00000000-0005-0000-0000-0000760C0000}"/>
    <cellStyle name="Currency 3 2 3 2 2 3 3" xfId="12910" xr:uid="{00000000-0005-0000-0000-0000770C0000}"/>
    <cellStyle name="Currency 3 2 3 2 2 3 3 2" xfId="37669" xr:uid="{00000000-0005-0000-0000-0000780C0000}"/>
    <cellStyle name="Currency 3 2 3 2 2 3 4" xfId="17861" xr:uid="{00000000-0005-0000-0000-0000790C0000}"/>
    <cellStyle name="Currency 3 2 3 2 2 3 5" xfId="22813" xr:uid="{00000000-0005-0000-0000-00007A0C0000}"/>
    <cellStyle name="Currency 3 2 3 2 2 3 6" xfId="27765" xr:uid="{00000000-0005-0000-0000-00007B0C0000}"/>
    <cellStyle name="Currency 3 2 3 2 2 3 7" xfId="32717" xr:uid="{00000000-0005-0000-0000-00007C0C0000}"/>
    <cellStyle name="Currency 3 2 3 2 2 4" xfId="4462" xr:uid="{00000000-0005-0000-0000-00007D0C0000}"/>
    <cellStyle name="Currency 3 2 3 2 2 4 2" xfId="9412" xr:uid="{00000000-0005-0000-0000-00007E0C0000}"/>
    <cellStyle name="Currency 3 2 3 2 2 4 2 2" xfId="44073" xr:uid="{00000000-0005-0000-0000-00007F0C0000}"/>
    <cellStyle name="Currency 3 2 3 2 2 4 3" xfId="14362" xr:uid="{00000000-0005-0000-0000-0000800C0000}"/>
    <cellStyle name="Currency 3 2 3 2 2 4 3 2" xfId="39121" xr:uid="{00000000-0005-0000-0000-0000810C0000}"/>
    <cellStyle name="Currency 3 2 3 2 2 4 4" xfId="19313" xr:uid="{00000000-0005-0000-0000-0000820C0000}"/>
    <cellStyle name="Currency 3 2 3 2 2 4 5" xfId="24265" xr:uid="{00000000-0005-0000-0000-0000830C0000}"/>
    <cellStyle name="Currency 3 2 3 2 2 4 6" xfId="29217" xr:uid="{00000000-0005-0000-0000-0000840C0000}"/>
    <cellStyle name="Currency 3 2 3 2 2 4 7" xfId="34169" xr:uid="{00000000-0005-0000-0000-0000850C0000}"/>
    <cellStyle name="Currency 3 2 3 2 2 5" xfId="5914" xr:uid="{00000000-0005-0000-0000-0000860C0000}"/>
    <cellStyle name="Currency 3 2 3 2 2 5 2" xfId="10864" xr:uid="{00000000-0005-0000-0000-0000870C0000}"/>
    <cellStyle name="Currency 3 2 3 2 2 5 2 2" xfId="45525" xr:uid="{00000000-0005-0000-0000-0000880C0000}"/>
    <cellStyle name="Currency 3 2 3 2 2 5 3" xfId="15814" xr:uid="{00000000-0005-0000-0000-0000890C0000}"/>
    <cellStyle name="Currency 3 2 3 2 2 5 3 2" xfId="40573" xr:uid="{00000000-0005-0000-0000-00008A0C0000}"/>
    <cellStyle name="Currency 3 2 3 2 2 5 4" xfId="20765" xr:uid="{00000000-0005-0000-0000-00008B0C0000}"/>
    <cellStyle name="Currency 3 2 3 2 2 5 5" xfId="25717" xr:uid="{00000000-0005-0000-0000-00008C0C0000}"/>
    <cellStyle name="Currency 3 2 3 2 2 5 6" xfId="30669" xr:uid="{00000000-0005-0000-0000-00008D0C0000}"/>
    <cellStyle name="Currency 3 2 3 2 2 5 7" xfId="35621" xr:uid="{00000000-0005-0000-0000-00008E0C0000}"/>
    <cellStyle name="Currency 3 2 3 2 2 6" xfId="2152" xr:uid="{00000000-0005-0000-0000-00008F0C0000}"/>
    <cellStyle name="Currency 3 2 3 2 2 6 2" xfId="41763" xr:uid="{00000000-0005-0000-0000-0000900C0000}"/>
    <cellStyle name="Currency 3 2 3 2 2 7" xfId="7102" xr:uid="{00000000-0005-0000-0000-0000910C0000}"/>
    <cellStyle name="Currency 3 2 3 2 2 7 2" xfId="36811" xr:uid="{00000000-0005-0000-0000-0000920C0000}"/>
    <cellStyle name="Currency 3 2 3 2 2 8" xfId="12052" xr:uid="{00000000-0005-0000-0000-0000930C0000}"/>
    <cellStyle name="Currency 3 2 3 2 2 9" xfId="17003" xr:uid="{00000000-0005-0000-0000-0000940C0000}"/>
    <cellStyle name="Currency 3 2 3 2 3" xfId="700" xr:uid="{00000000-0005-0000-0000-0000950C0000}"/>
    <cellStyle name="Currency 3 2 3 2 3 10" xfId="32453" xr:uid="{00000000-0005-0000-0000-0000960C0000}"/>
    <cellStyle name="Currency 3 2 3 2 3 2" xfId="4198" xr:uid="{00000000-0005-0000-0000-0000970C0000}"/>
    <cellStyle name="Currency 3 2 3 2 3 2 2" xfId="9148" xr:uid="{00000000-0005-0000-0000-0000980C0000}"/>
    <cellStyle name="Currency 3 2 3 2 3 2 2 2" xfId="43809" xr:uid="{00000000-0005-0000-0000-0000990C0000}"/>
    <cellStyle name="Currency 3 2 3 2 3 2 3" xfId="14098" xr:uid="{00000000-0005-0000-0000-00009A0C0000}"/>
    <cellStyle name="Currency 3 2 3 2 3 2 3 2" xfId="38857" xr:uid="{00000000-0005-0000-0000-00009B0C0000}"/>
    <cellStyle name="Currency 3 2 3 2 3 2 4" xfId="19049" xr:uid="{00000000-0005-0000-0000-00009C0C0000}"/>
    <cellStyle name="Currency 3 2 3 2 3 2 5" xfId="24001" xr:uid="{00000000-0005-0000-0000-00009D0C0000}"/>
    <cellStyle name="Currency 3 2 3 2 3 2 6" xfId="28953" xr:uid="{00000000-0005-0000-0000-00009E0C0000}"/>
    <cellStyle name="Currency 3 2 3 2 3 2 7" xfId="33905" xr:uid="{00000000-0005-0000-0000-00009F0C0000}"/>
    <cellStyle name="Currency 3 2 3 2 3 3" xfId="5650" xr:uid="{00000000-0005-0000-0000-0000A00C0000}"/>
    <cellStyle name="Currency 3 2 3 2 3 3 2" xfId="10600" xr:uid="{00000000-0005-0000-0000-0000A10C0000}"/>
    <cellStyle name="Currency 3 2 3 2 3 3 2 2" xfId="45261" xr:uid="{00000000-0005-0000-0000-0000A20C0000}"/>
    <cellStyle name="Currency 3 2 3 2 3 3 3" xfId="15550" xr:uid="{00000000-0005-0000-0000-0000A30C0000}"/>
    <cellStyle name="Currency 3 2 3 2 3 3 3 2" xfId="40309" xr:uid="{00000000-0005-0000-0000-0000A40C0000}"/>
    <cellStyle name="Currency 3 2 3 2 3 3 4" xfId="20501" xr:uid="{00000000-0005-0000-0000-0000A50C0000}"/>
    <cellStyle name="Currency 3 2 3 2 3 3 5" xfId="25453" xr:uid="{00000000-0005-0000-0000-0000A60C0000}"/>
    <cellStyle name="Currency 3 2 3 2 3 3 6" xfId="30405" xr:uid="{00000000-0005-0000-0000-0000A70C0000}"/>
    <cellStyle name="Currency 3 2 3 2 3 3 7" xfId="35357" xr:uid="{00000000-0005-0000-0000-0000A80C0000}"/>
    <cellStyle name="Currency 3 2 3 2 3 4" xfId="2746" xr:uid="{00000000-0005-0000-0000-0000A90C0000}"/>
    <cellStyle name="Currency 3 2 3 2 3 4 2" xfId="42357" xr:uid="{00000000-0005-0000-0000-0000AA0C0000}"/>
    <cellStyle name="Currency 3 2 3 2 3 5" xfId="7696" xr:uid="{00000000-0005-0000-0000-0000AB0C0000}"/>
    <cellStyle name="Currency 3 2 3 2 3 5 2" xfId="37405" xr:uid="{00000000-0005-0000-0000-0000AC0C0000}"/>
    <cellStyle name="Currency 3 2 3 2 3 6" xfId="12646" xr:uid="{00000000-0005-0000-0000-0000AD0C0000}"/>
    <cellStyle name="Currency 3 2 3 2 3 7" xfId="17597" xr:uid="{00000000-0005-0000-0000-0000AE0C0000}"/>
    <cellStyle name="Currency 3 2 3 2 3 8" xfId="22549" xr:uid="{00000000-0005-0000-0000-0000AF0C0000}"/>
    <cellStyle name="Currency 3 2 3 2 3 9" xfId="27501" xr:uid="{00000000-0005-0000-0000-0000B00C0000}"/>
    <cellStyle name="Currency 3 2 3 2 4" xfId="1294" xr:uid="{00000000-0005-0000-0000-0000B10C0000}"/>
    <cellStyle name="Currency 3 2 3 2 4 10" xfId="33047" xr:uid="{00000000-0005-0000-0000-0000B20C0000}"/>
    <cellStyle name="Currency 3 2 3 2 4 2" xfId="4792" xr:uid="{00000000-0005-0000-0000-0000B30C0000}"/>
    <cellStyle name="Currency 3 2 3 2 4 2 2" xfId="9742" xr:uid="{00000000-0005-0000-0000-0000B40C0000}"/>
    <cellStyle name="Currency 3 2 3 2 4 2 2 2" xfId="44403" xr:uid="{00000000-0005-0000-0000-0000B50C0000}"/>
    <cellStyle name="Currency 3 2 3 2 4 2 3" xfId="14692" xr:uid="{00000000-0005-0000-0000-0000B60C0000}"/>
    <cellStyle name="Currency 3 2 3 2 4 2 3 2" xfId="39451" xr:uid="{00000000-0005-0000-0000-0000B70C0000}"/>
    <cellStyle name="Currency 3 2 3 2 4 2 4" xfId="19643" xr:uid="{00000000-0005-0000-0000-0000B80C0000}"/>
    <cellStyle name="Currency 3 2 3 2 4 2 5" xfId="24595" xr:uid="{00000000-0005-0000-0000-0000B90C0000}"/>
    <cellStyle name="Currency 3 2 3 2 4 2 6" xfId="29547" xr:uid="{00000000-0005-0000-0000-0000BA0C0000}"/>
    <cellStyle name="Currency 3 2 3 2 4 2 7" xfId="34499" xr:uid="{00000000-0005-0000-0000-0000BB0C0000}"/>
    <cellStyle name="Currency 3 2 3 2 4 3" xfId="6244" xr:uid="{00000000-0005-0000-0000-0000BC0C0000}"/>
    <cellStyle name="Currency 3 2 3 2 4 3 2" xfId="11194" xr:uid="{00000000-0005-0000-0000-0000BD0C0000}"/>
    <cellStyle name="Currency 3 2 3 2 4 3 2 2" xfId="45855" xr:uid="{00000000-0005-0000-0000-0000BE0C0000}"/>
    <cellStyle name="Currency 3 2 3 2 4 3 3" xfId="16144" xr:uid="{00000000-0005-0000-0000-0000BF0C0000}"/>
    <cellStyle name="Currency 3 2 3 2 4 3 3 2" xfId="40903" xr:uid="{00000000-0005-0000-0000-0000C00C0000}"/>
    <cellStyle name="Currency 3 2 3 2 4 3 4" xfId="21095" xr:uid="{00000000-0005-0000-0000-0000C10C0000}"/>
    <cellStyle name="Currency 3 2 3 2 4 3 5" xfId="26047" xr:uid="{00000000-0005-0000-0000-0000C20C0000}"/>
    <cellStyle name="Currency 3 2 3 2 4 3 6" xfId="30999" xr:uid="{00000000-0005-0000-0000-0000C30C0000}"/>
    <cellStyle name="Currency 3 2 3 2 4 3 7" xfId="35951" xr:uid="{00000000-0005-0000-0000-0000C40C0000}"/>
    <cellStyle name="Currency 3 2 3 2 4 4" xfId="3340" xr:uid="{00000000-0005-0000-0000-0000C50C0000}"/>
    <cellStyle name="Currency 3 2 3 2 4 4 2" xfId="42951" xr:uid="{00000000-0005-0000-0000-0000C60C0000}"/>
    <cellStyle name="Currency 3 2 3 2 4 5" xfId="8290" xr:uid="{00000000-0005-0000-0000-0000C70C0000}"/>
    <cellStyle name="Currency 3 2 3 2 4 5 2" xfId="37999" xr:uid="{00000000-0005-0000-0000-0000C80C0000}"/>
    <cellStyle name="Currency 3 2 3 2 4 6" xfId="13240" xr:uid="{00000000-0005-0000-0000-0000C90C0000}"/>
    <cellStyle name="Currency 3 2 3 2 4 7" xfId="18191" xr:uid="{00000000-0005-0000-0000-0000CA0C0000}"/>
    <cellStyle name="Currency 3 2 3 2 4 8" xfId="23143" xr:uid="{00000000-0005-0000-0000-0000CB0C0000}"/>
    <cellStyle name="Currency 3 2 3 2 4 9" xfId="28095" xr:uid="{00000000-0005-0000-0000-0000CC0C0000}"/>
    <cellStyle name="Currency 3 2 3 2 5" xfId="2416" xr:uid="{00000000-0005-0000-0000-0000CD0C0000}"/>
    <cellStyle name="Currency 3 2 3 2 5 2" xfId="7366" xr:uid="{00000000-0005-0000-0000-0000CE0C0000}"/>
    <cellStyle name="Currency 3 2 3 2 5 2 2" xfId="42027" xr:uid="{00000000-0005-0000-0000-0000CF0C0000}"/>
    <cellStyle name="Currency 3 2 3 2 5 3" xfId="12316" xr:uid="{00000000-0005-0000-0000-0000D00C0000}"/>
    <cellStyle name="Currency 3 2 3 2 5 3 2" xfId="37075" xr:uid="{00000000-0005-0000-0000-0000D10C0000}"/>
    <cellStyle name="Currency 3 2 3 2 5 4" xfId="17267" xr:uid="{00000000-0005-0000-0000-0000D20C0000}"/>
    <cellStyle name="Currency 3 2 3 2 5 5" xfId="22219" xr:uid="{00000000-0005-0000-0000-0000D30C0000}"/>
    <cellStyle name="Currency 3 2 3 2 5 6" xfId="27171" xr:uid="{00000000-0005-0000-0000-0000D40C0000}"/>
    <cellStyle name="Currency 3 2 3 2 5 7" xfId="32123" xr:uid="{00000000-0005-0000-0000-0000D50C0000}"/>
    <cellStyle name="Currency 3 2 3 2 6" xfId="3868" xr:uid="{00000000-0005-0000-0000-0000D60C0000}"/>
    <cellStyle name="Currency 3 2 3 2 6 2" xfId="8818" xr:uid="{00000000-0005-0000-0000-0000D70C0000}"/>
    <cellStyle name="Currency 3 2 3 2 6 2 2" xfId="43479" xr:uid="{00000000-0005-0000-0000-0000D80C0000}"/>
    <cellStyle name="Currency 3 2 3 2 6 3" xfId="13768" xr:uid="{00000000-0005-0000-0000-0000D90C0000}"/>
    <cellStyle name="Currency 3 2 3 2 6 3 2" xfId="38527" xr:uid="{00000000-0005-0000-0000-0000DA0C0000}"/>
    <cellStyle name="Currency 3 2 3 2 6 4" xfId="18719" xr:uid="{00000000-0005-0000-0000-0000DB0C0000}"/>
    <cellStyle name="Currency 3 2 3 2 6 5" xfId="23671" xr:uid="{00000000-0005-0000-0000-0000DC0C0000}"/>
    <cellStyle name="Currency 3 2 3 2 6 6" xfId="28623" xr:uid="{00000000-0005-0000-0000-0000DD0C0000}"/>
    <cellStyle name="Currency 3 2 3 2 6 7" xfId="33575" xr:uid="{00000000-0005-0000-0000-0000DE0C0000}"/>
    <cellStyle name="Currency 3 2 3 2 7" xfId="5320" xr:uid="{00000000-0005-0000-0000-0000DF0C0000}"/>
    <cellStyle name="Currency 3 2 3 2 7 2" xfId="10270" xr:uid="{00000000-0005-0000-0000-0000E00C0000}"/>
    <cellStyle name="Currency 3 2 3 2 7 2 2" xfId="44931" xr:uid="{00000000-0005-0000-0000-0000E10C0000}"/>
    <cellStyle name="Currency 3 2 3 2 7 3" xfId="15220" xr:uid="{00000000-0005-0000-0000-0000E20C0000}"/>
    <cellStyle name="Currency 3 2 3 2 7 3 2" xfId="39979" xr:uid="{00000000-0005-0000-0000-0000E30C0000}"/>
    <cellStyle name="Currency 3 2 3 2 7 4" xfId="20171" xr:uid="{00000000-0005-0000-0000-0000E40C0000}"/>
    <cellStyle name="Currency 3 2 3 2 7 5" xfId="25123" xr:uid="{00000000-0005-0000-0000-0000E50C0000}"/>
    <cellStyle name="Currency 3 2 3 2 7 6" xfId="30075" xr:uid="{00000000-0005-0000-0000-0000E60C0000}"/>
    <cellStyle name="Currency 3 2 3 2 7 7" xfId="35027" xr:uid="{00000000-0005-0000-0000-0000E70C0000}"/>
    <cellStyle name="Currency 3 2 3 2 8" xfId="1888" xr:uid="{00000000-0005-0000-0000-0000E80C0000}"/>
    <cellStyle name="Currency 3 2 3 2 8 2" xfId="41499" xr:uid="{00000000-0005-0000-0000-0000E90C0000}"/>
    <cellStyle name="Currency 3 2 3 2 9" xfId="6838" xr:uid="{00000000-0005-0000-0000-0000EA0C0000}"/>
    <cellStyle name="Currency 3 2 3 2 9 2" xfId="36547" xr:uid="{00000000-0005-0000-0000-0000EB0C0000}"/>
    <cellStyle name="Currency 3 2 3 3" xfId="436" xr:uid="{00000000-0005-0000-0000-0000EC0C0000}"/>
    <cellStyle name="Currency 3 2 3 3 10" xfId="11854" xr:uid="{00000000-0005-0000-0000-0000ED0C0000}"/>
    <cellStyle name="Currency 3 2 3 3 11" xfId="16805" xr:uid="{00000000-0005-0000-0000-0000EE0C0000}"/>
    <cellStyle name="Currency 3 2 3 3 12" xfId="21757" xr:uid="{00000000-0005-0000-0000-0000EF0C0000}"/>
    <cellStyle name="Currency 3 2 3 3 13" xfId="26709" xr:uid="{00000000-0005-0000-0000-0000F00C0000}"/>
    <cellStyle name="Currency 3 2 3 3 14" xfId="31661" xr:uid="{00000000-0005-0000-0000-0000F10C0000}"/>
    <cellStyle name="Currency 3 2 3 3 2" xfId="1030" xr:uid="{00000000-0005-0000-0000-0000F20C0000}"/>
    <cellStyle name="Currency 3 2 3 3 2 10" xfId="22021" xr:uid="{00000000-0005-0000-0000-0000F30C0000}"/>
    <cellStyle name="Currency 3 2 3 3 2 11" xfId="26973" xr:uid="{00000000-0005-0000-0000-0000F40C0000}"/>
    <cellStyle name="Currency 3 2 3 3 2 12" xfId="31925" xr:uid="{00000000-0005-0000-0000-0000F50C0000}"/>
    <cellStyle name="Currency 3 2 3 3 2 2" xfId="1624" xr:uid="{00000000-0005-0000-0000-0000F60C0000}"/>
    <cellStyle name="Currency 3 2 3 3 2 2 10" xfId="33377" xr:uid="{00000000-0005-0000-0000-0000F70C0000}"/>
    <cellStyle name="Currency 3 2 3 3 2 2 2" xfId="5122" xr:uid="{00000000-0005-0000-0000-0000F80C0000}"/>
    <cellStyle name="Currency 3 2 3 3 2 2 2 2" xfId="10072" xr:uid="{00000000-0005-0000-0000-0000F90C0000}"/>
    <cellStyle name="Currency 3 2 3 3 2 2 2 2 2" xfId="44733" xr:uid="{00000000-0005-0000-0000-0000FA0C0000}"/>
    <cellStyle name="Currency 3 2 3 3 2 2 2 3" xfId="15022" xr:uid="{00000000-0005-0000-0000-0000FB0C0000}"/>
    <cellStyle name="Currency 3 2 3 3 2 2 2 3 2" xfId="39781" xr:uid="{00000000-0005-0000-0000-0000FC0C0000}"/>
    <cellStyle name="Currency 3 2 3 3 2 2 2 4" xfId="19973" xr:uid="{00000000-0005-0000-0000-0000FD0C0000}"/>
    <cellStyle name="Currency 3 2 3 3 2 2 2 5" xfId="24925" xr:uid="{00000000-0005-0000-0000-0000FE0C0000}"/>
    <cellStyle name="Currency 3 2 3 3 2 2 2 6" xfId="29877" xr:uid="{00000000-0005-0000-0000-0000FF0C0000}"/>
    <cellStyle name="Currency 3 2 3 3 2 2 2 7" xfId="34829" xr:uid="{00000000-0005-0000-0000-0000000D0000}"/>
    <cellStyle name="Currency 3 2 3 3 2 2 3" xfId="6574" xr:uid="{00000000-0005-0000-0000-0000010D0000}"/>
    <cellStyle name="Currency 3 2 3 3 2 2 3 2" xfId="11524" xr:uid="{00000000-0005-0000-0000-0000020D0000}"/>
    <cellStyle name="Currency 3 2 3 3 2 2 3 2 2" xfId="46185" xr:uid="{00000000-0005-0000-0000-0000030D0000}"/>
    <cellStyle name="Currency 3 2 3 3 2 2 3 3" xfId="16474" xr:uid="{00000000-0005-0000-0000-0000040D0000}"/>
    <cellStyle name="Currency 3 2 3 3 2 2 3 3 2" xfId="41233" xr:uid="{00000000-0005-0000-0000-0000050D0000}"/>
    <cellStyle name="Currency 3 2 3 3 2 2 3 4" xfId="21425" xr:uid="{00000000-0005-0000-0000-0000060D0000}"/>
    <cellStyle name="Currency 3 2 3 3 2 2 3 5" xfId="26377" xr:uid="{00000000-0005-0000-0000-0000070D0000}"/>
    <cellStyle name="Currency 3 2 3 3 2 2 3 6" xfId="31329" xr:uid="{00000000-0005-0000-0000-0000080D0000}"/>
    <cellStyle name="Currency 3 2 3 3 2 2 3 7" xfId="36281" xr:uid="{00000000-0005-0000-0000-0000090D0000}"/>
    <cellStyle name="Currency 3 2 3 3 2 2 4" xfId="3670" xr:uid="{00000000-0005-0000-0000-00000A0D0000}"/>
    <cellStyle name="Currency 3 2 3 3 2 2 4 2" xfId="43281" xr:uid="{00000000-0005-0000-0000-00000B0D0000}"/>
    <cellStyle name="Currency 3 2 3 3 2 2 5" xfId="8620" xr:uid="{00000000-0005-0000-0000-00000C0D0000}"/>
    <cellStyle name="Currency 3 2 3 3 2 2 5 2" xfId="38329" xr:uid="{00000000-0005-0000-0000-00000D0D0000}"/>
    <cellStyle name="Currency 3 2 3 3 2 2 6" xfId="13570" xr:uid="{00000000-0005-0000-0000-00000E0D0000}"/>
    <cellStyle name="Currency 3 2 3 3 2 2 7" xfId="18521" xr:uid="{00000000-0005-0000-0000-00000F0D0000}"/>
    <cellStyle name="Currency 3 2 3 3 2 2 8" xfId="23473" xr:uid="{00000000-0005-0000-0000-0000100D0000}"/>
    <cellStyle name="Currency 3 2 3 3 2 2 9" xfId="28425" xr:uid="{00000000-0005-0000-0000-0000110D0000}"/>
    <cellStyle name="Currency 3 2 3 3 2 3" xfId="3076" xr:uid="{00000000-0005-0000-0000-0000120D0000}"/>
    <cellStyle name="Currency 3 2 3 3 2 3 2" xfId="8026" xr:uid="{00000000-0005-0000-0000-0000130D0000}"/>
    <cellStyle name="Currency 3 2 3 3 2 3 2 2" xfId="42687" xr:uid="{00000000-0005-0000-0000-0000140D0000}"/>
    <cellStyle name="Currency 3 2 3 3 2 3 3" xfId="12976" xr:uid="{00000000-0005-0000-0000-0000150D0000}"/>
    <cellStyle name="Currency 3 2 3 3 2 3 3 2" xfId="37735" xr:uid="{00000000-0005-0000-0000-0000160D0000}"/>
    <cellStyle name="Currency 3 2 3 3 2 3 4" xfId="17927" xr:uid="{00000000-0005-0000-0000-0000170D0000}"/>
    <cellStyle name="Currency 3 2 3 3 2 3 5" xfId="22879" xr:uid="{00000000-0005-0000-0000-0000180D0000}"/>
    <cellStyle name="Currency 3 2 3 3 2 3 6" xfId="27831" xr:uid="{00000000-0005-0000-0000-0000190D0000}"/>
    <cellStyle name="Currency 3 2 3 3 2 3 7" xfId="32783" xr:uid="{00000000-0005-0000-0000-00001A0D0000}"/>
    <cellStyle name="Currency 3 2 3 3 2 4" xfId="4528" xr:uid="{00000000-0005-0000-0000-00001B0D0000}"/>
    <cellStyle name="Currency 3 2 3 3 2 4 2" xfId="9478" xr:uid="{00000000-0005-0000-0000-00001C0D0000}"/>
    <cellStyle name="Currency 3 2 3 3 2 4 2 2" xfId="44139" xr:uid="{00000000-0005-0000-0000-00001D0D0000}"/>
    <cellStyle name="Currency 3 2 3 3 2 4 3" xfId="14428" xr:uid="{00000000-0005-0000-0000-00001E0D0000}"/>
    <cellStyle name="Currency 3 2 3 3 2 4 3 2" xfId="39187" xr:uid="{00000000-0005-0000-0000-00001F0D0000}"/>
    <cellStyle name="Currency 3 2 3 3 2 4 4" xfId="19379" xr:uid="{00000000-0005-0000-0000-0000200D0000}"/>
    <cellStyle name="Currency 3 2 3 3 2 4 5" xfId="24331" xr:uid="{00000000-0005-0000-0000-0000210D0000}"/>
    <cellStyle name="Currency 3 2 3 3 2 4 6" xfId="29283" xr:uid="{00000000-0005-0000-0000-0000220D0000}"/>
    <cellStyle name="Currency 3 2 3 3 2 4 7" xfId="34235" xr:uid="{00000000-0005-0000-0000-0000230D0000}"/>
    <cellStyle name="Currency 3 2 3 3 2 5" xfId="5980" xr:uid="{00000000-0005-0000-0000-0000240D0000}"/>
    <cellStyle name="Currency 3 2 3 3 2 5 2" xfId="10930" xr:uid="{00000000-0005-0000-0000-0000250D0000}"/>
    <cellStyle name="Currency 3 2 3 3 2 5 2 2" xfId="45591" xr:uid="{00000000-0005-0000-0000-0000260D0000}"/>
    <cellStyle name="Currency 3 2 3 3 2 5 3" xfId="15880" xr:uid="{00000000-0005-0000-0000-0000270D0000}"/>
    <cellStyle name="Currency 3 2 3 3 2 5 3 2" xfId="40639" xr:uid="{00000000-0005-0000-0000-0000280D0000}"/>
    <cellStyle name="Currency 3 2 3 3 2 5 4" xfId="20831" xr:uid="{00000000-0005-0000-0000-0000290D0000}"/>
    <cellStyle name="Currency 3 2 3 3 2 5 5" xfId="25783" xr:uid="{00000000-0005-0000-0000-00002A0D0000}"/>
    <cellStyle name="Currency 3 2 3 3 2 5 6" xfId="30735" xr:uid="{00000000-0005-0000-0000-00002B0D0000}"/>
    <cellStyle name="Currency 3 2 3 3 2 5 7" xfId="35687" xr:uid="{00000000-0005-0000-0000-00002C0D0000}"/>
    <cellStyle name="Currency 3 2 3 3 2 6" xfId="2218" xr:uid="{00000000-0005-0000-0000-00002D0D0000}"/>
    <cellStyle name="Currency 3 2 3 3 2 6 2" xfId="41829" xr:uid="{00000000-0005-0000-0000-00002E0D0000}"/>
    <cellStyle name="Currency 3 2 3 3 2 7" xfId="7168" xr:uid="{00000000-0005-0000-0000-00002F0D0000}"/>
    <cellStyle name="Currency 3 2 3 3 2 7 2" xfId="36877" xr:uid="{00000000-0005-0000-0000-0000300D0000}"/>
    <cellStyle name="Currency 3 2 3 3 2 8" xfId="12118" xr:uid="{00000000-0005-0000-0000-0000310D0000}"/>
    <cellStyle name="Currency 3 2 3 3 2 9" xfId="17069" xr:uid="{00000000-0005-0000-0000-0000320D0000}"/>
    <cellStyle name="Currency 3 2 3 3 3" xfId="766" xr:uid="{00000000-0005-0000-0000-0000330D0000}"/>
    <cellStyle name="Currency 3 2 3 3 3 10" xfId="32519" xr:uid="{00000000-0005-0000-0000-0000340D0000}"/>
    <cellStyle name="Currency 3 2 3 3 3 2" xfId="4264" xr:uid="{00000000-0005-0000-0000-0000350D0000}"/>
    <cellStyle name="Currency 3 2 3 3 3 2 2" xfId="9214" xr:uid="{00000000-0005-0000-0000-0000360D0000}"/>
    <cellStyle name="Currency 3 2 3 3 3 2 2 2" xfId="43875" xr:uid="{00000000-0005-0000-0000-0000370D0000}"/>
    <cellStyle name="Currency 3 2 3 3 3 2 3" xfId="14164" xr:uid="{00000000-0005-0000-0000-0000380D0000}"/>
    <cellStyle name="Currency 3 2 3 3 3 2 3 2" xfId="38923" xr:uid="{00000000-0005-0000-0000-0000390D0000}"/>
    <cellStyle name="Currency 3 2 3 3 3 2 4" xfId="19115" xr:uid="{00000000-0005-0000-0000-00003A0D0000}"/>
    <cellStyle name="Currency 3 2 3 3 3 2 5" xfId="24067" xr:uid="{00000000-0005-0000-0000-00003B0D0000}"/>
    <cellStyle name="Currency 3 2 3 3 3 2 6" xfId="29019" xr:uid="{00000000-0005-0000-0000-00003C0D0000}"/>
    <cellStyle name="Currency 3 2 3 3 3 2 7" xfId="33971" xr:uid="{00000000-0005-0000-0000-00003D0D0000}"/>
    <cellStyle name="Currency 3 2 3 3 3 3" xfId="5716" xr:uid="{00000000-0005-0000-0000-00003E0D0000}"/>
    <cellStyle name="Currency 3 2 3 3 3 3 2" xfId="10666" xr:uid="{00000000-0005-0000-0000-00003F0D0000}"/>
    <cellStyle name="Currency 3 2 3 3 3 3 2 2" xfId="45327" xr:uid="{00000000-0005-0000-0000-0000400D0000}"/>
    <cellStyle name="Currency 3 2 3 3 3 3 3" xfId="15616" xr:uid="{00000000-0005-0000-0000-0000410D0000}"/>
    <cellStyle name="Currency 3 2 3 3 3 3 3 2" xfId="40375" xr:uid="{00000000-0005-0000-0000-0000420D0000}"/>
    <cellStyle name="Currency 3 2 3 3 3 3 4" xfId="20567" xr:uid="{00000000-0005-0000-0000-0000430D0000}"/>
    <cellStyle name="Currency 3 2 3 3 3 3 5" xfId="25519" xr:uid="{00000000-0005-0000-0000-0000440D0000}"/>
    <cellStyle name="Currency 3 2 3 3 3 3 6" xfId="30471" xr:uid="{00000000-0005-0000-0000-0000450D0000}"/>
    <cellStyle name="Currency 3 2 3 3 3 3 7" xfId="35423" xr:uid="{00000000-0005-0000-0000-0000460D0000}"/>
    <cellStyle name="Currency 3 2 3 3 3 4" xfId="2812" xr:uid="{00000000-0005-0000-0000-0000470D0000}"/>
    <cellStyle name="Currency 3 2 3 3 3 4 2" xfId="42423" xr:uid="{00000000-0005-0000-0000-0000480D0000}"/>
    <cellStyle name="Currency 3 2 3 3 3 5" xfId="7762" xr:uid="{00000000-0005-0000-0000-0000490D0000}"/>
    <cellStyle name="Currency 3 2 3 3 3 5 2" xfId="37471" xr:uid="{00000000-0005-0000-0000-00004A0D0000}"/>
    <cellStyle name="Currency 3 2 3 3 3 6" xfId="12712" xr:uid="{00000000-0005-0000-0000-00004B0D0000}"/>
    <cellStyle name="Currency 3 2 3 3 3 7" xfId="17663" xr:uid="{00000000-0005-0000-0000-00004C0D0000}"/>
    <cellStyle name="Currency 3 2 3 3 3 8" xfId="22615" xr:uid="{00000000-0005-0000-0000-00004D0D0000}"/>
    <cellStyle name="Currency 3 2 3 3 3 9" xfId="27567" xr:uid="{00000000-0005-0000-0000-00004E0D0000}"/>
    <cellStyle name="Currency 3 2 3 3 4" xfId="1360" xr:uid="{00000000-0005-0000-0000-00004F0D0000}"/>
    <cellStyle name="Currency 3 2 3 3 4 10" xfId="33113" xr:uid="{00000000-0005-0000-0000-0000500D0000}"/>
    <cellStyle name="Currency 3 2 3 3 4 2" xfId="4858" xr:uid="{00000000-0005-0000-0000-0000510D0000}"/>
    <cellStyle name="Currency 3 2 3 3 4 2 2" xfId="9808" xr:uid="{00000000-0005-0000-0000-0000520D0000}"/>
    <cellStyle name="Currency 3 2 3 3 4 2 2 2" xfId="44469" xr:uid="{00000000-0005-0000-0000-0000530D0000}"/>
    <cellStyle name="Currency 3 2 3 3 4 2 3" xfId="14758" xr:uid="{00000000-0005-0000-0000-0000540D0000}"/>
    <cellStyle name="Currency 3 2 3 3 4 2 3 2" xfId="39517" xr:uid="{00000000-0005-0000-0000-0000550D0000}"/>
    <cellStyle name="Currency 3 2 3 3 4 2 4" xfId="19709" xr:uid="{00000000-0005-0000-0000-0000560D0000}"/>
    <cellStyle name="Currency 3 2 3 3 4 2 5" xfId="24661" xr:uid="{00000000-0005-0000-0000-0000570D0000}"/>
    <cellStyle name="Currency 3 2 3 3 4 2 6" xfId="29613" xr:uid="{00000000-0005-0000-0000-0000580D0000}"/>
    <cellStyle name="Currency 3 2 3 3 4 2 7" xfId="34565" xr:uid="{00000000-0005-0000-0000-0000590D0000}"/>
    <cellStyle name="Currency 3 2 3 3 4 3" xfId="6310" xr:uid="{00000000-0005-0000-0000-00005A0D0000}"/>
    <cellStyle name="Currency 3 2 3 3 4 3 2" xfId="11260" xr:uid="{00000000-0005-0000-0000-00005B0D0000}"/>
    <cellStyle name="Currency 3 2 3 3 4 3 2 2" xfId="45921" xr:uid="{00000000-0005-0000-0000-00005C0D0000}"/>
    <cellStyle name="Currency 3 2 3 3 4 3 3" xfId="16210" xr:uid="{00000000-0005-0000-0000-00005D0D0000}"/>
    <cellStyle name="Currency 3 2 3 3 4 3 3 2" xfId="40969" xr:uid="{00000000-0005-0000-0000-00005E0D0000}"/>
    <cellStyle name="Currency 3 2 3 3 4 3 4" xfId="21161" xr:uid="{00000000-0005-0000-0000-00005F0D0000}"/>
    <cellStyle name="Currency 3 2 3 3 4 3 5" xfId="26113" xr:uid="{00000000-0005-0000-0000-0000600D0000}"/>
    <cellStyle name="Currency 3 2 3 3 4 3 6" xfId="31065" xr:uid="{00000000-0005-0000-0000-0000610D0000}"/>
    <cellStyle name="Currency 3 2 3 3 4 3 7" xfId="36017" xr:uid="{00000000-0005-0000-0000-0000620D0000}"/>
    <cellStyle name="Currency 3 2 3 3 4 4" xfId="3406" xr:uid="{00000000-0005-0000-0000-0000630D0000}"/>
    <cellStyle name="Currency 3 2 3 3 4 4 2" xfId="43017" xr:uid="{00000000-0005-0000-0000-0000640D0000}"/>
    <cellStyle name="Currency 3 2 3 3 4 5" xfId="8356" xr:uid="{00000000-0005-0000-0000-0000650D0000}"/>
    <cellStyle name="Currency 3 2 3 3 4 5 2" xfId="38065" xr:uid="{00000000-0005-0000-0000-0000660D0000}"/>
    <cellStyle name="Currency 3 2 3 3 4 6" xfId="13306" xr:uid="{00000000-0005-0000-0000-0000670D0000}"/>
    <cellStyle name="Currency 3 2 3 3 4 7" xfId="18257" xr:uid="{00000000-0005-0000-0000-0000680D0000}"/>
    <cellStyle name="Currency 3 2 3 3 4 8" xfId="23209" xr:uid="{00000000-0005-0000-0000-0000690D0000}"/>
    <cellStyle name="Currency 3 2 3 3 4 9" xfId="28161" xr:uid="{00000000-0005-0000-0000-00006A0D0000}"/>
    <cellStyle name="Currency 3 2 3 3 5" xfId="2482" xr:uid="{00000000-0005-0000-0000-00006B0D0000}"/>
    <cellStyle name="Currency 3 2 3 3 5 2" xfId="7432" xr:uid="{00000000-0005-0000-0000-00006C0D0000}"/>
    <cellStyle name="Currency 3 2 3 3 5 2 2" xfId="42093" xr:uid="{00000000-0005-0000-0000-00006D0D0000}"/>
    <cellStyle name="Currency 3 2 3 3 5 3" xfId="12382" xr:uid="{00000000-0005-0000-0000-00006E0D0000}"/>
    <cellStyle name="Currency 3 2 3 3 5 3 2" xfId="37141" xr:uid="{00000000-0005-0000-0000-00006F0D0000}"/>
    <cellStyle name="Currency 3 2 3 3 5 4" xfId="17333" xr:uid="{00000000-0005-0000-0000-0000700D0000}"/>
    <cellStyle name="Currency 3 2 3 3 5 5" xfId="22285" xr:uid="{00000000-0005-0000-0000-0000710D0000}"/>
    <cellStyle name="Currency 3 2 3 3 5 6" xfId="27237" xr:uid="{00000000-0005-0000-0000-0000720D0000}"/>
    <cellStyle name="Currency 3 2 3 3 5 7" xfId="32189" xr:uid="{00000000-0005-0000-0000-0000730D0000}"/>
    <cellStyle name="Currency 3 2 3 3 6" xfId="3934" xr:uid="{00000000-0005-0000-0000-0000740D0000}"/>
    <cellStyle name="Currency 3 2 3 3 6 2" xfId="8884" xr:uid="{00000000-0005-0000-0000-0000750D0000}"/>
    <cellStyle name="Currency 3 2 3 3 6 2 2" xfId="43545" xr:uid="{00000000-0005-0000-0000-0000760D0000}"/>
    <cellStyle name="Currency 3 2 3 3 6 3" xfId="13834" xr:uid="{00000000-0005-0000-0000-0000770D0000}"/>
    <cellStyle name="Currency 3 2 3 3 6 3 2" xfId="38593" xr:uid="{00000000-0005-0000-0000-0000780D0000}"/>
    <cellStyle name="Currency 3 2 3 3 6 4" xfId="18785" xr:uid="{00000000-0005-0000-0000-0000790D0000}"/>
    <cellStyle name="Currency 3 2 3 3 6 5" xfId="23737" xr:uid="{00000000-0005-0000-0000-00007A0D0000}"/>
    <cellStyle name="Currency 3 2 3 3 6 6" xfId="28689" xr:uid="{00000000-0005-0000-0000-00007B0D0000}"/>
    <cellStyle name="Currency 3 2 3 3 6 7" xfId="33641" xr:uid="{00000000-0005-0000-0000-00007C0D0000}"/>
    <cellStyle name="Currency 3 2 3 3 7" xfId="5386" xr:uid="{00000000-0005-0000-0000-00007D0D0000}"/>
    <cellStyle name="Currency 3 2 3 3 7 2" xfId="10336" xr:uid="{00000000-0005-0000-0000-00007E0D0000}"/>
    <cellStyle name="Currency 3 2 3 3 7 2 2" xfId="44997" xr:uid="{00000000-0005-0000-0000-00007F0D0000}"/>
    <cellStyle name="Currency 3 2 3 3 7 3" xfId="15286" xr:uid="{00000000-0005-0000-0000-0000800D0000}"/>
    <cellStyle name="Currency 3 2 3 3 7 3 2" xfId="40045" xr:uid="{00000000-0005-0000-0000-0000810D0000}"/>
    <cellStyle name="Currency 3 2 3 3 7 4" xfId="20237" xr:uid="{00000000-0005-0000-0000-0000820D0000}"/>
    <cellStyle name="Currency 3 2 3 3 7 5" xfId="25189" xr:uid="{00000000-0005-0000-0000-0000830D0000}"/>
    <cellStyle name="Currency 3 2 3 3 7 6" xfId="30141" xr:uid="{00000000-0005-0000-0000-0000840D0000}"/>
    <cellStyle name="Currency 3 2 3 3 7 7" xfId="35093" xr:uid="{00000000-0005-0000-0000-0000850D0000}"/>
    <cellStyle name="Currency 3 2 3 3 8" xfId="1954" xr:uid="{00000000-0005-0000-0000-0000860D0000}"/>
    <cellStyle name="Currency 3 2 3 3 8 2" xfId="41565" xr:uid="{00000000-0005-0000-0000-0000870D0000}"/>
    <cellStyle name="Currency 3 2 3 3 9" xfId="6904" xr:uid="{00000000-0005-0000-0000-0000880D0000}"/>
    <cellStyle name="Currency 3 2 3 3 9 2" xfId="36613" xr:uid="{00000000-0005-0000-0000-0000890D0000}"/>
    <cellStyle name="Currency 3 2 3 4" xfId="502" xr:uid="{00000000-0005-0000-0000-00008A0D0000}"/>
    <cellStyle name="Currency 3 2 3 4 10" xfId="11920" xr:uid="{00000000-0005-0000-0000-00008B0D0000}"/>
    <cellStyle name="Currency 3 2 3 4 11" xfId="16871" xr:uid="{00000000-0005-0000-0000-00008C0D0000}"/>
    <cellStyle name="Currency 3 2 3 4 12" xfId="21823" xr:uid="{00000000-0005-0000-0000-00008D0D0000}"/>
    <cellStyle name="Currency 3 2 3 4 13" xfId="26775" xr:uid="{00000000-0005-0000-0000-00008E0D0000}"/>
    <cellStyle name="Currency 3 2 3 4 14" xfId="31727" xr:uid="{00000000-0005-0000-0000-00008F0D0000}"/>
    <cellStyle name="Currency 3 2 3 4 2" xfId="1096" xr:uid="{00000000-0005-0000-0000-0000900D0000}"/>
    <cellStyle name="Currency 3 2 3 4 2 10" xfId="22087" xr:uid="{00000000-0005-0000-0000-0000910D0000}"/>
    <cellStyle name="Currency 3 2 3 4 2 11" xfId="27039" xr:uid="{00000000-0005-0000-0000-0000920D0000}"/>
    <cellStyle name="Currency 3 2 3 4 2 12" xfId="31991" xr:uid="{00000000-0005-0000-0000-0000930D0000}"/>
    <cellStyle name="Currency 3 2 3 4 2 2" xfId="1690" xr:uid="{00000000-0005-0000-0000-0000940D0000}"/>
    <cellStyle name="Currency 3 2 3 4 2 2 10" xfId="33443" xr:uid="{00000000-0005-0000-0000-0000950D0000}"/>
    <cellStyle name="Currency 3 2 3 4 2 2 2" xfId="5188" xr:uid="{00000000-0005-0000-0000-0000960D0000}"/>
    <cellStyle name="Currency 3 2 3 4 2 2 2 2" xfId="10138" xr:uid="{00000000-0005-0000-0000-0000970D0000}"/>
    <cellStyle name="Currency 3 2 3 4 2 2 2 2 2" xfId="44799" xr:uid="{00000000-0005-0000-0000-0000980D0000}"/>
    <cellStyle name="Currency 3 2 3 4 2 2 2 3" xfId="15088" xr:uid="{00000000-0005-0000-0000-0000990D0000}"/>
    <cellStyle name="Currency 3 2 3 4 2 2 2 3 2" xfId="39847" xr:uid="{00000000-0005-0000-0000-00009A0D0000}"/>
    <cellStyle name="Currency 3 2 3 4 2 2 2 4" xfId="20039" xr:uid="{00000000-0005-0000-0000-00009B0D0000}"/>
    <cellStyle name="Currency 3 2 3 4 2 2 2 5" xfId="24991" xr:uid="{00000000-0005-0000-0000-00009C0D0000}"/>
    <cellStyle name="Currency 3 2 3 4 2 2 2 6" xfId="29943" xr:uid="{00000000-0005-0000-0000-00009D0D0000}"/>
    <cellStyle name="Currency 3 2 3 4 2 2 2 7" xfId="34895" xr:uid="{00000000-0005-0000-0000-00009E0D0000}"/>
    <cellStyle name="Currency 3 2 3 4 2 2 3" xfId="6640" xr:uid="{00000000-0005-0000-0000-00009F0D0000}"/>
    <cellStyle name="Currency 3 2 3 4 2 2 3 2" xfId="11590" xr:uid="{00000000-0005-0000-0000-0000A00D0000}"/>
    <cellStyle name="Currency 3 2 3 4 2 2 3 2 2" xfId="46251" xr:uid="{00000000-0005-0000-0000-0000A10D0000}"/>
    <cellStyle name="Currency 3 2 3 4 2 2 3 3" xfId="16540" xr:uid="{00000000-0005-0000-0000-0000A20D0000}"/>
    <cellStyle name="Currency 3 2 3 4 2 2 3 3 2" xfId="41299" xr:uid="{00000000-0005-0000-0000-0000A30D0000}"/>
    <cellStyle name="Currency 3 2 3 4 2 2 3 4" xfId="21491" xr:uid="{00000000-0005-0000-0000-0000A40D0000}"/>
    <cellStyle name="Currency 3 2 3 4 2 2 3 5" xfId="26443" xr:uid="{00000000-0005-0000-0000-0000A50D0000}"/>
    <cellStyle name="Currency 3 2 3 4 2 2 3 6" xfId="31395" xr:uid="{00000000-0005-0000-0000-0000A60D0000}"/>
    <cellStyle name="Currency 3 2 3 4 2 2 3 7" xfId="36347" xr:uid="{00000000-0005-0000-0000-0000A70D0000}"/>
    <cellStyle name="Currency 3 2 3 4 2 2 4" xfId="3736" xr:uid="{00000000-0005-0000-0000-0000A80D0000}"/>
    <cellStyle name="Currency 3 2 3 4 2 2 4 2" xfId="43347" xr:uid="{00000000-0005-0000-0000-0000A90D0000}"/>
    <cellStyle name="Currency 3 2 3 4 2 2 5" xfId="8686" xr:uid="{00000000-0005-0000-0000-0000AA0D0000}"/>
    <cellStyle name="Currency 3 2 3 4 2 2 5 2" xfId="38395" xr:uid="{00000000-0005-0000-0000-0000AB0D0000}"/>
    <cellStyle name="Currency 3 2 3 4 2 2 6" xfId="13636" xr:uid="{00000000-0005-0000-0000-0000AC0D0000}"/>
    <cellStyle name="Currency 3 2 3 4 2 2 7" xfId="18587" xr:uid="{00000000-0005-0000-0000-0000AD0D0000}"/>
    <cellStyle name="Currency 3 2 3 4 2 2 8" xfId="23539" xr:uid="{00000000-0005-0000-0000-0000AE0D0000}"/>
    <cellStyle name="Currency 3 2 3 4 2 2 9" xfId="28491" xr:uid="{00000000-0005-0000-0000-0000AF0D0000}"/>
    <cellStyle name="Currency 3 2 3 4 2 3" xfId="3142" xr:uid="{00000000-0005-0000-0000-0000B00D0000}"/>
    <cellStyle name="Currency 3 2 3 4 2 3 2" xfId="8092" xr:uid="{00000000-0005-0000-0000-0000B10D0000}"/>
    <cellStyle name="Currency 3 2 3 4 2 3 2 2" xfId="42753" xr:uid="{00000000-0005-0000-0000-0000B20D0000}"/>
    <cellStyle name="Currency 3 2 3 4 2 3 3" xfId="13042" xr:uid="{00000000-0005-0000-0000-0000B30D0000}"/>
    <cellStyle name="Currency 3 2 3 4 2 3 3 2" xfId="37801" xr:uid="{00000000-0005-0000-0000-0000B40D0000}"/>
    <cellStyle name="Currency 3 2 3 4 2 3 4" xfId="17993" xr:uid="{00000000-0005-0000-0000-0000B50D0000}"/>
    <cellStyle name="Currency 3 2 3 4 2 3 5" xfId="22945" xr:uid="{00000000-0005-0000-0000-0000B60D0000}"/>
    <cellStyle name="Currency 3 2 3 4 2 3 6" xfId="27897" xr:uid="{00000000-0005-0000-0000-0000B70D0000}"/>
    <cellStyle name="Currency 3 2 3 4 2 3 7" xfId="32849" xr:uid="{00000000-0005-0000-0000-0000B80D0000}"/>
    <cellStyle name="Currency 3 2 3 4 2 4" xfId="4594" xr:uid="{00000000-0005-0000-0000-0000B90D0000}"/>
    <cellStyle name="Currency 3 2 3 4 2 4 2" xfId="9544" xr:uid="{00000000-0005-0000-0000-0000BA0D0000}"/>
    <cellStyle name="Currency 3 2 3 4 2 4 2 2" xfId="44205" xr:uid="{00000000-0005-0000-0000-0000BB0D0000}"/>
    <cellStyle name="Currency 3 2 3 4 2 4 3" xfId="14494" xr:uid="{00000000-0005-0000-0000-0000BC0D0000}"/>
    <cellStyle name="Currency 3 2 3 4 2 4 3 2" xfId="39253" xr:uid="{00000000-0005-0000-0000-0000BD0D0000}"/>
    <cellStyle name="Currency 3 2 3 4 2 4 4" xfId="19445" xr:uid="{00000000-0005-0000-0000-0000BE0D0000}"/>
    <cellStyle name="Currency 3 2 3 4 2 4 5" xfId="24397" xr:uid="{00000000-0005-0000-0000-0000BF0D0000}"/>
    <cellStyle name="Currency 3 2 3 4 2 4 6" xfId="29349" xr:uid="{00000000-0005-0000-0000-0000C00D0000}"/>
    <cellStyle name="Currency 3 2 3 4 2 4 7" xfId="34301" xr:uid="{00000000-0005-0000-0000-0000C10D0000}"/>
    <cellStyle name="Currency 3 2 3 4 2 5" xfId="6046" xr:uid="{00000000-0005-0000-0000-0000C20D0000}"/>
    <cellStyle name="Currency 3 2 3 4 2 5 2" xfId="10996" xr:uid="{00000000-0005-0000-0000-0000C30D0000}"/>
    <cellStyle name="Currency 3 2 3 4 2 5 2 2" xfId="45657" xr:uid="{00000000-0005-0000-0000-0000C40D0000}"/>
    <cellStyle name="Currency 3 2 3 4 2 5 3" xfId="15946" xr:uid="{00000000-0005-0000-0000-0000C50D0000}"/>
    <cellStyle name="Currency 3 2 3 4 2 5 3 2" xfId="40705" xr:uid="{00000000-0005-0000-0000-0000C60D0000}"/>
    <cellStyle name="Currency 3 2 3 4 2 5 4" xfId="20897" xr:uid="{00000000-0005-0000-0000-0000C70D0000}"/>
    <cellStyle name="Currency 3 2 3 4 2 5 5" xfId="25849" xr:uid="{00000000-0005-0000-0000-0000C80D0000}"/>
    <cellStyle name="Currency 3 2 3 4 2 5 6" xfId="30801" xr:uid="{00000000-0005-0000-0000-0000C90D0000}"/>
    <cellStyle name="Currency 3 2 3 4 2 5 7" xfId="35753" xr:uid="{00000000-0005-0000-0000-0000CA0D0000}"/>
    <cellStyle name="Currency 3 2 3 4 2 6" xfId="2284" xr:uid="{00000000-0005-0000-0000-0000CB0D0000}"/>
    <cellStyle name="Currency 3 2 3 4 2 6 2" xfId="41895" xr:uid="{00000000-0005-0000-0000-0000CC0D0000}"/>
    <cellStyle name="Currency 3 2 3 4 2 7" xfId="7234" xr:uid="{00000000-0005-0000-0000-0000CD0D0000}"/>
    <cellStyle name="Currency 3 2 3 4 2 7 2" xfId="36943" xr:uid="{00000000-0005-0000-0000-0000CE0D0000}"/>
    <cellStyle name="Currency 3 2 3 4 2 8" xfId="12184" xr:uid="{00000000-0005-0000-0000-0000CF0D0000}"/>
    <cellStyle name="Currency 3 2 3 4 2 9" xfId="17135" xr:uid="{00000000-0005-0000-0000-0000D00D0000}"/>
    <cellStyle name="Currency 3 2 3 4 3" xfId="832" xr:uid="{00000000-0005-0000-0000-0000D10D0000}"/>
    <cellStyle name="Currency 3 2 3 4 3 10" xfId="32585" xr:uid="{00000000-0005-0000-0000-0000D20D0000}"/>
    <cellStyle name="Currency 3 2 3 4 3 2" xfId="4330" xr:uid="{00000000-0005-0000-0000-0000D30D0000}"/>
    <cellStyle name="Currency 3 2 3 4 3 2 2" xfId="9280" xr:uid="{00000000-0005-0000-0000-0000D40D0000}"/>
    <cellStyle name="Currency 3 2 3 4 3 2 2 2" xfId="43941" xr:uid="{00000000-0005-0000-0000-0000D50D0000}"/>
    <cellStyle name="Currency 3 2 3 4 3 2 3" xfId="14230" xr:uid="{00000000-0005-0000-0000-0000D60D0000}"/>
    <cellStyle name="Currency 3 2 3 4 3 2 3 2" xfId="38989" xr:uid="{00000000-0005-0000-0000-0000D70D0000}"/>
    <cellStyle name="Currency 3 2 3 4 3 2 4" xfId="19181" xr:uid="{00000000-0005-0000-0000-0000D80D0000}"/>
    <cellStyle name="Currency 3 2 3 4 3 2 5" xfId="24133" xr:uid="{00000000-0005-0000-0000-0000D90D0000}"/>
    <cellStyle name="Currency 3 2 3 4 3 2 6" xfId="29085" xr:uid="{00000000-0005-0000-0000-0000DA0D0000}"/>
    <cellStyle name="Currency 3 2 3 4 3 2 7" xfId="34037" xr:uid="{00000000-0005-0000-0000-0000DB0D0000}"/>
    <cellStyle name="Currency 3 2 3 4 3 3" xfId="5782" xr:uid="{00000000-0005-0000-0000-0000DC0D0000}"/>
    <cellStyle name="Currency 3 2 3 4 3 3 2" xfId="10732" xr:uid="{00000000-0005-0000-0000-0000DD0D0000}"/>
    <cellStyle name="Currency 3 2 3 4 3 3 2 2" xfId="45393" xr:uid="{00000000-0005-0000-0000-0000DE0D0000}"/>
    <cellStyle name="Currency 3 2 3 4 3 3 3" xfId="15682" xr:uid="{00000000-0005-0000-0000-0000DF0D0000}"/>
    <cellStyle name="Currency 3 2 3 4 3 3 3 2" xfId="40441" xr:uid="{00000000-0005-0000-0000-0000E00D0000}"/>
    <cellStyle name="Currency 3 2 3 4 3 3 4" xfId="20633" xr:uid="{00000000-0005-0000-0000-0000E10D0000}"/>
    <cellStyle name="Currency 3 2 3 4 3 3 5" xfId="25585" xr:uid="{00000000-0005-0000-0000-0000E20D0000}"/>
    <cellStyle name="Currency 3 2 3 4 3 3 6" xfId="30537" xr:uid="{00000000-0005-0000-0000-0000E30D0000}"/>
    <cellStyle name="Currency 3 2 3 4 3 3 7" xfId="35489" xr:uid="{00000000-0005-0000-0000-0000E40D0000}"/>
    <cellStyle name="Currency 3 2 3 4 3 4" xfId="2878" xr:uid="{00000000-0005-0000-0000-0000E50D0000}"/>
    <cellStyle name="Currency 3 2 3 4 3 4 2" xfId="42489" xr:uid="{00000000-0005-0000-0000-0000E60D0000}"/>
    <cellStyle name="Currency 3 2 3 4 3 5" xfId="7828" xr:uid="{00000000-0005-0000-0000-0000E70D0000}"/>
    <cellStyle name="Currency 3 2 3 4 3 5 2" xfId="37537" xr:uid="{00000000-0005-0000-0000-0000E80D0000}"/>
    <cellStyle name="Currency 3 2 3 4 3 6" xfId="12778" xr:uid="{00000000-0005-0000-0000-0000E90D0000}"/>
    <cellStyle name="Currency 3 2 3 4 3 7" xfId="17729" xr:uid="{00000000-0005-0000-0000-0000EA0D0000}"/>
    <cellStyle name="Currency 3 2 3 4 3 8" xfId="22681" xr:uid="{00000000-0005-0000-0000-0000EB0D0000}"/>
    <cellStyle name="Currency 3 2 3 4 3 9" xfId="27633" xr:uid="{00000000-0005-0000-0000-0000EC0D0000}"/>
    <cellStyle name="Currency 3 2 3 4 4" xfId="1426" xr:uid="{00000000-0005-0000-0000-0000ED0D0000}"/>
    <cellStyle name="Currency 3 2 3 4 4 10" xfId="33179" xr:uid="{00000000-0005-0000-0000-0000EE0D0000}"/>
    <cellStyle name="Currency 3 2 3 4 4 2" xfId="4924" xr:uid="{00000000-0005-0000-0000-0000EF0D0000}"/>
    <cellStyle name="Currency 3 2 3 4 4 2 2" xfId="9874" xr:uid="{00000000-0005-0000-0000-0000F00D0000}"/>
    <cellStyle name="Currency 3 2 3 4 4 2 2 2" xfId="44535" xr:uid="{00000000-0005-0000-0000-0000F10D0000}"/>
    <cellStyle name="Currency 3 2 3 4 4 2 3" xfId="14824" xr:uid="{00000000-0005-0000-0000-0000F20D0000}"/>
    <cellStyle name="Currency 3 2 3 4 4 2 3 2" xfId="39583" xr:uid="{00000000-0005-0000-0000-0000F30D0000}"/>
    <cellStyle name="Currency 3 2 3 4 4 2 4" xfId="19775" xr:uid="{00000000-0005-0000-0000-0000F40D0000}"/>
    <cellStyle name="Currency 3 2 3 4 4 2 5" xfId="24727" xr:uid="{00000000-0005-0000-0000-0000F50D0000}"/>
    <cellStyle name="Currency 3 2 3 4 4 2 6" xfId="29679" xr:uid="{00000000-0005-0000-0000-0000F60D0000}"/>
    <cellStyle name="Currency 3 2 3 4 4 2 7" xfId="34631" xr:uid="{00000000-0005-0000-0000-0000F70D0000}"/>
    <cellStyle name="Currency 3 2 3 4 4 3" xfId="6376" xr:uid="{00000000-0005-0000-0000-0000F80D0000}"/>
    <cellStyle name="Currency 3 2 3 4 4 3 2" xfId="11326" xr:uid="{00000000-0005-0000-0000-0000F90D0000}"/>
    <cellStyle name="Currency 3 2 3 4 4 3 2 2" xfId="45987" xr:uid="{00000000-0005-0000-0000-0000FA0D0000}"/>
    <cellStyle name="Currency 3 2 3 4 4 3 3" xfId="16276" xr:uid="{00000000-0005-0000-0000-0000FB0D0000}"/>
    <cellStyle name="Currency 3 2 3 4 4 3 3 2" xfId="41035" xr:uid="{00000000-0005-0000-0000-0000FC0D0000}"/>
    <cellStyle name="Currency 3 2 3 4 4 3 4" xfId="21227" xr:uid="{00000000-0005-0000-0000-0000FD0D0000}"/>
    <cellStyle name="Currency 3 2 3 4 4 3 5" xfId="26179" xr:uid="{00000000-0005-0000-0000-0000FE0D0000}"/>
    <cellStyle name="Currency 3 2 3 4 4 3 6" xfId="31131" xr:uid="{00000000-0005-0000-0000-0000FF0D0000}"/>
    <cellStyle name="Currency 3 2 3 4 4 3 7" xfId="36083" xr:uid="{00000000-0005-0000-0000-0000000E0000}"/>
    <cellStyle name="Currency 3 2 3 4 4 4" xfId="3472" xr:uid="{00000000-0005-0000-0000-0000010E0000}"/>
    <cellStyle name="Currency 3 2 3 4 4 4 2" xfId="43083" xr:uid="{00000000-0005-0000-0000-0000020E0000}"/>
    <cellStyle name="Currency 3 2 3 4 4 5" xfId="8422" xr:uid="{00000000-0005-0000-0000-0000030E0000}"/>
    <cellStyle name="Currency 3 2 3 4 4 5 2" xfId="38131" xr:uid="{00000000-0005-0000-0000-0000040E0000}"/>
    <cellStyle name="Currency 3 2 3 4 4 6" xfId="13372" xr:uid="{00000000-0005-0000-0000-0000050E0000}"/>
    <cellStyle name="Currency 3 2 3 4 4 7" xfId="18323" xr:uid="{00000000-0005-0000-0000-0000060E0000}"/>
    <cellStyle name="Currency 3 2 3 4 4 8" xfId="23275" xr:uid="{00000000-0005-0000-0000-0000070E0000}"/>
    <cellStyle name="Currency 3 2 3 4 4 9" xfId="28227" xr:uid="{00000000-0005-0000-0000-0000080E0000}"/>
    <cellStyle name="Currency 3 2 3 4 5" xfId="2548" xr:uid="{00000000-0005-0000-0000-0000090E0000}"/>
    <cellStyle name="Currency 3 2 3 4 5 2" xfId="7498" xr:uid="{00000000-0005-0000-0000-00000A0E0000}"/>
    <cellStyle name="Currency 3 2 3 4 5 2 2" xfId="42159" xr:uid="{00000000-0005-0000-0000-00000B0E0000}"/>
    <cellStyle name="Currency 3 2 3 4 5 3" xfId="12448" xr:uid="{00000000-0005-0000-0000-00000C0E0000}"/>
    <cellStyle name="Currency 3 2 3 4 5 3 2" xfId="37207" xr:uid="{00000000-0005-0000-0000-00000D0E0000}"/>
    <cellStyle name="Currency 3 2 3 4 5 4" xfId="17399" xr:uid="{00000000-0005-0000-0000-00000E0E0000}"/>
    <cellStyle name="Currency 3 2 3 4 5 5" xfId="22351" xr:uid="{00000000-0005-0000-0000-00000F0E0000}"/>
    <cellStyle name="Currency 3 2 3 4 5 6" xfId="27303" xr:uid="{00000000-0005-0000-0000-0000100E0000}"/>
    <cellStyle name="Currency 3 2 3 4 5 7" xfId="32255" xr:uid="{00000000-0005-0000-0000-0000110E0000}"/>
    <cellStyle name="Currency 3 2 3 4 6" xfId="4000" xr:uid="{00000000-0005-0000-0000-0000120E0000}"/>
    <cellStyle name="Currency 3 2 3 4 6 2" xfId="8950" xr:uid="{00000000-0005-0000-0000-0000130E0000}"/>
    <cellStyle name="Currency 3 2 3 4 6 2 2" xfId="43611" xr:uid="{00000000-0005-0000-0000-0000140E0000}"/>
    <cellStyle name="Currency 3 2 3 4 6 3" xfId="13900" xr:uid="{00000000-0005-0000-0000-0000150E0000}"/>
    <cellStyle name="Currency 3 2 3 4 6 3 2" xfId="38659" xr:uid="{00000000-0005-0000-0000-0000160E0000}"/>
    <cellStyle name="Currency 3 2 3 4 6 4" xfId="18851" xr:uid="{00000000-0005-0000-0000-0000170E0000}"/>
    <cellStyle name="Currency 3 2 3 4 6 5" xfId="23803" xr:uid="{00000000-0005-0000-0000-0000180E0000}"/>
    <cellStyle name="Currency 3 2 3 4 6 6" xfId="28755" xr:uid="{00000000-0005-0000-0000-0000190E0000}"/>
    <cellStyle name="Currency 3 2 3 4 6 7" xfId="33707" xr:uid="{00000000-0005-0000-0000-00001A0E0000}"/>
    <cellStyle name="Currency 3 2 3 4 7" xfId="5452" xr:uid="{00000000-0005-0000-0000-00001B0E0000}"/>
    <cellStyle name="Currency 3 2 3 4 7 2" xfId="10402" xr:uid="{00000000-0005-0000-0000-00001C0E0000}"/>
    <cellStyle name="Currency 3 2 3 4 7 2 2" xfId="45063" xr:uid="{00000000-0005-0000-0000-00001D0E0000}"/>
    <cellStyle name="Currency 3 2 3 4 7 3" xfId="15352" xr:uid="{00000000-0005-0000-0000-00001E0E0000}"/>
    <cellStyle name="Currency 3 2 3 4 7 3 2" xfId="40111" xr:uid="{00000000-0005-0000-0000-00001F0E0000}"/>
    <cellStyle name="Currency 3 2 3 4 7 4" xfId="20303" xr:uid="{00000000-0005-0000-0000-0000200E0000}"/>
    <cellStyle name="Currency 3 2 3 4 7 5" xfId="25255" xr:uid="{00000000-0005-0000-0000-0000210E0000}"/>
    <cellStyle name="Currency 3 2 3 4 7 6" xfId="30207" xr:uid="{00000000-0005-0000-0000-0000220E0000}"/>
    <cellStyle name="Currency 3 2 3 4 7 7" xfId="35159" xr:uid="{00000000-0005-0000-0000-0000230E0000}"/>
    <cellStyle name="Currency 3 2 3 4 8" xfId="2020" xr:uid="{00000000-0005-0000-0000-0000240E0000}"/>
    <cellStyle name="Currency 3 2 3 4 8 2" xfId="41631" xr:uid="{00000000-0005-0000-0000-0000250E0000}"/>
    <cellStyle name="Currency 3 2 3 4 9" xfId="6970" xr:uid="{00000000-0005-0000-0000-0000260E0000}"/>
    <cellStyle name="Currency 3 2 3 4 9 2" xfId="36679" xr:uid="{00000000-0005-0000-0000-0000270E0000}"/>
    <cellStyle name="Currency 3 2 3 5" xfId="634" xr:uid="{00000000-0005-0000-0000-0000280E0000}"/>
    <cellStyle name="Currency 3 2 3 5 10" xfId="21625" xr:uid="{00000000-0005-0000-0000-0000290E0000}"/>
    <cellStyle name="Currency 3 2 3 5 11" xfId="26577" xr:uid="{00000000-0005-0000-0000-00002A0E0000}"/>
    <cellStyle name="Currency 3 2 3 5 12" xfId="31529" xr:uid="{00000000-0005-0000-0000-00002B0E0000}"/>
    <cellStyle name="Currency 3 2 3 5 2" xfId="1228" xr:uid="{00000000-0005-0000-0000-00002C0E0000}"/>
    <cellStyle name="Currency 3 2 3 5 2 10" xfId="32981" xr:uid="{00000000-0005-0000-0000-00002D0E0000}"/>
    <cellStyle name="Currency 3 2 3 5 2 2" xfId="4726" xr:uid="{00000000-0005-0000-0000-00002E0E0000}"/>
    <cellStyle name="Currency 3 2 3 5 2 2 2" xfId="9676" xr:uid="{00000000-0005-0000-0000-00002F0E0000}"/>
    <cellStyle name="Currency 3 2 3 5 2 2 2 2" xfId="44337" xr:uid="{00000000-0005-0000-0000-0000300E0000}"/>
    <cellStyle name="Currency 3 2 3 5 2 2 3" xfId="14626" xr:uid="{00000000-0005-0000-0000-0000310E0000}"/>
    <cellStyle name="Currency 3 2 3 5 2 2 3 2" xfId="39385" xr:uid="{00000000-0005-0000-0000-0000320E0000}"/>
    <cellStyle name="Currency 3 2 3 5 2 2 4" xfId="19577" xr:uid="{00000000-0005-0000-0000-0000330E0000}"/>
    <cellStyle name="Currency 3 2 3 5 2 2 5" xfId="24529" xr:uid="{00000000-0005-0000-0000-0000340E0000}"/>
    <cellStyle name="Currency 3 2 3 5 2 2 6" xfId="29481" xr:uid="{00000000-0005-0000-0000-0000350E0000}"/>
    <cellStyle name="Currency 3 2 3 5 2 2 7" xfId="34433" xr:uid="{00000000-0005-0000-0000-0000360E0000}"/>
    <cellStyle name="Currency 3 2 3 5 2 3" xfId="6178" xr:uid="{00000000-0005-0000-0000-0000370E0000}"/>
    <cellStyle name="Currency 3 2 3 5 2 3 2" xfId="11128" xr:uid="{00000000-0005-0000-0000-0000380E0000}"/>
    <cellStyle name="Currency 3 2 3 5 2 3 2 2" xfId="45789" xr:uid="{00000000-0005-0000-0000-0000390E0000}"/>
    <cellStyle name="Currency 3 2 3 5 2 3 3" xfId="16078" xr:uid="{00000000-0005-0000-0000-00003A0E0000}"/>
    <cellStyle name="Currency 3 2 3 5 2 3 3 2" xfId="40837" xr:uid="{00000000-0005-0000-0000-00003B0E0000}"/>
    <cellStyle name="Currency 3 2 3 5 2 3 4" xfId="21029" xr:uid="{00000000-0005-0000-0000-00003C0E0000}"/>
    <cellStyle name="Currency 3 2 3 5 2 3 5" xfId="25981" xr:uid="{00000000-0005-0000-0000-00003D0E0000}"/>
    <cellStyle name="Currency 3 2 3 5 2 3 6" xfId="30933" xr:uid="{00000000-0005-0000-0000-00003E0E0000}"/>
    <cellStyle name="Currency 3 2 3 5 2 3 7" xfId="35885" xr:uid="{00000000-0005-0000-0000-00003F0E0000}"/>
    <cellStyle name="Currency 3 2 3 5 2 4" xfId="3274" xr:uid="{00000000-0005-0000-0000-0000400E0000}"/>
    <cellStyle name="Currency 3 2 3 5 2 4 2" xfId="42885" xr:uid="{00000000-0005-0000-0000-0000410E0000}"/>
    <cellStyle name="Currency 3 2 3 5 2 5" xfId="8224" xr:uid="{00000000-0005-0000-0000-0000420E0000}"/>
    <cellStyle name="Currency 3 2 3 5 2 5 2" xfId="37933" xr:uid="{00000000-0005-0000-0000-0000430E0000}"/>
    <cellStyle name="Currency 3 2 3 5 2 6" xfId="13174" xr:uid="{00000000-0005-0000-0000-0000440E0000}"/>
    <cellStyle name="Currency 3 2 3 5 2 7" xfId="18125" xr:uid="{00000000-0005-0000-0000-0000450E0000}"/>
    <cellStyle name="Currency 3 2 3 5 2 8" xfId="23077" xr:uid="{00000000-0005-0000-0000-0000460E0000}"/>
    <cellStyle name="Currency 3 2 3 5 2 9" xfId="28029" xr:uid="{00000000-0005-0000-0000-0000470E0000}"/>
    <cellStyle name="Currency 3 2 3 5 3" xfId="2680" xr:uid="{00000000-0005-0000-0000-0000480E0000}"/>
    <cellStyle name="Currency 3 2 3 5 3 2" xfId="7630" xr:uid="{00000000-0005-0000-0000-0000490E0000}"/>
    <cellStyle name="Currency 3 2 3 5 3 2 2" xfId="42291" xr:uid="{00000000-0005-0000-0000-00004A0E0000}"/>
    <cellStyle name="Currency 3 2 3 5 3 3" xfId="12580" xr:uid="{00000000-0005-0000-0000-00004B0E0000}"/>
    <cellStyle name="Currency 3 2 3 5 3 3 2" xfId="37339" xr:uid="{00000000-0005-0000-0000-00004C0E0000}"/>
    <cellStyle name="Currency 3 2 3 5 3 4" xfId="17531" xr:uid="{00000000-0005-0000-0000-00004D0E0000}"/>
    <cellStyle name="Currency 3 2 3 5 3 5" xfId="22483" xr:uid="{00000000-0005-0000-0000-00004E0E0000}"/>
    <cellStyle name="Currency 3 2 3 5 3 6" xfId="27435" xr:uid="{00000000-0005-0000-0000-00004F0E0000}"/>
    <cellStyle name="Currency 3 2 3 5 3 7" xfId="32387" xr:uid="{00000000-0005-0000-0000-0000500E0000}"/>
    <cellStyle name="Currency 3 2 3 5 4" xfId="4132" xr:uid="{00000000-0005-0000-0000-0000510E0000}"/>
    <cellStyle name="Currency 3 2 3 5 4 2" xfId="9082" xr:uid="{00000000-0005-0000-0000-0000520E0000}"/>
    <cellStyle name="Currency 3 2 3 5 4 2 2" xfId="43743" xr:uid="{00000000-0005-0000-0000-0000530E0000}"/>
    <cellStyle name="Currency 3 2 3 5 4 3" xfId="14032" xr:uid="{00000000-0005-0000-0000-0000540E0000}"/>
    <cellStyle name="Currency 3 2 3 5 4 3 2" xfId="38791" xr:uid="{00000000-0005-0000-0000-0000550E0000}"/>
    <cellStyle name="Currency 3 2 3 5 4 4" xfId="18983" xr:uid="{00000000-0005-0000-0000-0000560E0000}"/>
    <cellStyle name="Currency 3 2 3 5 4 5" xfId="23935" xr:uid="{00000000-0005-0000-0000-0000570E0000}"/>
    <cellStyle name="Currency 3 2 3 5 4 6" xfId="28887" xr:uid="{00000000-0005-0000-0000-0000580E0000}"/>
    <cellStyle name="Currency 3 2 3 5 4 7" xfId="33839" xr:uid="{00000000-0005-0000-0000-0000590E0000}"/>
    <cellStyle name="Currency 3 2 3 5 5" xfId="5584" xr:uid="{00000000-0005-0000-0000-00005A0E0000}"/>
    <cellStyle name="Currency 3 2 3 5 5 2" xfId="10534" xr:uid="{00000000-0005-0000-0000-00005B0E0000}"/>
    <cellStyle name="Currency 3 2 3 5 5 2 2" xfId="45195" xr:uid="{00000000-0005-0000-0000-00005C0E0000}"/>
    <cellStyle name="Currency 3 2 3 5 5 3" xfId="15484" xr:uid="{00000000-0005-0000-0000-00005D0E0000}"/>
    <cellStyle name="Currency 3 2 3 5 5 3 2" xfId="40243" xr:uid="{00000000-0005-0000-0000-00005E0E0000}"/>
    <cellStyle name="Currency 3 2 3 5 5 4" xfId="20435" xr:uid="{00000000-0005-0000-0000-00005F0E0000}"/>
    <cellStyle name="Currency 3 2 3 5 5 5" xfId="25387" xr:uid="{00000000-0005-0000-0000-0000600E0000}"/>
    <cellStyle name="Currency 3 2 3 5 5 6" xfId="30339" xr:uid="{00000000-0005-0000-0000-0000610E0000}"/>
    <cellStyle name="Currency 3 2 3 5 5 7" xfId="35291" xr:uid="{00000000-0005-0000-0000-0000620E0000}"/>
    <cellStyle name="Currency 3 2 3 5 6" xfId="1822" xr:uid="{00000000-0005-0000-0000-0000630E0000}"/>
    <cellStyle name="Currency 3 2 3 5 6 2" xfId="41433" xr:uid="{00000000-0005-0000-0000-0000640E0000}"/>
    <cellStyle name="Currency 3 2 3 5 7" xfId="6772" xr:uid="{00000000-0005-0000-0000-0000650E0000}"/>
    <cellStyle name="Currency 3 2 3 5 7 2" xfId="36481" xr:uid="{00000000-0005-0000-0000-0000660E0000}"/>
    <cellStyle name="Currency 3 2 3 5 8" xfId="11722" xr:uid="{00000000-0005-0000-0000-0000670E0000}"/>
    <cellStyle name="Currency 3 2 3 5 9" xfId="16673" xr:uid="{00000000-0005-0000-0000-0000680E0000}"/>
    <cellStyle name="Currency 3 2 3 6" xfId="898" xr:uid="{00000000-0005-0000-0000-0000690E0000}"/>
    <cellStyle name="Currency 3 2 3 6 10" xfId="21889" xr:uid="{00000000-0005-0000-0000-00006A0E0000}"/>
    <cellStyle name="Currency 3 2 3 6 11" xfId="26841" xr:uid="{00000000-0005-0000-0000-00006B0E0000}"/>
    <cellStyle name="Currency 3 2 3 6 12" xfId="31793" xr:uid="{00000000-0005-0000-0000-00006C0E0000}"/>
    <cellStyle name="Currency 3 2 3 6 2" xfId="1492" xr:uid="{00000000-0005-0000-0000-00006D0E0000}"/>
    <cellStyle name="Currency 3 2 3 6 2 10" xfId="33245" xr:uid="{00000000-0005-0000-0000-00006E0E0000}"/>
    <cellStyle name="Currency 3 2 3 6 2 2" xfId="4990" xr:uid="{00000000-0005-0000-0000-00006F0E0000}"/>
    <cellStyle name="Currency 3 2 3 6 2 2 2" xfId="9940" xr:uid="{00000000-0005-0000-0000-0000700E0000}"/>
    <cellStyle name="Currency 3 2 3 6 2 2 2 2" xfId="44601" xr:uid="{00000000-0005-0000-0000-0000710E0000}"/>
    <cellStyle name="Currency 3 2 3 6 2 2 3" xfId="14890" xr:uid="{00000000-0005-0000-0000-0000720E0000}"/>
    <cellStyle name="Currency 3 2 3 6 2 2 3 2" xfId="39649" xr:uid="{00000000-0005-0000-0000-0000730E0000}"/>
    <cellStyle name="Currency 3 2 3 6 2 2 4" xfId="19841" xr:uid="{00000000-0005-0000-0000-0000740E0000}"/>
    <cellStyle name="Currency 3 2 3 6 2 2 5" xfId="24793" xr:uid="{00000000-0005-0000-0000-0000750E0000}"/>
    <cellStyle name="Currency 3 2 3 6 2 2 6" xfId="29745" xr:uid="{00000000-0005-0000-0000-0000760E0000}"/>
    <cellStyle name="Currency 3 2 3 6 2 2 7" xfId="34697" xr:uid="{00000000-0005-0000-0000-0000770E0000}"/>
    <cellStyle name="Currency 3 2 3 6 2 3" xfId="6442" xr:uid="{00000000-0005-0000-0000-0000780E0000}"/>
    <cellStyle name="Currency 3 2 3 6 2 3 2" xfId="11392" xr:uid="{00000000-0005-0000-0000-0000790E0000}"/>
    <cellStyle name="Currency 3 2 3 6 2 3 2 2" xfId="46053" xr:uid="{00000000-0005-0000-0000-00007A0E0000}"/>
    <cellStyle name="Currency 3 2 3 6 2 3 3" xfId="16342" xr:uid="{00000000-0005-0000-0000-00007B0E0000}"/>
    <cellStyle name="Currency 3 2 3 6 2 3 3 2" xfId="41101" xr:uid="{00000000-0005-0000-0000-00007C0E0000}"/>
    <cellStyle name="Currency 3 2 3 6 2 3 4" xfId="21293" xr:uid="{00000000-0005-0000-0000-00007D0E0000}"/>
    <cellStyle name="Currency 3 2 3 6 2 3 5" xfId="26245" xr:uid="{00000000-0005-0000-0000-00007E0E0000}"/>
    <cellStyle name="Currency 3 2 3 6 2 3 6" xfId="31197" xr:uid="{00000000-0005-0000-0000-00007F0E0000}"/>
    <cellStyle name="Currency 3 2 3 6 2 3 7" xfId="36149" xr:uid="{00000000-0005-0000-0000-0000800E0000}"/>
    <cellStyle name="Currency 3 2 3 6 2 4" xfId="3538" xr:uid="{00000000-0005-0000-0000-0000810E0000}"/>
    <cellStyle name="Currency 3 2 3 6 2 4 2" xfId="43149" xr:uid="{00000000-0005-0000-0000-0000820E0000}"/>
    <cellStyle name="Currency 3 2 3 6 2 5" xfId="8488" xr:uid="{00000000-0005-0000-0000-0000830E0000}"/>
    <cellStyle name="Currency 3 2 3 6 2 5 2" xfId="38197" xr:uid="{00000000-0005-0000-0000-0000840E0000}"/>
    <cellStyle name="Currency 3 2 3 6 2 6" xfId="13438" xr:uid="{00000000-0005-0000-0000-0000850E0000}"/>
    <cellStyle name="Currency 3 2 3 6 2 7" xfId="18389" xr:uid="{00000000-0005-0000-0000-0000860E0000}"/>
    <cellStyle name="Currency 3 2 3 6 2 8" xfId="23341" xr:uid="{00000000-0005-0000-0000-0000870E0000}"/>
    <cellStyle name="Currency 3 2 3 6 2 9" xfId="28293" xr:uid="{00000000-0005-0000-0000-0000880E0000}"/>
    <cellStyle name="Currency 3 2 3 6 3" xfId="2944" xr:uid="{00000000-0005-0000-0000-0000890E0000}"/>
    <cellStyle name="Currency 3 2 3 6 3 2" xfId="7894" xr:uid="{00000000-0005-0000-0000-00008A0E0000}"/>
    <cellStyle name="Currency 3 2 3 6 3 2 2" xfId="42555" xr:uid="{00000000-0005-0000-0000-00008B0E0000}"/>
    <cellStyle name="Currency 3 2 3 6 3 3" xfId="12844" xr:uid="{00000000-0005-0000-0000-00008C0E0000}"/>
    <cellStyle name="Currency 3 2 3 6 3 3 2" xfId="37603" xr:uid="{00000000-0005-0000-0000-00008D0E0000}"/>
    <cellStyle name="Currency 3 2 3 6 3 4" xfId="17795" xr:uid="{00000000-0005-0000-0000-00008E0E0000}"/>
    <cellStyle name="Currency 3 2 3 6 3 5" xfId="22747" xr:uid="{00000000-0005-0000-0000-00008F0E0000}"/>
    <cellStyle name="Currency 3 2 3 6 3 6" xfId="27699" xr:uid="{00000000-0005-0000-0000-0000900E0000}"/>
    <cellStyle name="Currency 3 2 3 6 3 7" xfId="32651" xr:uid="{00000000-0005-0000-0000-0000910E0000}"/>
    <cellStyle name="Currency 3 2 3 6 4" xfId="4396" xr:uid="{00000000-0005-0000-0000-0000920E0000}"/>
    <cellStyle name="Currency 3 2 3 6 4 2" xfId="9346" xr:uid="{00000000-0005-0000-0000-0000930E0000}"/>
    <cellStyle name="Currency 3 2 3 6 4 2 2" xfId="44007" xr:uid="{00000000-0005-0000-0000-0000940E0000}"/>
    <cellStyle name="Currency 3 2 3 6 4 3" xfId="14296" xr:uid="{00000000-0005-0000-0000-0000950E0000}"/>
    <cellStyle name="Currency 3 2 3 6 4 3 2" xfId="39055" xr:uid="{00000000-0005-0000-0000-0000960E0000}"/>
    <cellStyle name="Currency 3 2 3 6 4 4" xfId="19247" xr:uid="{00000000-0005-0000-0000-0000970E0000}"/>
    <cellStyle name="Currency 3 2 3 6 4 5" xfId="24199" xr:uid="{00000000-0005-0000-0000-0000980E0000}"/>
    <cellStyle name="Currency 3 2 3 6 4 6" xfId="29151" xr:uid="{00000000-0005-0000-0000-0000990E0000}"/>
    <cellStyle name="Currency 3 2 3 6 4 7" xfId="34103" xr:uid="{00000000-0005-0000-0000-00009A0E0000}"/>
    <cellStyle name="Currency 3 2 3 6 5" xfId="5848" xr:uid="{00000000-0005-0000-0000-00009B0E0000}"/>
    <cellStyle name="Currency 3 2 3 6 5 2" xfId="10798" xr:uid="{00000000-0005-0000-0000-00009C0E0000}"/>
    <cellStyle name="Currency 3 2 3 6 5 2 2" xfId="45459" xr:uid="{00000000-0005-0000-0000-00009D0E0000}"/>
    <cellStyle name="Currency 3 2 3 6 5 3" xfId="15748" xr:uid="{00000000-0005-0000-0000-00009E0E0000}"/>
    <cellStyle name="Currency 3 2 3 6 5 3 2" xfId="40507" xr:uid="{00000000-0005-0000-0000-00009F0E0000}"/>
    <cellStyle name="Currency 3 2 3 6 5 4" xfId="20699" xr:uid="{00000000-0005-0000-0000-0000A00E0000}"/>
    <cellStyle name="Currency 3 2 3 6 5 5" xfId="25651" xr:uid="{00000000-0005-0000-0000-0000A10E0000}"/>
    <cellStyle name="Currency 3 2 3 6 5 6" xfId="30603" xr:uid="{00000000-0005-0000-0000-0000A20E0000}"/>
    <cellStyle name="Currency 3 2 3 6 5 7" xfId="35555" xr:uid="{00000000-0005-0000-0000-0000A30E0000}"/>
    <cellStyle name="Currency 3 2 3 6 6" xfId="2086" xr:uid="{00000000-0005-0000-0000-0000A40E0000}"/>
    <cellStyle name="Currency 3 2 3 6 6 2" xfId="41697" xr:uid="{00000000-0005-0000-0000-0000A50E0000}"/>
    <cellStyle name="Currency 3 2 3 6 7" xfId="7036" xr:uid="{00000000-0005-0000-0000-0000A60E0000}"/>
    <cellStyle name="Currency 3 2 3 6 7 2" xfId="36745" xr:uid="{00000000-0005-0000-0000-0000A70E0000}"/>
    <cellStyle name="Currency 3 2 3 6 8" xfId="11986" xr:uid="{00000000-0005-0000-0000-0000A80E0000}"/>
    <cellStyle name="Currency 3 2 3 6 9" xfId="16937" xr:uid="{00000000-0005-0000-0000-0000A90E0000}"/>
    <cellStyle name="Currency 3 2 3 7" xfId="568" xr:uid="{00000000-0005-0000-0000-0000AA0E0000}"/>
    <cellStyle name="Currency 3 2 3 7 10" xfId="32321" xr:uid="{00000000-0005-0000-0000-0000AB0E0000}"/>
    <cellStyle name="Currency 3 2 3 7 2" xfId="4066" xr:uid="{00000000-0005-0000-0000-0000AC0E0000}"/>
    <cellStyle name="Currency 3 2 3 7 2 2" xfId="9016" xr:uid="{00000000-0005-0000-0000-0000AD0E0000}"/>
    <cellStyle name="Currency 3 2 3 7 2 2 2" xfId="43677" xr:uid="{00000000-0005-0000-0000-0000AE0E0000}"/>
    <cellStyle name="Currency 3 2 3 7 2 3" xfId="13966" xr:uid="{00000000-0005-0000-0000-0000AF0E0000}"/>
    <cellStyle name="Currency 3 2 3 7 2 3 2" xfId="38725" xr:uid="{00000000-0005-0000-0000-0000B00E0000}"/>
    <cellStyle name="Currency 3 2 3 7 2 4" xfId="18917" xr:uid="{00000000-0005-0000-0000-0000B10E0000}"/>
    <cellStyle name="Currency 3 2 3 7 2 5" xfId="23869" xr:uid="{00000000-0005-0000-0000-0000B20E0000}"/>
    <cellStyle name="Currency 3 2 3 7 2 6" xfId="28821" xr:uid="{00000000-0005-0000-0000-0000B30E0000}"/>
    <cellStyle name="Currency 3 2 3 7 2 7" xfId="33773" xr:uid="{00000000-0005-0000-0000-0000B40E0000}"/>
    <cellStyle name="Currency 3 2 3 7 3" xfId="5518" xr:uid="{00000000-0005-0000-0000-0000B50E0000}"/>
    <cellStyle name="Currency 3 2 3 7 3 2" xfId="10468" xr:uid="{00000000-0005-0000-0000-0000B60E0000}"/>
    <cellStyle name="Currency 3 2 3 7 3 2 2" xfId="45129" xr:uid="{00000000-0005-0000-0000-0000B70E0000}"/>
    <cellStyle name="Currency 3 2 3 7 3 3" xfId="15418" xr:uid="{00000000-0005-0000-0000-0000B80E0000}"/>
    <cellStyle name="Currency 3 2 3 7 3 3 2" xfId="40177" xr:uid="{00000000-0005-0000-0000-0000B90E0000}"/>
    <cellStyle name="Currency 3 2 3 7 3 4" xfId="20369" xr:uid="{00000000-0005-0000-0000-0000BA0E0000}"/>
    <cellStyle name="Currency 3 2 3 7 3 5" xfId="25321" xr:uid="{00000000-0005-0000-0000-0000BB0E0000}"/>
    <cellStyle name="Currency 3 2 3 7 3 6" xfId="30273" xr:uid="{00000000-0005-0000-0000-0000BC0E0000}"/>
    <cellStyle name="Currency 3 2 3 7 3 7" xfId="35225" xr:uid="{00000000-0005-0000-0000-0000BD0E0000}"/>
    <cellStyle name="Currency 3 2 3 7 4" xfId="2614" xr:uid="{00000000-0005-0000-0000-0000BE0E0000}"/>
    <cellStyle name="Currency 3 2 3 7 4 2" xfId="42225" xr:uid="{00000000-0005-0000-0000-0000BF0E0000}"/>
    <cellStyle name="Currency 3 2 3 7 5" xfId="7564" xr:uid="{00000000-0005-0000-0000-0000C00E0000}"/>
    <cellStyle name="Currency 3 2 3 7 5 2" xfId="37273" xr:uid="{00000000-0005-0000-0000-0000C10E0000}"/>
    <cellStyle name="Currency 3 2 3 7 6" xfId="12514" xr:uid="{00000000-0005-0000-0000-0000C20E0000}"/>
    <cellStyle name="Currency 3 2 3 7 7" xfId="17465" xr:uid="{00000000-0005-0000-0000-0000C30E0000}"/>
    <cellStyle name="Currency 3 2 3 7 8" xfId="22417" xr:uid="{00000000-0005-0000-0000-0000C40E0000}"/>
    <cellStyle name="Currency 3 2 3 7 9" xfId="27369" xr:uid="{00000000-0005-0000-0000-0000C50E0000}"/>
    <cellStyle name="Currency 3 2 3 8" xfId="1162" xr:uid="{00000000-0005-0000-0000-0000C60E0000}"/>
    <cellStyle name="Currency 3 2 3 8 10" xfId="32915" xr:uid="{00000000-0005-0000-0000-0000C70E0000}"/>
    <cellStyle name="Currency 3 2 3 8 2" xfId="4660" xr:uid="{00000000-0005-0000-0000-0000C80E0000}"/>
    <cellStyle name="Currency 3 2 3 8 2 2" xfId="9610" xr:uid="{00000000-0005-0000-0000-0000C90E0000}"/>
    <cellStyle name="Currency 3 2 3 8 2 2 2" xfId="44271" xr:uid="{00000000-0005-0000-0000-0000CA0E0000}"/>
    <cellStyle name="Currency 3 2 3 8 2 3" xfId="14560" xr:uid="{00000000-0005-0000-0000-0000CB0E0000}"/>
    <cellStyle name="Currency 3 2 3 8 2 3 2" xfId="39319" xr:uid="{00000000-0005-0000-0000-0000CC0E0000}"/>
    <cellStyle name="Currency 3 2 3 8 2 4" xfId="19511" xr:uid="{00000000-0005-0000-0000-0000CD0E0000}"/>
    <cellStyle name="Currency 3 2 3 8 2 5" xfId="24463" xr:uid="{00000000-0005-0000-0000-0000CE0E0000}"/>
    <cellStyle name="Currency 3 2 3 8 2 6" xfId="29415" xr:uid="{00000000-0005-0000-0000-0000CF0E0000}"/>
    <cellStyle name="Currency 3 2 3 8 2 7" xfId="34367" xr:uid="{00000000-0005-0000-0000-0000D00E0000}"/>
    <cellStyle name="Currency 3 2 3 8 3" xfId="6112" xr:uid="{00000000-0005-0000-0000-0000D10E0000}"/>
    <cellStyle name="Currency 3 2 3 8 3 2" xfId="11062" xr:uid="{00000000-0005-0000-0000-0000D20E0000}"/>
    <cellStyle name="Currency 3 2 3 8 3 2 2" xfId="45723" xr:uid="{00000000-0005-0000-0000-0000D30E0000}"/>
    <cellStyle name="Currency 3 2 3 8 3 3" xfId="16012" xr:uid="{00000000-0005-0000-0000-0000D40E0000}"/>
    <cellStyle name="Currency 3 2 3 8 3 3 2" xfId="40771" xr:uid="{00000000-0005-0000-0000-0000D50E0000}"/>
    <cellStyle name="Currency 3 2 3 8 3 4" xfId="20963" xr:uid="{00000000-0005-0000-0000-0000D60E0000}"/>
    <cellStyle name="Currency 3 2 3 8 3 5" xfId="25915" xr:uid="{00000000-0005-0000-0000-0000D70E0000}"/>
    <cellStyle name="Currency 3 2 3 8 3 6" xfId="30867" xr:uid="{00000000-0005-0000-0000-0000D80E0000}"/>
    <cellStyle name="Currency 3 2 3 8 3 7" xfId="35819" xr:uid="{00000000-0005-0000-0000-0000D90E0000}"/>
    <cellStyle name="Currency 3 2 3 8 4" xfId="3208" xr:uid="{00000000-0005-0000-0000-0000DA0E0000}"/>
    <cellStyle name="Currency 3 2 3 8 4 2" xfId="42819" xr:uid="{00000000-0005-0000-0000-0000DB0E0000}"/>
    <cellStyle name="Currency 3 2 3 8 5" xfId="8158" xr:uid="{00000000-0005-0000-0000-0000DC0E0000}"/>
    <cellStyle name="Currency 3 2 3 8 5 2" xfId="37867" xr:uid="{00000000-0005-0000-0000-0000DD0E0000}"/>
    <cellStyle name="Currency 3 2 3 8 6" xfId="13108" xr:uid="{00000000-0005-0000-0000-0000DE0E0000}"/>
    <cellStyle name="Currency 3 2 3 8 7" xfId="18059" xr:uid="{00000000-0005-0000-0000-0000DF0E0000}"/>
    <cellStyle name="Currency 3 2 3 8 8" xfId="23011" xr:uid="{00000000-0005-0000-0000-0000E00E0000}"/>
    <cellStyle name="Currency 3 2 3 8 9" xfId="27963" xr:uid="{00000000-0005-0000-0000-0000E10E0000}"/>
    <cellStyle name="Currency 3 2 3 9" xfId="2350" xr:uid="{00000000-0005-0000-0000-0000E20E0000}"/>
    <cellStyle name="Currency 3 2 3 9 2" xfId="7300" xr:uid="{00000000-0005-0000-0000-0000E30E0000}"/>
    <cellStyle name="Currency 3 2 3 9 2 2" xfId="41961" xr:uid="{00000000-0005-0000-0000-0000E40E0000}"/>
    <cellStyle name="Currency 3 2 3 9 3" xfId="12250" xr:uid="{00000000-0005-0000-0000-0000E50E0000}"/>
    <cellStyle name="Currency 3 2 3 9 3 2" xfId="37009" xr:uid="{00000000-0005-0000-0000-0000E60E0000}"/>
    <cellStyle name="Currency 3 2 3 9 4" xfId="17201" xr:uid="{00000000-0005-0000-0000-0000E70E0000}"/>
    <cellStyle name="Currency 3 2 3 9 5" xfId="22153" xr:uid="{00000000-0005-0000-0000-0000E80E0000}"/>
    <cellStyle name="Currency 3 2 3 9 6" xfId="27105" xr:uid="{00000000-0005-0000-0000-0000E90E0000}"/>
    <cellStyle name="Currency 3 2 3 9 7" xfId="32057" xr:uid="{00000000-0005-0000-0000-0000EA0E0000}"/>
    <cellStyle name="Currency 3 2 4" xfId="337" xr:uid="{00000000-0005-0000-0000-0000EB0E0000}"/>
    <cellStyle name="Currency 3 2 4 10" xfId="11755" xr:uid="{00000000-0005-0000-0000-0000EC0E0000}"/>
    <cellStyle name="Currency 3 2 4 11" xfId="16706" xr:uid="{00000000-0005-0000-0000-0000ED0E0000}"/>
    <cellStyle name="Currency 3 2 4 12" xfId="21658" xr:uid="{00000000-0005-0000-0000-0000EE0E0000}"/>
    <cellStyle name="Currency 3 2 4 13" xfId="26610" xr:uid="{00000000-0005-0000-0000-0000EF0E0000}"/>
    <cellStyle name="Currency 3 2 4 14" xfId="31562" xr:uid="{00000000-0005-0000-0000-0000F00E0000}"/>
    <cellStyle name="Currency 3 2 4 2" xfId="931" xr:uid="{00000000-0005-0000-0000-0000F10E0000}"/>
    <cellStyle name="Currency 3 2 4 2 10" xfId="21922" xr:uid="{00000000-0005-0000-0000-0000F20E0000}"/>
    <cellStyle name="Currency 3 2 4 2 11" xfId="26874" xr:uid="{00000000-0005-0000-0000-0000F30E0000}"/>
    <cellStyle name="Currency 3 2 4 2 12" xfId="31826" xr:uid="{00000000-0005-0000-0000-0000F40E0000}"/>
    <cellStyle name="Currency 3 2 4 2 2" xfId="1525" xr:uid="{00000000-0005-0000-0000-0000F50E0000}"/>
    <cellStyle name="Currency 3 2 4 2 2 10" xfId="33278" xr:uid="{00000000-0005-0000-0000-0000F60E0000}"/>
    <cellStyle name="Currency 3 2 4 2 2 2" xfId="5023" xr:uid="{00000000-0005-0000-0000-0000F70E0000}"/>
    <cellStyle name="Currency 3 2 4 2 2 2 2" xfId="9973" xr:uid="{00000000-0005-0000-0000-0000F80E0000}"/>
    <cellStyle name="Currency 3 2 4 2 2 2 2 2" xfId="44634" xr:uid="{00000000-0005-0000-0000-0000F90E0000}"/>
    <cellStyle name="Currency 3 2 4 2 2 2 3" xfId="14923" xr:uid="{00000000-0005-0000-0000-0000FA0E0000}"/>
    <cellStyle name="Currency 3 2 4 2 2 2 3 2" xfId="39682" xr:uid="{00000000-0005-0000-0000-0000FB0E0000}"/>
    <cellStyle name="Currency 3 2 4 2 2 2 4" xfId="19874" xr:uid="{00000000-0005-0000-0000-0000FC0E0000}"/>
    <cellStyle name="Currency 3 2 4 2 2 2 5" xfId="24826" xr:uid="{00000000-0005-0000-0000-0000FD0E0000}"/>
    <cellStyle name="Currency 3 2 4 2 2 2 6" xfId="29778" xr:uid="{00000000-0005-0000-0000-0000FE0E0000}"/>
    <cellStyle name="Currency 3 2 4 2 2 2 7" xfId="34730" xr:uid="{00000000-0005-0000-0000-0000FF0E0000}"/>
    <cellStyle name="Currency 3 2 4 2 2 3" xfId="6475" xr:uid="{00000000-0005-0000-0000-0000000F0000}"/>
    <cellStyle name="Currency 3 2 4 2 2 3 2" xfId="11425" xr:uid="{00000000-0005-0000-0000-0000010F0000}"/>
    <cellStyle name="Currency 3 2 4 2 2 3 2 2" xfId="46086" xr:uid="{00000000-0005-0000-0000-0000020F0000}"/>
    <cellStyle name="Currency 3 2 4 2 2 3 3" xfId="16375" xr:uid="{00000000-0005-0000-0000-0000030F0000}"/>
    <cellStyle name="Currency 3 2 4 2 2 3 3 2" xfId="41134" xr:uid="{00000000-0005-0000-0000-0000040F0000}"/>
    <cellStyle name="Currency 3 2 4 2 2 3 4" xfId="21326" xr:uid="{00000000-0005-0000-0000-0000050F0000}"/>
    <cellStyle name="Currency 3 2 4 2 2 3 5" xfId="26278" xr:uid="{00000000-0005-0000-0000-0000060F0000}"/>
    <cellStyle name="Currency 3 2 4 2 2 3 6" xfId="31230" xr:uid="{00000000-0005-0000-0000-0000070F0000}"/>
    <cellStyle name="Currency 3 2 4 2 2 3 7" xfId="36182" xr:uid="{00000000-0005-0000-0000-0000080F0000}"/>
    <cellStyle name="Currency 3 2 4 2 2 4" xfId="3571" xr:uid="{00000000-0005-0000-0000-0000090F0000}"/>
    <cellStyle name="Currency 3 2 4 2 2 4 2" xfId="43182" xr:uid="{00000000-0005-0000-0000-00000A0F0000}"/>
    <cellStyle name="Currency 3 2 4 2 2 5" xfId="8521" xr:uid="{00000000-0005-0000-0000-00000B0F0000}"/>
    <cellStyle name="Currency 3 2 4 2 2 5 2" xfId="38230" xr:uid="{00000000-0005-0000-0000-00000C0F0000}"/>
    <cellStyle name="Currency 3 2 4 2 2 6" xfId="13471" xr:uid="{00000000-0005-0000-0000-00000D0F0000}"/>
    <cellStyle name="Currency 3 2 4 2 2 7" xfId="18422" xr:uid="{00000000-0005-0000-0000-00000E0F0000}"/>
    <cellStyle name="Currency 3 2 4 2 2 8" xfId="23374" xr:uid="{00000000-0005-0000-0000-00000F0F0000}"/>
    <cellStyle name="Currency 3 2 4 2 2 9" xfId="28326" xr:uid="{00000000-0005-0000-0000-0000100F0000}"/>
    <cellStyle name="Currency 3 2 4 2 3" xfId="2977" xr:uid="{00000000-0005-0000-0000-0000110F0000}"/>
    <cellStyle name="Currency 3 2 4 2 3 2" xfId="7927" xr:uid="{00000000-0005-0000-0000-0000120F0000}"/>
    <cellStyle name="Currency 3 2 4 2 3 2 2" xfId="42588" xr:uid="{00000000-0005-0000-0000-0000130F0000}"/>
    <cellStyle name="Currency 3 2 4 2 3 3" xfId="12877" xr:uid="{00000000-0005-0000-0000-0000140F0000}"/>
    <cellStyle name="Currency 3 2 4 2 3 3 2" xfId="37636" xr:uid="{00000000-0005-0000-0000-0000150F0000}"/>
    <cellStyle name="Currency 3 2 4 2 3 4" xfId="17828" xr:uid="{00000000-0005-0000-0000-0000160F0000}"/>
    <cellStyle name="Currency 3 2 4 2 3 5" xfId="22780" xr:uid="{00000000-0005-0000-0000-0000170F0000}"/>
    <cellStyle name="Currency 3 2 4 2 3 6" xfId="27732" xr:uid="{00000000-0005-0000-0000-0000180F0000}"/>
    <cellStyle name="Currency 3 2 4 2 3 7" xfId="32684" xr:uid="{00000000-0005-0000-0000-0000190F0000}"/>
    <cellStyle name="Currency 3 2 4 2 4" xfId="4429" xr:uid="{00000000-0005-0000-0000-00001A0F0000}"/>
    <cellStyle name="Currency 3 2 4 2 4 2" xfId="9379" xr:uid="{00000000-0005-0000-0000-00001B0F0000}"/>
    <cellStyle name="Currency 3 2 4 2 4 2 2" xfId="44040" xr:uid="{00000000-0005-0000-0000-00001C0F0000}"/>
    <cellStyle name="Currency 3 2 4 2 4 3" xfId="14329" xr:uid="{00000000-0005-0000-0000-00001D0F0000}"/>
    <cellStyle name="Currency 3 2 4 2 4 3 2" xfId="39088" xr:uid="{00000000-0005-0000-0000-00001E0F0000}"/>
    <cellStyle name="Currency 3 2 4 2 4 4" xfId="19280" xr:uid="{00000000-0005-0000-0000-00001F0F0000}"/>
    <cellStyle name="Currency 3 2 4 2 4 5" xfId="24232" xr:uid="{00000000-0005-0000-0000-0000200F0000}"/>
    <cellStyle name="Currency 3 2 4 2 4 6" xfId="29184" xr:uid="{00000000-0005-0000-0000-0000210F0000}"/>
    <cellStyle name="Currency 3 2 4 2 4 7" xfId="34136" xr:uid="{00000000-0005-0000-0000-0000220F0000}"/>
    <cellStyle name="Currency 3 2 4 2 5" xfId="5881" xr:uid="{00000000-0005-0000-0000-0000230F0000}"/>
    <cellStyle name="Currency 3 2 4 2 5 2" xfId="10831" xr:uid="{00000000-0005-0000-0000-0000240F0000}"/>
    <cellStyle name="Currency 3 2 4 2 5 2 2" xfId="45492" xr:uid="{00000000-0005-0000-0000-0000250F0000}"/>
    <cellStyle name="Currency 3 2 4 2 5 3" xfId="15781" xr:uid="{00000000-0005-0000-0000-0000260F0000}"/>
    <cellStyle name="Currency 3 2 4 2 5 3 2" xfId="40540" xr:uid="{00000000-0005-0000-0000-0000270F0000}"/>
    <cellStyle name="Currency 3 2 4 2 5 4" xfId="20732" xr:uid="{00000000-0005-0000-0000-0000280F0000}"/>
    <cellStyle name="Currency 3 2 4 2 5 5" xfId="25684" xr:uid="{00000000-0005-0000-0000-0000290F0000}"/>
    <cellStyle name="Currency 3 2 4 2 5 6" xfId="30636" xr:uid="{00000000-0005-0000-0000-00002A0F0000}"/>
    <cellStyle name="Currency 3 2 4 2 5 7" xfId="35588" xr:uid="{00000000-0005-0000-0000-00002B0F0000}"/>
    <cellStyle name="Currency 3 2 4 2 6" xfId="2119" xr:uid="{00000000-0005-0000-0000-00002C0F0000}"/>
    <cellStyle name="Currency 3 2 4 2 6 2" xfId="41730" xr:uid="{00000000-0005-0000-0000-00002D0F0000}"/>
    <cellStyle name="Currency 3 2 4 2 7" xfId="7069" xr:uid="{00000000-0005-0000-0000-00002E0F0000}"/>
    <cellStyle name="Currency 3 2 4 2 7 2" xfId="36778" xr:uid="{00000000-0005-0000-0000-00002F0F0000}"/>
    <cellStyle name="Currency 3 2 4 2 8" xfId="12019" xr:uid="{00000000-0005-0000-0000-0000300F0000}"/>
    <cellStyle name="Currency 3 2 4 2 9" xfId="16970" xr:uid="{00000000-0005-0000-0000-0000310F0000}"/>
    <cellStyle name="Currency 3 2 4 3" xfId="667" xr:uid="{00000000-0005-0000-0000-0000320F0000}"/>
    <cellStyle name="Currency 3 2 4 3 10" xfId="32420" xr:uid="{00000000-0005-0000-0000-0000330F0000}"/>
    <cellStyle name="Currency 3 2 4 3 2" xfId="4165" xr:uid="{00000000-0005-0000-0000-0000340F0000}"/>
    <cellStyle name="Currency 3 2 4 3 2 2" xfId="9115" xr:uid="{00000000-0005-0000-0000-0000350F0000}"/>
    <cellStyle name="Currency 3 2 4 3 2 2 2" xfId="43776" xr:uid="{00000000-0005-0000-0000-0000360F0000}"/>
    <cellStyle name="Currency 3 2 4 3 2 3" xfId="14065" xr:uid="{00000000-0005-0000-0000-0000370F0000}"/>
    <cellStyle name="Currency 3 2 4 3 2 3 2" xfId="38824" xr:uid="{00000000-0005-0000-0000-0000380F0000}"/>
    <cellStyle name="Currency 3 2 4 3 2 4" xfId="19016" xr:uid="{00000000-0005-0000-0000-0000390F0000}"/>
    <cellStyle name="Currency 3 2 4 3 2 5" xfId="23968" xr:uid="{00000000-0005-0000-0000-00003A0F0000}"/>
    <cellStyle name="Currency 3 2 4 3 2 6" xfId="28920" xr:uid="{00000000-0005-0000-0000-00003B0F0000}"/>
    <cellStyle name="Currency 3 2 4 3 2 7" xfId="33872" xr:uid="{00000000-0005-0000-0000-00003C0F0000}"/>
    <cellStyle name="Currency 3 2 4 3 3" xfId="5617" xr:uid="{00000000-0005-0000-0000-00003D0F0000}"/>
    <cellStyle name="Currency 3 2 4 3 3 2" xfId="10567" xr:uid="{00000000-0005-0000-0000-00003E0F0000}"/>
    <cellStyle name="Currency 3 2 4 3 3 2 2" xfId="45228" xr:uid="{00000000-0005-0000-0000-00003F0F0000}"/>
    <cellStyle name="Currency 3 2 4 3 3 3" xfId="15517" xr:uid="{00000000-0005-0000-0000-0000400F0000}"/>
    <cellStyle name="Currency 3 2 4 3 3 3 2" xfId="40276" xr:uid="{00000000-0005-0000-0000-0000410F0000}"/>
    <cellStyle name="Currency 3 2 4 3 3 4" xfId="20468" xr:uid="{00000000-0005-0000-0000-0000420F0000}"/>
    <cellStyle name="Currency 3 2 4 3 3 5" xfId="25420" xr:uid="{00000000-0005-0000-0000-0000430F0000}"/>
    <cellStyle name="Currency 3 2 4 3 3 6" xfId="30372" xr:uid="{00000000-0005-0000-0000-0000440F0000}"/>
    <cellStyle name="Currency 3 2 4 3 3 7" xfId="35324" xr:uid="{00000000-0005-0000-0000-0000450F0000}"/>
    <cellStyle name="Currency 3 2 4 3 4" xfId="2713" xr:uid="{00000000-0005-0000-0000-0000460F0000}"/>
    <cellStyle name="Currency 3 2 4 3 4 2" xfId="42324" xr:uid="{00000000-0005-0000-0000-0000470F0000}"/>
    <cellStyle name="Currency 3 2 4 3 5" xfId="7663" xr:uid="{00000000-0005-0000-0000-0000480F0000}"/>
    <cellStyle name="Currency 3 2 4 3 5 2" xfId="37372" xr:uid="{00000000-0005-0000-0000-0000490F0000}"/>
    <cellStyle name="Currency 3 2 4 3 6" xfId="12613" xr:uid="{00000000-0005-0000-0000-00004A0F0000}"/>
    <cellStyle name="Currency 3 2 4 3 7" xfId="17564" xr:uid="{00000000-0005-0000-0000-00004B0F0000}"/>
    <cellStyle name="Currency 3 2 4 3 8" xfId="22516" xr:uid="{00000000-0005-0000-0000-00004C0F0000}"/>
    <cellStyle name="Currency 3 2 4 3 9" xfId="27468" xr:uid="{00000000-0005-0000-0000-00004D0F0000}"/>
    <cellStyle name="Currency 3 2 4 4" xfId="1261" xr:uid="{00000000-0005-0000-0000-00004E0F0000}"/>
    <cellStyle name="Currency 3 2 4 4 10" xfId="33014" xr:uid="{00000000-0005-0000-0000-00004F0F0000}"/>
    <cellStyle name="Currency 3 2 4 4 2" xfId="4759" xr:uid="{00000000-0005-0000-0000-0000500F0000}"/>
    <cellStyle name="Currency 3 2 4 4 2 2" xfId="9709" xr:uid="{00000000-0005-0000-0000-0000510F0000}"/>
    <cellStyle name="Currency 3 2 4 4 2 2 2" xfId="44370" xr:uid="{00000000-0005-0000-0000-0000520F0000}"/>
    <cellStyle name="Currency 3 2 4 4 2 3" xfId="14659" xr:uid="{00000000-0005-0000-0000-0000530F0000}"/>
    <cellStyle name="Currency 3 2 4 4 2 3 2" xfId="39418" xr:uid="{00000000-0005-0000-0000-0000540F0000}"/>
    <cellStyle name="Currency 3 2 4 4 2 4" xfId="19610" xr:uid="{00000000-0005-0000-0000-0000550F0000}"/>
    <cellStyle name="Currency 3 2 4 4 2 5" xfId="24562" xr:uid="{00000000-0005-0000-0000-0000560F0000}"/>
    <cellStyle name="Currency 3 2 4 4 2 6" xfId="29514" xr:uid="{00000000-0005-0000-0000-0000570F0000}"/>
    <cellStyle name="Currency 3 2 4 4 2 7" xfId="34466" xr:uid="{00000000-0005-0000-0000-0000580F0000}"/>
    <cellStyle name="Currency 3 2 4 4 3" xfId="6211" xr:uid="{00000000-0005-0000-0000-0000590F0000}"/>
    <cellStyle name="Currency 3 2 4 4 3 2" xfId="11161" xr:uid="{00000000-0005-0000-0000-00005A0F0000}"/>
    <cellStyle name="Currency 3 2 4 4 3 2 2" xfId="45822" xr:uid="{00000000-0005-0000-0000-00005B0F0000}"/>
    <cellStyle name="Currency 3 2 4 4 3 3" xfId="16111" xr:uid="{00000000-0005-0000-0000-00005C0F0000}"/>
    <cellStyle name="Currency 3 2 4 4 3 3 2" xfId="40870" xr:uid="{00000000-0005-0000-0000-00005D0F0000}"/>
    <cellStyle name="Currency 3 2 4 4 3 4" xfId="21062" xr:uid="{00000000-0005-0000-0000-00005E0F0000}"/>
    <cellStyle name="Currency 3 2 4 4 3 5" xfId="26014" xr:uid="{00000000-0005-0000-0000-00005F0F0000}"/>
    <cellStyle name="Currency 3 2 4 4 3 6" xfId="30966" xr:uid="{00000000-0005-0000-0000-0000600F0000}"/>
    <cellStyle name="Currency 3 2 4 4 3 7" xfId="35918" xr:uid="{00000000-0005-0000-0000-0000610F0000}"/>
    <cellStyle name="Currency 3 2 4 4 4" xfId="3307" xr:uid="{00000000-0005-0000-0000-0000620F0000}"/>
    <cellStyle name="Currency 3 2 4 4 4 2" xfId="42918" xr:uid="{00000000-0005-0000-0000-0000630F0000}"/>
    <cellStyle name="Currency 3 2 4 4 5" xfId="8257" xr:uid="{00000000-0005-0000-0000-0000640F0000}"/>
    <cellStyle name="Currency 3 2 4 4 5 2" xfId="37966" xr:uid="{00000000-0005-0000-0000-0000650F0000}"/>
    <cellStyle name="Currency 3 2 4 4 6" xfId="13207" xr:uid="{00000000-0005-0000-0000-0000660F0000}"/>
    <cellStyle name="Currency 3 2 4 4 7" xfId="18158" xr:uid="{00000000-0005-0000-0000-0000670F0000}"/>
    <cellStyle name="Currency 3 2 4 4 8" xfId="23110" xr:uid="{00000000-0005-0000-0000-0000680F0000}"/>
    <cellStyle name="Currency 3 2 4 4 9" xfId="28062" xr:uid="{00000000-0005-0000-0000-0000690F0000}"/>
    <cellStyle name="Currency 3 2 4 5" xfId="2383" xr:uid="{00000000-0005-0000-0000-00006A0F0000}"/>
    <cellStyle name="Currency 3 2 4 5 2" xfId="7333" xr:uid="{00000000-0005-0000-0000-00006B0F0000}"/>
    <cellStyle name="Currency 3 2 4 5 2 2" xfId="41994" xr:uid="{00000000-0005-0000-0000-00006C0F0000}"/>
    <cellStyle name="Currency 3 2 4 5 3" xfId="12283" xr:uid="{00000000-0005-0000-0000-00006D0F0000}"/>
    <cellStyle name="Currency 3 2 4 5 3 2" xfId="37042" xr:uid="{00000000-0005-0000-0000-00006E0F0000}"/>
    <cellStyle name="Currency 3 2 4 5 4" xfId="17234" xr:uid="{00000000-0005-0000-0000-00006F0F0000}"/>
    <cellStyle name="Currency 3 2 4 5 5" xfId="22186" xr:uid="{00000000-0005-0000-0000-0000700F0000}"/>
    <cellStyle name="Currency 3 2 4 5 6" xfId="27138" xr:uid="{00000000-0005-0000-0000-0000710F0000}"/>
    <cellStyle name="Currency 3 2 4 5 7" xfId="32090" xr:uid="{00000000-0005-0000-0000-0000720F0000}"/>
    <cellStyle name="Currency 3 2 4 6" xfId="3835" xr:uid="{00000000-0005-0000-0000-0000730F0000}"/>
    <cellStyle name="Currency 3 2 4 6 2" xfId="8785" xr:uid="{00000000-0005-0000-0000-0000740F0000}"/>
    <cellStyle name="Currency 3 2 4 6 2 2" xfId="43446" xr:uid="{00000000-0005-0000-0000-0000750F0000}"/>
    <cellStyle name="Currency 3 2 4 6 3" xfId="13735" xr:uid="{00000000-0005-0000-0000-0000760F0000}"/>
    <cellStyle name="Currency 3 2 4 6 3 2" xfId="38494" xr:uid="{00000000-0005-0000-0000-0000770F0000}"/>
    <cellStyle name="Currency 3 2 4 6 4" xfId="18686" xr:uid="{00000000-0005-0000-0000-0000780F0000}"/>
    <cellStyle name="Currency 3 2 4 6 5" xfId="23638" xr:uid="{00000000-0005-0000-0000-0000790F0000}"/>
    <cellStyle name="Currency 3 2 4 6 6" xfId="28590" xr:uid="{00000000-0005-0000-0000-00007A0F0000}"/>
    <cellStyle name="Currency 3 2 4 6 7" xfId="33542" xr:uid="{00000000-0005-0000-0000-00007B0F0000}"/>
    <cellStyle name="Currency 3 2 4 7" xfId="5287" xr:uid="{00000000-0005-0000-0000-00007C0F0000}"/>
    <cellStyle name="Currency 3 2 4 7 2" xfId="10237" xr:uid="{00000000-0005-0000-0000-00007D0F0000}"/>
    <cellStyle name="Currency 3 2 4 7 2 2" xfId="44898" xr:uid="{00000000-0005-0000-0000-00007E0F0000}"/>
    <cellStyle name="Currency 3 2 4 7 3" xfId="15187" xr:uid="{00000000-0005-0000-0000-00007F0F0000}"/>
    <cellStyle name="Currency 3 2 4 7 3 2" xfId="39946" xr:uid="{00000000-0005-0000-0000-0000800F0000}"/>
    <cellStyle name="Currency 3 2 4 7 4" xfId="20138" xr:uid="{00000000-0005-0000-0000-0000810F0000}"/>
    <cellStyle name="Currency 3 2 4 7 5" xfId="25090" xr:uid="{00000000-0005-0000-0000-0000820F0000}"/>
    <cellStyle name="Currency 3 2 4 7 6" xfId="30042" xr:uid="{00000000-0005-0000-0000-0000830F0000}"/>
    <cellStyle name="Currency 3 2 4 7 7" xfId="34994" xr:uid="{00000000-0005-0000-0000-0000840F0000}"/>
    <cellStyle name="Currency 3 2 4 8" xfId="1855" xr:uid="{00000000-0005-0000-0000-0000850F0000}"/>
    <cellStyle name="Currency 3 2 4 8 2" xfId="41466" xr:uid="{00000000-0005-0000-0000-0000860F0000}"/>
    <cellStyle name="Currency 3 2 4 9" xfId="6805" xr:uid="{00000000-0005-0000-0000-0000870F0000}"/>
    <cellStyle name="Currency 3 2 4 9 2" xfId="36514" xr:uid="{00000000-0005-0000-0000-0000880F0000}"/>
    <cellStyle name="Currency 3 2 5" xfId="403" xr:uid="{00000000-0005-0000-0000-0000890F0000}"/>
    <cellStyle name="Currency 3 2 5 10" xfId="11821" xr:uid="{00000000-0005-0000-0000-00008A0F0000}"/>
    <cellStyle name="Currency 3 2 5 11" xfId="16772" xr:uid="{00000000-0005-0000-0000-00008B0F0000}"/>
    <cellStyle name="Currency 3 2 5 12" xfId="21724" xr:uid="{00000000-0005-0000-0000-00008C0F0000}"/>
    <cellStyle name="Currency 3 2 5 13" xfId="26676" xr:uid="{00000000-0005-0000-0000-00008D0F0000}"/>
    <cellStyle name="Currency 3 2 5 14" xfId="31628" xr:uid="{00000000-0005-0000-0000-00008E0F0000}"/>
    <cellStyle name="Currency 3 2 5 2" xfId="997" xr:uid="{00000000-0005-0000-0000-00008F0F0000}"/>
    <cellStyle name="Currency 3 2 5 2 10" xfId="21988" xr:uid="{00000000-0005-0000-0000-0000900F0000}"/>
    <cellStyle name="Currency 3 2 5 2 11" xfId="26940" xr:uid="{00000000-0005-0000-0000-0000910F0000}"/>
    <cellStyle name="Currency 3 2 5 2 12" xfId="31892" xr:uid="{00000000-0005-0000-0000-0000920F0000}"/>
    <cellStyle name="Currency 3 2 5 2 2" xfId="1591" xr:uid="{00000000-0005-0000-0000-0000930F0000}"/>
    <cellStyle name="Currency 3 2 5 2 2 10" xfId="33344" xr:uid="{00000000-0005-0000-0000-0000940F0000}"/>
    <cellStyle name="Currency 3 2 5 2 2 2" xfId="5089" xr:uid="{00000000-0005-0000-0000-0000950F0000}"/>
    <cellStyle name="Currency 3 2 5 2 2 2 2" xfId="10039" xr:uid="{00000000-0005-0000-0000-0000960F0000}"/>
    <cellStyle name="Currency 3 2 5 2 2 2 2 2" xfId="44700" xr:uid="{00000000-0005-0000-0000-0000970F0000}"/>
    <cellStyle name="Currency 3 2 5 2 2 2 3" xfId="14989" xr:uid="{00000000-0005-0000-0000-0000980F0000}"/>
    <cellStyle name="Currency 3 2 5 2 2 2 3 2" xfId="39748" xr:uid="{00000000-0005-0000-0000-0000990F0000}"/>
    <cellStyle name="Currency 3 2 5 2 2 2 4" xfId="19940" xr:uid="{00000000-0005-0000-0000-00009A0F0000}"/>
    <cellStyle name="Currency 3 2 5 2 2 2 5" xfId="24892" xr:uid="{00000000-0005-0000-0000-00009B0F0000}"/>
    <cellStyle name="Currency 3 2 5 2 2 2 6" xfId="29844" xr:uid="{00000000-0005-0000-0000-00009C0F0000}"/>
    <cellStyle name="Currency 3 2 5 2 2 2 7" xfId="34796" xr:uid="{00000000-0005-0000-0000-00009D0F0000}"/>
    <cellStyle name="Currency 3 2 5 2 2 3" xfId="6541" xr:uid="{00000000-0005-0000-0000-00009E0F0000}"/>
    <cellStyle name="Currency 3 2 5 2 2 3 2" xfId="11491" xr:uid="{00000000-0005-0000-0000-00009F0F0000}"/>
    <cellStyle name="Currency 3 2 5 2 2 3 2 2" xfId="46152" xr:uid="{00000000-0005-0000-0000-0000A00F0000}"/>
    <cellStyle name="Currency 3 2 5 2 2 3 3" xfId="16441" xr:uid="{00000000-0005-0000-0000-0000A10F0000}"/>
    <cellStyle name="Currency 3 2 5 2 2 3 3 2" xfId="41200" xr:uid="{00000000-0005-0000-0000-0000A20F0000}"/>
    <cellStyle name="Currency 3 2 5 2 2 3 4" xfId="21392" xr:uid="{00000000-0005-0000-0000-0000A30F0000}"/>
    <cellStyle name="Currency 3 2 5 2 2 3 5" xfId="26344" xr:uid="{00000000-0005-0000-0000-0000A40F0000}"/>
    <cellStyle name="Currency 3 2 5 2 2 3 6" xfId="31296" xr:uid="{00000000-0005-0000-0000-0000A50F0000}"/>
    <cellStyle name="Currency 3 2 5 2 2 3 7" xfId="36248" xr:uid="{00000000-0005-0000-0000-0000A60F0000}"/>
    <cellStyle name="Currency 3 2 5 2 2 4" xfId="3637" xr:uid="{00000000-0005-0000-0000-0000A70F0000}"/>
    <cellStyle name="Currency 3 2 5 2 2 4 2" xfId="43248" xr:uid="{00000000-0005-0000-0000-0000A80F0000}"/>
    <cellStyle name="Currency 3 2 5 2 2 5" xfId="8587" xr:uid="{00000000-0005-0000-0000-0000A90F0000}"/>
    <cellStyle name="Currency 3 2 5 2 2 5 2" xfId="38296" xr:uid="{00000000-0005-0000-0000-0000AA0F0000}"/>
    <cellStyle name="Currency 3 2 5 2 2 6" xfId="13537" xr:uid="{00000000-0005-0000-0000-0000AB0F0000}"/>
    <cellStyle name="Currency 3 2 5 2 2 7" xfId="18488" xr:uid="{00000000-0005-0000-0000-0000AC0F0000}"/>
    <cellStyle name="Currency 3 2 5 2 2 8" xfId="23440" xr:uid="{00000000-0005-0000-0000-0000AD0F0000}"/>
    <cellStyle name="Currency 3 2 5 2 2 9" xfId="28392" xr:uid="{00000000-0005-0000-0000-0000AE0F0000}"/>
    <cellStyle name="Currency 3 2 5 2 3" xfId="3043" xr:uid="{00000000-0005-0000-0000-0000AF0F0000}"/>
    <cellStyle name="Currency 3 2 5 2 3 2" xfId="7993" xr:uid="{00000000-0005-0000-0000-0000B00F0000}"/>
    <cellStyle name="Currency 3 2 5 2 3 2 2" xfId="42654" xr:uid="{00000000-0005-0000-0000-0000B10F0000}"/>
    <cellStyle name="Currency 3 2 5 2 3 3" xfId="12943" xr:uid="{00000000-0005-0000-0000-0000B20F0000}"/>
    <cellStyle name="Currency 3 2 5 2 3 3 2" xfId="37702" xr:uid="{00000000-0005-0000-0000-0000B30F0000}"/>
    <cellStyle name="Currency 3 2 5 2 3 4" xfId="17894" xr:uid="{00000000-0005-0000-0000-0000B40F0000}"/>
    <cellStyle name="Currency 3 2 5 2 3 5" xfId="22846" xr:uid="{00000000-0005-0000-0000-0000B50F0000}"/>
    <cellStyle name="Currency 3 2 5 2 3 6" xfId="27798" xr:uid="{00000000-0005-0000-0000-0000B60F0000}"/>
    <cellStyle name="Currency 3 2 5 2 3 7" xfId="32750" xr:uid="{00000000-0005-0000-0000-0000B70F0000}"/>
    <cellStyle name="Currency 3 2 5 2 4" xfId="4495" xr:uid="{00000000-0005-0000-0000-0000B80F0000}"/>
    <cellStyle name="Currency 3 2 5 2 4 2" xfId="9445" xr:uid="{00000000-0005-0000-0000-0000B90F0000}"/>
    <cellStyle name="Currency 3 2 5 2 4 2 2" xfId="44106" xr:uid="{00000000-0005-0000-0000-0000BA0F0000}"/>
    <cellStyle name="Currency 3 2 5 2 4 3" xfId="14395" xr:uid="{00000000-0005-0000-0000-0000BB0F0000}"/>
    <cellStyle name="Currency 3 2 5 2 4 3 2" xfId="39154" xr:uid="{00000000-0005-0000-0000-0000BC0F0000}"/>
    <cellStyle name="Currency 3 2 5 2 4 4" xfId="19346" xr:uid="{00000000-0005-0000-0000-0000BD0F0000}"/>
    <cellStyle name="Currency 3 2 5 2 4 5" xfId="24298" xr:uid="{00000000-0005-0000-0000-0000BE0F0000}"/>
    <cellStyle name="Currency 3 2 5 2 4 6" xfId="29250" xr:uid="{00000000-0005-0000-0000-0000BF0F0000}"/>
    <cellStyle name="Currency 3 2 5 2 4 7" xfId="34202" xr:uid="{00000000-0005-0000-0000-0000C00F0000}"/>
    <cellStyle name="Currency 3 2 5 2 5" xfId="5947" xr:uid="{00000000-0005-0000-0000-0000C10F0000}"/>
    <cellStyle name="Currency 3 2 5 2 5 2" xfId="10897" xr:uid="{00000000-0005-0000-0000-0000C20F0000}"/>
    <cellStyle name="Currency 3 2 5 2 5 2 2" xfId="45558" xr:uid="{00000000-0005-0000-0000-0000C30F0000}"/>
    <cellStyle name="Currency 3 2 5 2 5 3" xfId="15847" xr:uid="{00000000-0005-0000-0000-0000C40F0000}"/>
    <cellStyle name="Currency 3 2 5 2 5 3 2" xfId="40606" xr:uid="{00000000-0005-0000-0000-0000C50F0000}"/>
    <cellStyle name="Currency 3 2 5 2 5 4" xfId="20798" xr:uid="{00000000-0005-0000-0000-0000C60F0000}"/>
    <cellStyle name="Currency 3 2 5 2 5 5" xfId="25750" xr:uid="{00000000-0005-0000-0000-0000C70F0000}"/>
    <cellStyle name="Currency 3 2 5 2 5 6" xfId="30702" xr:uid="{00000000-0005-0000-0000-0000C80F0000}"/>
    <cellStyle name="Currency 3 2 5 2 5 7" xfId="35654" xr:uid="{00000000-0005-0000-0000-0000C90F0000}"/>
    <cellStyle name="Currency 3 2 5 2 6" xfId="2185" xr:uid="{00000000-0005-0000-0000-0000CA0F0000}"/>
    <cellStyle name="Currency 3 2 5 2 6 2" xfId="41796" xr:uid="{00000000-0005-0000-0000-0000CB0F0000}"/>
    <cellStyle name="Currency 3 2 5 2 7" xfId="7135" xr:uid="{00000000-0005-0000-0000-0000CC0F0000}"/>
    <cellStyle name="Currency 3 2 5 2 7 2" xfId="36844" xr:uid="{00000000-0005-0000-0000-0000CD0F0000}"/>
    <cellStyle name="Currency 3 2 5 2 8" xfId="12085" xr:uid="{00000000-0005-0000-0000-0000CE0F0000}"/>
    <cellStyle name="Currency 3 2 5 2 9" xfId="17036" xr:uid="{00000000-0005-0000-0000-0000CF0F0000}"/>
    <cellStyle name="Currency 3 2 5 3" xfId="733" xr:uid="{00000000-0005-0000-0000-0000D00F0000}"/>
    <cellStyle name="Currency 3 2 5 3 10" xfId="32486" xr:uid="{00000000-0005-0000-0000-0000D10F0000}"/>
    <cellStyle name="Currency 3 2 5 3 2" xfId="4231" xr:uid="{00000000-0005-0000-0000-0000D20F0000}"/>
    <cellStyle name="Currency 3 2 5 3 2 2" xfId="9181" xr:uid="{00000000-0005-0000-0000-0000D30F0000}"/>
    <cellStyle name="Currency 3 2 5 3 2 2 2" xfId="43842" xr:uid="{00000000-0005-0000-0000-0000D40F0000}"/>
    <cellStyle name="Currency 3 2 5 3 2 3" xfId="14131" xr:uid="{00000000-0005-0000-0000-0000D50F0000}"/>
    <cellStyle name="Currency 3 2 5 3 2 3 2" xfId="38890" xr:uid="{00000000-0005-0000-0000-0000D60F0000}"/>
    <cellStyle name="Currency 3 2 5 3 2 4" xfId="19082" xr:uid="{00000000-0005-0000-0000-0000D70F0000}"/>
    <cellStyle name="Currency 3 2 5 3 2 5" xfId="24034" xr:uid="{00000000-0005-0000-0000-0000D80F0000}"/>
    <cellStyle name="Currency 3 2 5 3 2 6" xfId="28986" xr:uid="{00000000-0005-0000-0000-0000D90F0000}"/>
    <cellStyle name="Currency 3 2 5 3 2 7" xfId="33938" xr:uid="{00000000-0005-0000-0000-0000DA0F0000}"/>
    <cellStyle name="Currency 3 2 5 3 3" xfId="5683" xr:uid="{00000000-0005-0000-0000-0000DB0F0000}"/>
    <cellStyle name="Currency 3 2 5 3 3 2" xfId="10633" xr:uid="{00000000-0005-0000-0000-0000DC0F0000}"/>
    <cellStyle name="Currency 3 2 5 3 3 2 2" xfId="45294" xr:uid="{00000000-0005-0000-0000-0000DD0F0000}"/>
    <cellStyle name="Currency 3 2 5 3 3 3" xfId="15583" xr:uid="{00000000-0005-0000-0000-0000DE0F0000}"/>
    <cellStyle name="Currency 3 2 5 3 3 3 2" xfId="40342" xr:uid="{00000000-0005-0000-0000-0000DF0F0000}"/>
    <cellStyle name="Currency 3 2 5 3 3 4" xfId="20534" xr:uid="{00000000-0005-0000-0000-0000E00F0000}"/>
    <cellStyle name="Currency 3 2 5 3 3 5" xfId="25486" xr:uid="{00000000-0005-0000-0000-0000E10F0000}"/>
    <cellStyle name="Currency 3 2 5 3 3 6" xfId="30438" xr:uid="{00000000-0005-0000-0000-0000E20F0000}"/>
    <cellStyle name="Currency 3 2 5 3 3 7" xfId="35390" xr:uid="{00000000-0005-0000-0000-0000E30F0000}"/>
    <cellStyle name="Currency 3 2 5 3 4" xfId="2779" xr:uid="{00000000-0005-0000-0000-0000E40F0000}"/>
    <cellStyle name="Currency 3 2 5 3 4 2" xfId="42390" xr:uid="{00000000-0005-0000-0000-0000E50F0000}"/>
    <cellStyle name="Currency 3 2 5 3 5" xfId="7729" xr:uid="{00000000-0005-0000-0000-0000E60F0000}"/>
    <cellStyle name="Currency 3 2 5 3 5 2" xfId="37438" xr:uid="{00000000-0005-0000-0000-0000E70F0000}"/>
    <cellStyle name="Currency 3 2 5 3 6" xfId="12679" xr:uid="{00000000-0005-0000-0000-0000E80F0000}"/>
    <cellStyle name="Currency 3 2 5 3 7" xfId="17630" xr:uid="{00000000-0005-0000-0000-0000E90F0000}"/>
    <cellStyle name="Currency 3 2 5 3 8" xfId="22582" xr:uid="{00000000-0005-0000-0000-0000EA0F0000}"/>
    <cellStyle name="Currency 3 2 5 3 9" xfId="27534" xr:uid="{00000000-0005-0000-0000-0000EB0F0000}"/>
    <cellStyle name="Currency 3 2 5 4" xfId="1327" xr:uid="{00000000-0005-0000-0000-0000EC0F0000}"/>
    <cellStyle name="Currency 3 2 5 4 10" xfId="33080" xr:uid="{00000000-0005-0000-0000-0000ED0F0000}"/>
    <cellStyle name="Currency 3 2 5 4 2" xfId="4825" xr:uid="{00000000-0005-0000-0000-0000EE0F0000}"/>
    <cellStyle name="Currency 3 2 5 4 2 2" xfId="9775" xr:uid="{00000000-0005-0000-0000-0000EF0F0000}"/>
    <cellStyle name="Currency 3 2 5 4 2 2 2" xfId="44436" xr:uid="{00000000-0005-0000-0000-0000F00F0000}"/>
    <cellStyle name="Currency 3 2 5 4 2 3" xfId="14725" xr:uid="{00000000-0005-0000-0000-0000F10F0000}"/>
    <cellStyle name="Currency 3 2 5 4 2 3 2" xfId="39484" xr:uid="{00000000-0005-0000-0000-0000F20F0000}"/>
    <cellStyle name="Currency 3 2 5 4 2 4" xfId="19676" xr:uid="{00000000-0005-0000-0000-0000F30F0000}"/>
    <cellStyle name="Currency 3 2 5 4 2 5" xfId="24628" xr:uid="{00000000-0005-0000-0000-0000F40F0000}"/>
    <cellStyle name="Currency 3 2 5 4 2 6" xfId="29580" xr:uid="{00000000-0005-0000-0000-0000F50F0000}"/>
    <cellStyle name="Currency 3 2 5 4 2 7" xfId="34532" xr:uid="{00000000-0005-0000-0000-0000F60F0000}"/>
    <cellStyle name="Currency 3 2 5 4 3" xfId="6277" xr:uid="{00000000-0005-0000-0000-0000F70F0000}"/>
    <cellStyle name="Currency 3 2 5 4 3 2" xfId="11227" xr:uid="{00000000-0005-0000-0000-0000F80F0000}"/>
    <cellStyle name="Currency 3 2 5 4 3 2 2" xfId="45888" xr:uid="{00000000-0005-0000-0000-0000F90F0000}"/>
    <cellStyle name="Currency 3 2 5 4 3 3" xfId="16177" xr:uid="{00000000-0005-0000-0000-0000FA0F0000}"/>
    <cellStyle name="Currency 3 2 5 4 3 3 2" xfId="40936" xr:uid="{00000000-0005-0000-0000-0000FB0F0000}"/>
    <cellStyle name="Currency 3 2 5 4 3 4" xfId="21128" xr:uid="{00000000-0005-0000-0000-0000FC0F0000}"/>
    <cellStyle name="Currency 3 2 5 4 3 5" xfId="26080" xr:uid="{00000000-0005-0000-0000-0000FD0F0000}"/>
    <cellStyle name="Currency 3 2 5 4 3 6" xfId="31032" xr:uid="{00000000-0005-0000-0000-0000FE0F0000}"/>
    <cellStyle name="Currency 3 2 5 4 3 7" xfId="35984" xr:uid="{00000000-0005-0000-0000-0000FF0F0000}"/>
    <cellStyle name="Currency 3 2 5 4 4" xfId="3373" xr:uid="{00000000-0005-0000-0000-000000100000}"/>
    <cellStyle name="Currency 3 2 5 4 4 2" xfId="42984" xr:uid="{00000000-0005-0000-0000-000001100000}"/>
    <cellStyle name="Currency 3 2 5 4 5" xfId="8323" xr:uid="{00000000-0005-0000-0000-000002100000}"/>
    <cellStyle name="Currency 3 2 5 4 5 2" xfId="38032" xr:uid="{00000000-0005-0000-0000-000003100000}"/>
    <cellStyle name="Currency 3 2 5 4 6" xfId="13273" xr:uid="{00000000-0005-0000-0000-000004100000}"/>
    <cellStyle name="Currency 3 2 5 4 7" xfId="18224" xr:uid="{00000000-0005-0000-0000-000005100000}"/>
    <cellStyle name="Currency 3 2 5 4 8" xfId="23176" xr:uid="{00000000-0005-0000-0000-000006100000}"/>
    <cellStyle name="Currency 3 2 5 4 9" xfId="28128" xr:uid="{00000000-0005-0000-0000-000007100000}"/>
    <cellStyle name="Currency 3 2 5 5" xfId="2449" xr:uid="{00000000-0005-0000-0000-000008100000}"/>
    <cellStyle name="Currency 3 2 5 5 2" xfId="7399" xr:uid="{00000000-0005-0000-0000-000009100000}"/>
    <cellStyle name="Currency 3 2 5 5 2 2" xfId="42060" xr:uid="{00000000-0005-0000-0000-00000A100000}"/>
    <cellStyle name="Currency 3 2 5 5 3" xfId="12349" xr:uid="{00000000-0005-0000-0000-00000B100000}"/>
    <cellStyle name="Currency 3 2 5 5 3 2" xfId="37108" xr:uid="{00000000-0005-0000-0000-00000C100000}"/>
    <cellStyle name="Currency 3 2 5 5 4" xfId="17300" xr:uid="{00000000-0005-0000-0000-00000D100000}"/>
    <cellStyle name="Currency 3 2 5 5 5" xfId="22252" xr:uid="{00000000-0005-0000-0000-00000E100000}"/>
    <cellStyle name="Currency 3 2 5 5 6" xfId="27204" xr:uid="{00000000-0005-0000-0000-00000F100000}"/>
    <cellStyle name="Currency 3 2 5 5 7" xfId="32156" xr:uid="{00000000-0005-0000-0000-000010100000}"/>
    <cellStyle name="Currency 3 2 5 6" xfId="3901" xr:uid="{00000000-0005-0000-0000-000011100000}"/>
    <cellStyle name="Currency 3 2 5 6 2" xfId="8851" xr:uid="{00000000-0005-0000-0000-000012100000}"/>
    <cellStyle name="Currency 3 2 5 6 2 2" xfId="43512" xr:uid="{00000000-0005-0000-0000-000013100000}"/>
    <cellStyle name="Currency 3 2 5 6 3" xfId="13801" xr:uid="{00000000-0005-0000-0000-000014100000}"/>
    <cellStyle name="Currency 3 2 5 6 3 2" xfId="38560" xr:uid="{00000000-0005-0000-0000-000015100000}"/>
    <cellStyle name="Currency 3 2 5 6 4" xfId="18752" xr:uid="{00000000-0005-0000-0000-000016100000}"/>
    <cellStyle name="Currency 3 2 5 6 5" xfId="23704" xr:uid="{00000000-0005-0000-0000-000017100000}"/>
    <cellStyle name="Currency 3 2 5 6 6" xfId="28656" xr:uid="{00000000-0005-0000-0000-000018100000}"/>
    <cellStyle name="Currency 3 2 5 6 7" xfId="33608" xr:uid="{00000000-0005-0000-0000-000019100000}"/>
    <cellStyle name="Currency 3 2 5 7" xfId="5353" xr:uid="{00000000-0005-0000-0000-00001A100000}"/>
    <cellStyle name="Currency 3 2 5 7 2" xfId="10303" xr:uid="{00000000-0005-0000-0000-00001B100000}"/>
    <cellStyle name="Currency 3 2 5 7 2 2" xfId="44964" xr:uid="{00000000-0005-0000-0000-00001C100000}"/>
    <cellStyle name="Currency 3 2 5 7 3" xfId="15253" xr:uid="{00000000-0005-0000-0000-00001D100000}"/>
    <cellStyle name="Currency 3 2 5 7 3 2" xfId="40012" xr:uid="{00000000-0005-0000-0000-00001E100000}"/>
    <cellStyle name="Currency 3 2 5 7 4" xfId="20204" xr:uid="{00000000-0005-0000-0000-00001F100000}"/>
    <cellStyle name="Currency 3 2 5 7 5" xfId="25156" xr:uid="{00000000-0005-0000-0000-000020100000}"/>
    <cellStyle name="Currency 3 2 5 7 6" xfId="30108" xr:uid="{00000000-0005-0000-0000-000021100000}"/>
    <cellStyle name="Currency 3 2 5 7 7" xfId="35060" xr:uid="{00000000-0005-0000-0000-000022100000}"/>
    <cellStyle name="Currency 3 2 5 8" xfId="1921" xr:uid="{00000000-0005-0000-0000-000023100000}"/>
    <cellStyle name="Currency 3 2 5 8 2" xfId="41532" xr:uid="{00000000-0005-0000-0000-000024100000}"/>
    <cellStyle name="Currency 3 2 5 9" xfId="6871" xr:uid="{00000000-0005-0000-0000-000025100000}"/>
    <cellStyle name="Currency 3 2 5 9 2" xfId="36580" xr:uid="{00000000-0005-0000-0000-000026100000}"/>
    <cellStyle name="Currency 3 2 6" xfId="469" xr:uid="{00000000-0005-0000-0000-000027100000}"/>
    <cellStyle name="Currency 3 2 6 10" xfId="11887" xr:uid="{00000000-0005-0000-0000-000028100000}"/>
    <cellStyle name="Currency 3 2 6 11" xfId="16838" xr:uid="{00000000-0005-0000-0000-000029100000}"/>
    <cellStyle name="Currency 3 2 6 12" xfId="21790" xr:uid="{00000000-0005-0000-0000-00002A100000}"/>
    <cellStyle name="Currency 3 2 6 13" xfId="26742" xr:uid="{00000000-0005-0000-0000-00002B100000}"/>
    <cellStyle name="Currency 3 2 6 14" xfId="31694" xr:uid="{00000000-0005-0000-0000-00002C100000}"/>
    <cellStyle name="Currency 3 2 6 2" xfId="1063" xr:uid="{00000000-0005-0000-0000-00002D100000}"/>
    <cellStyle name="Currency 3 2 6 2 10" xfId="22054" xr:uid="{00000000-0005-0000-0000-00002E100000}"/>
    <cellStyle name="Currency 3 2 6 2 11" xfId="27006" xr:uid="{00000000-0005-0000-0000-00002F100000}"/>
    <cellStyle name="Currency 3 2 6 2 12" xfId="31958" xr:uid="{00000000-0005-0000-0000-000030100000}"/>
    <cellStyle name="Currency 3 2 6 2 2" xfId="1657" xr:uid="{00000000-0005-0000-0000-000031100000}"/>
    <cellStyle name="Currency 3 2 6 2 2 10" xfId="33410" xr:uid="{00000000-0005-0000-0000-000032100000}"/>
    <cellStyle name="Currency 3 2 6 2 2 2" xfId="5155" xr:uid="{00000000-0005-0000-0000-000033100000}"/>
    <cellStyle name="Currency 3 2 6 2 2 2 2" xfId="10105" xr:uid="{00000000-0005-0000-0000-000034100000}"/>
    <cellStyle name="Currency 3 2 6 2 2 2 2 2" xfId="44766" xr:uid="{00000000-0005-0000-0000-000035100000}"/>
    <cellStyle name="Currency 3 2 6 2 2 2 3" xfId="15055" xr:uid="{00000000-0005-0000-0000-000036100000}"/>
    <cellStyle name="Currency 3 2 6 2 2 2 3 2" xfId="39814" xr:uid="{00000000-0005-0000-0000-000037100000}"/>
    <cellStyle name="Currency 3 2 6 2 2 2 4" xfId="20006" xr:uid="{00000000-0005-0000-0000-000038100000}"/>
    <cellStyle name="Currency 3 2 6 2 2 2 5" xfId="24958" xr:uid="{00000000-0005-0000-0000-000039100000}"/>
    <cellStyle name="Currency 3 2 6 2 2 2 6" xfId="29910" xr:uid="{00000000-0005-0000-0000-00003A100000}"/>
    <cellStyle name="Currency 3 2 6 2 2 2 7" xfId="34862" xr:uid="{00000000-0005-0000-0000-00003B100000}"/>
    <cellStyle name="Currency 3 2 6 2 2 3" xfId="6607" xr:uid="{00000000-0005-0000-0000-00003C100000}"/>
    <cellStyle name="Currency 3 2 6 2 2 3 2" xfId="11557" xr:uid="{00000000-0005-0000-0000-00003D100000}"/>
    <cellStyle name="Currency 3 2 6 2 2 3 2 2" xfId="46218" xr:uid="{00000000-0005-0000-0000-00003E100000}"/>
    <cellStyle name="Currency 3 2 6 2 2 3 3" xfId="16507" xr:uid="{00000000-0005-0000-0000-00003F100000}"/>
    <cellStyle name="Currency 3 2 6 2 2 3 3 2" xfId="41266" xr:uid="{00000000-0005-0000-0000-000040100000}"/>
    <cellStyle name="Currency 3 2 6 2 2 3 4" xfId="21458" xr:uid="{00000000-0005-0000-0000-000041100000}"/>
    <cellStyle name="Currency 3 2 6 2 2 3 5" xfId="26410" xr:uid="{00000000-0005-0000-0000-000042100000}"/>
    <cellStyle name="Currency 3 2 6 2 2 3 6" xfId="31362" xr:uid="{00000000-0005-0000-0000-000043100000}"/>
    <cellStyle name="Currency 3 2 6 2 2 3 7" xfId="36314" xr:uid="{00000000-0005-0000-0000-000044100000}"/>
    <cellStyle name="Currency 3 2 6 2 2 4" xfId="3703" xr:uid="{00000000-0005-0000-0000-000045100000}"/>
    <cellStyle name="Currency 3 2 6 2 2 4 2" xfId="43314" xr:uid="{00000000-0005-0000-0000-000046100000}"/>
    <cellStyle name="Currency 3 2 6 2 2 5" xfId="8653" xr:uid="{00000000-0005-0000-0000-000047100000}"/>
    <cellStyle name="Currency 3 2 6 2 2 5 2" xfId="38362" xr:uid="{00000000-0005-0000-0000-000048100000}"/>
    <cellStyle name="Currency 3 2 6 2 2 6" xfId="13603" xr:uid="{00000000-0005-0000-0000-000049100000}"/>
    <cellStyle name="Currency 3 2 6 2 2 7" xfId="18554" xr:uid="{00000000-0005-0000-0000-00004A100000}"/>
    <cellStyle name="Currency 3 2 6 2 2 8" xfId="23506" xr:uid="{00000000-0005-0000-0000-00004B100000}"/>
    <cellStyle name="Currency 3 2 6 2 2 9" xfId="28458" xr:uid="{00000000-0005-0000-0000-00004C100000}"/>
    <cellStyle name="Currency 3 2 6 2 3" xfId="3109" xr:uid="{00000000-0005-0000-0000-00004D100000}"/>
    <cellStyle name="Currency 3 2 6 2 3 2" xfId="8059" xr:uid="{00000000-0005-0000-0000-00004E100000}"/>
    <cellStyle name="Currency 3 2 6 2 3 2 2" xfId="42720" xr:uid="{00000000-0005-0000-0000-00004F100000}"/>
    <cellStyle name="Currency 3 2 6 2 3 3" xfId="13009" xr:uid="{00000000-0005-0000-0000-000050100000}"/>
    <cellStyle name="Currency 3 2 6 2 3 3 2" xfId="37768" xr:uid="{00000000-0005-0000-0000-000051100000}"/>
    <cellStyle name="Currency 3 2 6 2 3 4" xfId="17960" xr:uid="{00000000-0005-0000-0000-000052100000}"/>
    <cellStyle name="Currency 3 2 6 2 3 5" xfId="22912" xr:uid="{00000000-0005-0000-0000-000053100000}"/>
    <cellStyle name="Currency 3 2 6 2 3 6" xfId="27864" xr:uid="{00000000-0005-0000-0000-000054100000}"/>
    <cellStyle name="Currency 3 2 6 2 3 7" xfId="32816" xr:uid="{00000000-0005-0000-0000-000055100000}"/>
    <cellStyle name="Currency 3 2 6 2 4" xfId="4561" xr:uid="{00000000-0005-0000-0000-000056100000}"/>
    <cellStyle name="Currency 3 2 6 2 4 2" xfId="9511" xr:uid="{00000000-0005-0000-0000-000057100000}"/>
    <cellStyle name="Currency 3 2 6 2 4 2 2" xfId="44172" xr:uid="{00000000-0005-0000-0000-000058100000}"/>
    <cellStyle name="Currency 3 2 6 2 4 3" xfId="14461" xr:uid="{00000000-0005-0000-0000-000059100000}"/>
    <cellStyle name="Currency 3 2 6 2 4 3 2" xfId="39220" xr:uid="{00000000-0005-0000-0000-00005A100000}"/>
    <cellStyle name="Currency 3 2 6 2 4 4" xfId="19412" xr:uid="{00000000-0005-0000-0000-00005B100000}"/>
    <cellStyle name="Currency 3 2 6 2 4 5" xfId="24364" xr:uid="{00000000-0005-0000-0000-00005C100000}"/>
    <cellStyle name="Currency 3 2 6 2 4 6" xfId="29316" xr:uid="{00000000-0005-0000-0000-00005D100000}"/>
    <cellStyle name="Currency 3 2 6 2 4 7" xfId="34268" xr:uid="{00000000-0005-0000-0000-00005E100000}"/>
    <cellStyle name="Currency 3 2 6 2 5" xfId="6013" xr:uid="{00000000-0005-0000-0000-00005F100000}"/>
    <cellStyle name="Currency 3 2 6 2 5 2" xfId="10963" xr:uid="{00000000-0005-0000-0000-000060100000}"/>
    <cellStyle name="Currency 3 2 6 2 5 2 2" xfId="45624" xr:uid="{00000000-0005-0000-0000-000061100000}"/>
    <cellStyle name="Currency 3 2 6 2 5 3" xfId="15913" xr:uid="{00000000-0005-0000-0000-000062100000}"/>
    <cellStyle name="Currency 3 2 6 2 5 3 2" xfId="40672" xr:uid="{00000000-0005-0000-0000-000063100000}"/>
    <cellStyle name="Currency 3 2 6 2 5 4" xfId="20864" xr:uid="{00000000-0005-0000-0000-000064100000}"/>
    <cellStyle name="Currency 3 2 6 2 5 5" xfId="25816" xr:uid="{00000000-0005-0000-0000-000065100000}"/>
    <cellStyle name="Currency 3 2 6 2 5 6" xfId="30768" xr:uid="{00000000-0005-0000-0000-000066100000}"/>
    <cellStyle name="Currency 3 2 6 2 5 7" xfId="35720" xr:uid="{00000000-0005-0000-0000-000067100000}"/>
    <cellStyle name="Currency 3 2 6 2 6" xfId="2251" xr:uid="{00000000-0005-0000-0000-000068100000}"/>
    <cellStyle name="Currency 3 2 6 2 6 2" xfId="41862" xr:uid="{00000000-0005-0000-0000-000069100000}"/>
    <cellStyle name="Currency 3 2 6 2 7" xfId="7201" xr:uid="{00000000-0005-0000-0000-00006A100000}"/>
    <cellStyle name="Currency 3 2 6 2 7 2" xfId="36910" xr:uid="{00000000-0005-0000-0000-00006B100000}"/>
    <cellStyle name="Currency 3 2 6 2 8" xfId="12151" xr:uid="{00000000-0005-0000-0000-00006C100000}"/>
    <cellStyle name="Currency 3 2 6 2 9" xfId="17102" xr:uid="{00000000-0005-0000-0000-00006D100000}"/>
    <cellStyle name="Currency 3 2 6 3" xfId="799" xr:uid="{00000000-0005-0000-0000-00006E100000}"/>
    <cellStyle name="Currency 3 2 6 3 10" xfId="32552" xr:uid="{00000000-0005-0000-0000-00006F100000}"/>
    <cellStyle name="Currency 3 2 6 3 2" xfId="4297" xr:uid="{00000000-0005-0000-0000-000070100000}"/>
    <cellStyle name="Currency 3 2 6 3 2 2" xfId="9247" xr:uid="{00000000-0005-0000-0000-000071100000}"/>
    <cellStyle name="Currency 3 2 6 3 2 2 2" xfId="43908" xr:uid="{00000000-0005-0000-0000-000072100000}"/>
    <cellStyle name="Currency 3 2 6 3 2 3" xfId="14197" xr:uid="{00000000-0005-0000-0000-000073100000}"/>
    <cellStyle name="Currency 3 2 6 3 2 3 2" xfId="38956" xr:uid="{00000000-0005-0000-0000-000074100000}"/>
    <cellStyle name="Currency 3 2 6 3 2 4" xfId="19148" xr:uid="{00000000-0005-0000-0000-000075100000}"/>
    <cellStyle name="Currency 3 2 6 3 2 5" xfId="24100" xr:uid="{00000000-0005-0000-0000-000076100000}"/>
    <cellStyle name="Currency 3 2 6 3 2 6" xfId="29052" xr:uid="{00000000-0005-0000-0000-000077100000}"/>
    <cellStyle name="Currency 3 2 6 3 2 7" xfId="34004" xr:uid="{00000000-0005-0000-0000-000078100000}"/>
    <cellStyle name="Currency 3 2 6 3 3" xfId="5749" xr:uid="{00000000-0005-0000-0000-000079100000}"/>
    <cellStyle name="Currency 3 2 6 3 3 2" xfId="10699" xr:uid="{00000000-0005-0000-0000-00007A100000}"/>
    <cellStyle name="Currency 3 2 6 3 3 2 2" xfId="45360" xr:uid="{00000000-0005-0000-0000-00007B100000}"/>
    <cellStyle name="Currency 3 2 6 3 3 3" xfId="15649" xr:uid="{00000000-0005-0000-0000-00007C100000}"/>
    <cellStyle name="Currency 3 2 6 3 3 3 2" xfId="40408" xr:uid="{00000000-0005-0000-0000-00007D100000}"/>
    <cellStyle name="Currency 3 2 6 3 3 4" xfId="20600" xr:uid="{00000000-0005-0000-0000-00007E100000}"/>
    <cellStyle name="Currency 3 2 6 3 3 5" xfId="25552" xr:uid="{00000000-0005-0000-0000-00007F100000}"/>
    <cellStyle name="Currency 3 2 6 3 3 6" xfId="30504" xr:uid="{00000000-0005-0000-0000-000080100000}"/>
    <cellStyle name="Currency 3 2 6 3 3 7" xfId="35456" xr:uid="{00000000-0005-0000-0000-000081100000}"/>
    <cellStyle name="Currency 3 2 6 3 4" xfId="2845" xr:uid="{00000000-0005-0000-0000-000082100000}"/>
    <cellStyle name="Currency 3 2 6 3 4 2" xfId="42456" xr:uid="{00000000-0005-0000-0000-000083100000}"/>
    <cellStyle name="Currency 3 2 6 3 5" xfId="7795" xr:uid="{00000000-0005-0000-0000-000084100000}"/>
    <cellStyle name="Currency 3 2 6 3 5 2" xfId="37504" xr:uid="{00000000-0005-0000-0000-000085100000}"/>
    <cellStyle name="Currency 3 2 6 3 6" xfId="12745" xr:uid="{00000000-0005-0000-0000-000086100000}"/>
    <cellStyle name="Currency 3 2 6 3 7" xfId="17696" xr:uid="{00000000-0005-0000-0000-000087100000}"/>
    <cellStyle name="Currency 3 2 6 3 8" xfId="22648" xr:uid="{00000000-0005-0000-0000-000088100000}"/>
    <cellStyle name="Currency 3 2 6 3 9" xfId="27600" xr:uid="{00000000-0005-0000-0000-000089100000}"/>
    <cellStyle name="Currency 3 2 6 4" xfId="1393" xr:uid="{00000000-0005-0000-0000-00008A100000}"/>
    <cellStyle name="Currency 3 2 6 4 10" xfId="33146" xr:uid="{00000000-0005-0000-0000-00008B100000}"/>
    <cellStyle name="Currency 3 2 6 4 2" xfId="4891" xr:uid="{00000000-0005-0000-0000-00008C100000}"/>
    <cellStyle name="Currency 3 2 6 4 2 2" xfId="9841" xr:uid="{00000000-0005-0000-0000-00008D100000}"/>
    <cellStyle name="Currency 3 2 6 4 2 2 2" xfId="44502" xr:uid="{00000000-0005-0000-0000-00008E100000}"/>
    <cellStyle name="Currency 3 2 6 4 2 3" xfId="14791" xr:uid="{00000000-0005-0000-0000-00008F100000}"/>
    <cellStyle name="Currency 3 2 6 4 2 3 2" xfId="39550" xr:uid="{00000000-0005-0000-0000-000090100000}"/>
    <cellStyle name="Currency 3 2 6 4 2 4" xfId="19742" xr:uid="{00000000-0005-0000-0000-000091100000}"/>
    <cellStyle name="Currency 3 2 6 4 2 5" xfId="24694" xr:uid="{00000000-0005-0000-0000-000092100000}"/>
    <cellStyle name="Currency 3 2 6 4 2 6" xfId="29646" xr:uid="{00000000-0005-0000-0000-000093100000}"/>
    <cellStyle name="Currency 3 2 6 4 2 7" xfId="34598" xr:uid="{00000000-0005-0000-0000-000094100000}"/>
    <cellStyle name="Currency 3 2 6 4 3" xfId="6343" xr:uid="{00000000-0005-0000-0000-000095100000}"/>
    <cellStyle name="Currency 3 2 6 4 3 2" xfId="11293" xr:uid="{00000000-0005-0000-0000-000096100000}"/>
    <cellStyle name="Currency 3 2 6 4 3 2 2" xfId="45954" xr:uid="{00000000-0005-0000-0000-000097100000}"/>
    <cellStyle name="Currency 3 2 6 4 3 3" xfId="16243" xr:uid="{00000000-0005-0000-0000-000098100000}"/>
    <cellStyle name="Currency 3 2 6 4 3 3 2" xfId="41002" xr:uid="{00000000-0005-0000-0000-000099100000}"/>
    <cellStyle name="Currency 3 2 6 4 3 4" xfId="21194" xr:uid="{00000000-0005-0000-0000-00009A100000}"/>
    <cellStyle name="Currency 3 2 6 4 3 5" xfId="26146" xr:uid="{00000000-0005-0000-0000-00009B100000}"/>
    <cellStyle name="Currency 3 2 6 4 3 6" xfId="31098" xr:uid="{00000000-0005-0000-0000-00009C100000}"/>
    <cellStyle name="Currency 3 2 6 4 3 7" xfId="36050" xr:uid="{00000000-0005-0000-0000-00009D100000}"/>
    <cellStyle name="Currency 3 2 6 4 4" xfId="3439" xr:uid="{00000000-0005-0000-0000-00009E100000}"/>
    <cellStyle name="Currency 3 2 6 4 4 2" xfId="43050" xr:uid="{00000000-0005-0000-0000-00009F100000}"/>
    <cellStyle name="Currency 3 2 6 4 5" xfId="8389" xr:uid="{00000000-0005-0000-0000-0000A0100000}"/>
    <cellStyle name="Currency 3 2 6 4 5 2" xfId="38098" xr:uid="{00000000-0005-0000-0000-0000A1100000}"/>
    <cellStyle name="Currency 3 2 6 4 6" xfId="13339" xr:uid="{00000000-0005-0000-0000-0000A2100000}"/>
    <cellStyle name="Currency 3 2 6 4 7" xfId="18290" xr:uid="{00000000-0005-0000-0000-0000A3100000}"/>
    <cellStyle name="Currency 3 2 6 4 8" xfId="23242" xr:uid="{00000000-0005-0000-0000-0000A4100000}"/>
    <cellStyle name="Currency 3 2 6 4 9" xfId="28194" xr:uid="{00000000-0005-0000-0000-0000A5100000}"/>
    <cellStyle name="Currency 3 2 6 5" xfId="2515" xr:uid="{00000000-0005-0000-0000-0000A6100000}"/>
    <cellStyle name="Currency 3 2 6 5 2" xfId="7465" xr:uid="{00000000-0005-0000-0000-0000A7100000}"/>
    <cellStyle name="Currency 3 2 6 5 2 2" xfId="42126" xr:uid="{00000000-0005-0000-0000-0000A8100000}"/>
    <cellStyle name="Currency 3 2 6 5 3" xfId="12415" xr:uid="{00000000-0005-0000-0000-0000A9100000}"/>
    <cellStyle name="Currency 3 2 6 5 3 2" xfId="37174" xr:uid="{00000000-0005-0000-0000-0000AA100000}"/>
    <cellStyle name="Currency 3 2 6 5 4" xfId="17366" xr:uid="{00000000-0005-0000-0000-0000AB100000}"/>
    <cellStyle name="Currency 3 2 6 5 5" xfId="22318" xr:uid="{00000000-0005-0000-0000-0000AC100000}"/>
    <cellStyle name="Currency 3 2 6 5 6" xfId="27270" xr:uid="{00000000-0005-0000-0000-0000AD100000}"/>
    <cellStyle name="Currency 3 2 6 5 7" xfId="32222" xr:uid="{00000000-0005-0000-0000-0000AE100000}"/>
    <cellStyle name="Currency 3 2 6 6" xfId="3967" xr:uid="{00000000-0005-0000-0000-0000AF100000}"/>
    <cellStyle name="Currency 3 2 6 6 2" xfId="8917" xr:uid="{00000000-0005-0000-0000-0000B0100000}"/>
    <cellStyle name="Currency 3 2 6 6 2 2" xfId="43578" xr:uid="{00000000-0005-0000-0000-0000B1100000}"/>
    <cellStyle name="Currency 3 2 6 6 3" xfId="13867" xr:uid="{00000000-0005-0000-0000-0000B2100000}"/>
    <cellStyle name="Currency 3 2 6 6 3 2" xfId="38626" xr:uid="{00000000-0005-0000-0000-0000B3100000}"/>
    <cellStyle name="Currency 3 2 6 6 4" xfId="18818" xr:uid="{00000000-0005-0000-0000-0000B4100000}"/>
    <cellStyle name="Currency 3 2 6 6 5" xfId="23770" xr:uid="{00000000-0005-0000-0000-0000B5100000}"/>
    <cellStyle name="Currency 3 2 6 6 6" xfId="28722" xr:uid="{00000000-0005-0000-0000-0000B6100000}"/>
    <cellStyle name="Currency 3 2 6 6 7" xfId="33674" xr:uid="{00000000-0005-0000-0000-0000B7100000}"/>
    <cellStyle name="Currency 3 2 6 7" xfId="5419" xr:uid="{00000000-0005-0000-0000-0000B8100000}"/>
    <cellStyle name="Currency 3 2 6 7 2" xfId="10369" xr:uid="{00000000-0005-0000-0000-0000B9100000}"/>
    <cellStyle name="Currency 3 2 6 7 2 2" xfId="45030" xr:uid="{00000000-0005-0000-0000-0000BA100000}"/>
    <cellStyle name="Currency 3 2 6 7 3" xfId="15319" xr:uid="{00000000-0005-0000-0000-0000BB100000}"/>
    <cellStyle name="Currency 3 2 6 7 3 2" xfId="40078" xr:uid="{00000000-0005-0000-0000-0000BC100000}"/>
    <cellStyle name="Currency 3 2 6 7 4" xfId="20270" xr:uid="{00000000-0005-0000-0000-0000BD100000}"/>
    <cellStyle name="Currency 3 2 6 7 5" xfId="25222" xr:uid="{00000000-0005-0000-0000-0000BE100000}"/>
    <cellStyle name="Currency 3 2 6 7 6" xfId="30174" xr:uid="{00000000-0005-0000-0000-0000BF100000}"/>
    <cellStyle name="Currency 3 2 6 7 7" xfId="35126" xr:uid="{00000000-0005-0000-0000-0000C0100000}"/>
    <cellStyle name="Currency 3 2 6 8" xfId="1987" xr:uid="{00000000-0005-0000-0000-0000C1100000}"/>
    <cellStyle name="Currency 3 2 6 8 2" xfId="41598" xr:uid="{00000000-0005-0000-0000-0000C2100000}"/>
    <cellStyle name="Currency 3 2 6 9" xfId="6937" xr:uid="{00000000-0005-0000-0000-0000C3100000}"/>
    <cellStyle name="Currency 3 2 6 9 2" xfId="36646" xr:uid="{00000000-0005-0000-0000-0000C4100000}"/>
    <cellStyle name="Currency 3 2 7" xfId="601" xr:uid="{00000000-0005-0000-0000-0000C5100000}"/>
    <cellStyle name="Currency 3 2 7 10" xfId="21592" xr:uid="{00000000-0005-0000-0000-0000C6100000}"/>
    <cellStyle name="Currency 3 2 7 11" xfId="26544" xr:uid="{00000000-0005-0000-0000-0000C7100000}"/>
    <cellStyle name="Currency 3 2 7 12" xfId="31496" xr:uid="{00000000-0005-0000-0000-0000C8100000}"/>
    <cellStyle name="Currency 3 2 7 2" xfId="1195" xr:uid="{00000000-0005-0000-0000-0000C9100000}"/>
    <cellStyle name="Currency 3 2 7 2 10" xfId="32948" xr:uid="{00000000-0005-0000-0000-0000CA100000}"/>
    <cellStyle name="Currency 3 2 7 2 2" xfId="4693" xr:uid="{00000000-0005-0000-0000-0000CB100000}"/>
    <cellStyle name="Currency 3 2 7 2 2 2" xfId="9643" xr:uid="{00000000-0005-0000-0000-0000CC100000}"/>
    <cellStyle name="Currency 3 2 7 2 2 2 2" xfId="44304" xr:uid="{00000000-0005-0000-0000-0000CD100000}"/>
    <cellStyle name="Currency 3 2 7 2 2 3" xfId="14593" xr:uid="{00000000-0005-0000-0000-0000CE100000}"/>
    <cellStyle name="Currency 3 2 7 2 2 3 2" xfId="39352" xr:uid="{00000000-0005-0000-0000-0000CF100000}"/>
    <cellStyle name="Currency 3 2 7 2 2 4" xfId="19544" xr:uid="{00000000-0005-0000-0000-0000D0100000}"/>
    <cellStyle name="Currency 3 2 7 2 2 5" xfId="24496" xr:uid="{00000000-0005-0000-0000-0000D1100000}"/>
    <cellStyle name="Currency 3 2 7 2 2 6" xfId="29448" xr:uid="{00000000-0005-0000-0000-0000D2100000}"/>
    <cellStyle name="Currency 3 2 7 2 2 7" xfId="34400" xr:uid="{00000000-0005-0000-0000-0000D3100000}"/>
    <cellStyle name="Currency 3 2 7 2 3" xfId="6145" xr:uid="{00000000-0005-0000-0000-0000D4100000}"/>
    <cellStyle name="Currency 3 2 7 2 3 2" xfId="11095" xr:uid="{00000000-0005-0000-0000-0000D5100000}"/>
    <cellStyle name="Currency 3 2 7 2 3 2 2" xfId="45756" xr:uid="{00000000-0005-0000-0000-0000D6100000}"/>
    <cellStyle name="Currency 3 2 7 2 3 3" xfId="16045" xr:uid="{00000000-0005-0000-0000-0000D7100000}"/>
    <cellStyle name="Currency 3 2 7 2 3 3 2" xfId="40804" xr:uid="{00000000-0005-0000-0000-0000D8100000}"/>
    <cellStyle name="Currency 3 2 7 2 3 4" xfId="20996" xr:uid="{00000000-0005-0000-0000-0000D9100000}"/>
    <cellStyle name="Currency 3 2 7 2 3 5" xfId="25948" xr:uid="{00000000-0005-0000-0000-0000DA100000}"/>
    <cellStyle name="Currency 3 2 7 2 3 6" xfId="30900" xr:uid="{00000000-0005-0000-0000-0000DB100000}"/>
    <cellStyle name="Currency 3 2 7 2 3 7" xfId="35852" xr:uid="{00000000-0005-0000-0000-0000DC100000}"/>
    <cellStyle name="Currency 3 2 7 2 4" xfId="3241" xr:uid="{00000000-0005-0000-0000-0000DD100000}"/>
    <cellStyle name="Currency 3 2 7 2 4 2" xfId="42852" xr:uid="{00000000-0005-0000-0000-0000DE100000}"/>
    <cellStyle name="Currency 3 2 7 2 5" xfId="8191" xr:uid="{00000000-0005-0000-0000-0000DF100000}"/>
    <cellStyle name="Currency 3 2 7 2 5 2" xfId="37900" xr:uid="{00000000-0005-0000-0000-0000E0100000}"/>
    <cellStyle name="Currency 3 2 7 2 6" xfId="13141" xr:uid="{00000000-0005-0000-0000-0000E1100000}"/>
    <cellStyle name="Currency 3 2 7 2 7" xfId="18092" xr:uid="{00000000-0005-0000-0000-0000E2100000}"/>
    <cellStyle name="Currency 3 2 7 2 8" xfId="23044" xr:uid="{00000000-0005-0000-0000-0000E3100000}"/>
    <cellStyle name="Currency 3 2 7 2 9" xfId="27996" xr:uid="{00000000-0005-0000-0000-0000E4100000}"/>
    <cellStyle name="Currency 3 2 7 3" xfId="2647" xr:uid="{00000000-0005-0000-0000-0000E5100000}"/>
    <cellStyle name="Currency 3 2 7 3 2" xfId="7597" xr:uid="{00000000-0005-0000-0000-0000E6100000}"/>
    <cellStyle name="Currency 3 2 7 3 2 2" xfId="42258" xr:uid="{00000000-0005-0000-0000-0000E7100000}"/>
    <cellStyle name="Currency 3 2 7 3 3" xfId="12547" xr:uid="{00000000-0005-0000-0000-0000E8100000}"/>
    <cellStyle name="Currency 3 2 7 3 3 2" xfId="37306" xr:uid="{00000000-0005-0000-0000-0000E9100000}"/>
    <cellStyle name="Currency 3 2 7 3 4" xfId="17498" xr:uid="{00000000-0005-0000-0000-0000EA100000}"/>
    <cellStyle name="Currency 3 2 7 3 5" xfId="22450" xr:uid="{00000000-0005-0000-0000-0000EB100000}"/>
    <cellStyle name="Currency 3 2 7 3 6" xfId="27402" xr:uid="{00000000-0005-0000-0000-0000EC100000}"/>
    <cellStyle name="Currency 3 2 7 3 7" xfId="32354" xr:uid="{00000000-0005-0000-0000-0000ED100000}"/>
    <cellStyle name="Currency 3 2 7 4" xfId="4099" xr:uid="{00000000-0005-0000-0000-0000EE100000}"/>
    <cellStyle name="Currency 3 2 7 4 2" xfId="9049" xr:uid="{00000000-0005-0000-0000-0000EF100000}"/>
    <cellStyle name="Currency 3 2 7 4 2 2" xfId="43710" xr:uid="{00000000-0005-0000-0000-0000F0100000}"/>
    <cellStyle name="Currency 3 2 7 4 3" xfId="13999" xr:uid="{00000000-0005-0000-0000-0000F1100000}"/>
    <cellStyle name="Currency 3 2 7 4 3 2" xfId="38758" xr:uid="{00000000-0005-0000-0000-0000F2100000}"/>
    <cellStyle name="Currency 3 2 7 4 4" xfId="18950" xr:uid="{00000000-0005-0000-0000-0000F3100000}"/>
    <cellStyle name="Currency 3 2 7 4 5" xfId="23902" xr:uid="{00000000-0005-0000-0000-0000F4100000}"/>
    <cellStyle name="Currency 3 2 7 4 6" xfId="28854" xr:uid="{00000000-0005-0000-0000-0000F5100000}"/>
    <cellStyle name="Currency 3 2 7 4 7" xfId="33806" xr:uid="{00000000-0005-0000-0000-0000F6100000}"/>
    <cellStyle name="Currency 3 2 7 5" xfId="5551" xr:uid="{00000000-0005-0000-0000-0000F7100000}"/>
    <cellStyle name="Currency 3 2 7 5 2" xfId="10501" xr:uid="{00000000-0005-0000-0000-0000F8100000}"/>
    <cellStyle name="Currency 3 2 7 5 2 2" xfId="45162" xr:uid="{00000000-0005-0000-0000-0000F9100000}"/>
    <cellStyle name="Currency 3 2 7 5 3" xfId="15451" xr:uid="{00000000-0005-0000-0000-0000FA100000}"/>
    <cellStyle name="Currency 3 2 7 5 3 2" xfId="40210" xr:uid="{00000000-0005-0000-0000-0000FB100000}"/>
    <cellStyle name="Currency 3 2 7 5 4" xfId="20402" xr:uid="{00000000-0005-0000-0000-0000FC100000}"/>
    <cellStyle name="Currency 3 2 7 5 5" xfId="25354" xr:uid="{00000000-0005-0000-0000-0000FD100000}"/>
    <cellStyle name="Currency 3 2 7 5 6" xfId="30306" xr:uid="{00000000-0005-0000-0000-0000FE100000}"/>
    <cellStyle name="Currency 3 2 7 5 7" xfId="35258" xr:uid="{00000000-0005-0000-0000-0000FF100000}"/>
    <cellStyle name="Currency 3 2 7 6" xfId="1789" xr:uid="{00000000-0005-0000-0000-000000110000}"/>
    <cellStyle name="Currency 3 2 7 6 2" xfId="41400" xr:uid="{00000000-0005-0000-0000-000001110000}"/>
    <cellStyle name="Currency 3 2 7 7" xfId="6739" xr:uid="{00000000-0005-0000-0000-000002110000}"/>
    <cellStyle name="Currency 3 2 7 7 2" xfId="36448" xr:uid="{00000000-0005-0000-0000-000003110000}"/>
    <cellStyle name="Currency 3 2 7 8" xfId="11689" xr:uid="{00000000-0005-0000-0000-000004110000}"/>
    <cellStyle name="Currency 3 2 7 9" xfId="16640" xr:uid="{00000000-0005-0000-0000-000005110000}"/>
    <cellStyle name="Currency 3 2 8" xfId="865" xr:uid="{00000000-0005-0000-0000-000006110000}"/>
    <cellStyle name="Currency 3 2 8 10" xfId="21856" xr:uid="{00000000-0005-0000-0000-000007110000}"/>
    <cellStyle name="Currency 3 2 8 11" xfId="26808" xr:uid="{00000000-0005-0000-0000-000008110000}"/>
    <cellStyle name="Currency 3 2 8 12" xfId="31760" xr:uid="{00000000-0005-0000-0000-000009110000}"/>
    <cellStyle name="Currency 3 2 8 2" xfId="1459" xr:uid="{00000000-0005-0000-0000-00000A110000}"/>
    <cellStyle name="Currency 3 2 8 2 10" xfId="33212" xr:uid="{00000000-0005-0000-0000-00000B110000}"/>
    <cellStyle name="Currency 3 2 8 2 2" xfId="4957" xr:uid="{00000000-0005-0000-0000-00000C110000}"/>
    <cellStyle name="Currency 3 2 8 2 2 2" xfId="9907" xr:uid="{00000000-0005-0000-0000-00000D110000}"/>
    <cellStyle name="Currency 3 2 8 2 2 2 2" xfId="44568" xr:uid="{00000000-0005-0000-0000-00000E110000}"/>
    <cellStyle name="Currency 3 2 8 2 2 3" xfId="14857" xr:uid="{00000000-0005-0000-0000-00000F110000}"/>
    <cellStyle name="Currency 3 2 8 2 2 3 2" xfId="39616" xr:uid="{00000000-0005-0000-0000-000010110000}"/>
    <cellStyle name="Currency 3 2 8 2 2 4" xfId="19808" xr:uid="{00000000-0005-0000-0000-000011110000}"/>
    <cellStyle name="Currency 3 2 8 2 2 5" xfId="24760" xr:uid="{00000000-0005-0000-0000-000012110000}"/>
    <cellStyle name="Currency 3 2 8 2 2 6" xfId="29712" xr:uid="{00000000-0005-0000-0000-000013110000}"/>
    <cellStyle name="Currency 3 2 8 2 2 7" xfId="34664" xr:uid="{00000000-0005-0000-0000-000014110000}"/>
    <cellStyle name="Currency 3 2 8 2 3" xfId="6409" xr:uid="{00000000-0005-0000-0000-000015110000}"/>
    <cellStyle name="Currency 3 2 8 2 3 2" xfId="11359" xr:uid="{00000000-0005-0000-0000-000016110000}"/>
    <cellStyle name="Currency 3 2 8 2 3 2 2" xfId="46020" xr:uid="{00000000-0005-0000-0000-000017110000}"/>
    <cellStyle name="Currency 3 2 8 2 3 3" xfId="16309" xr:uid="{00000000-0005-0000-0000-000018110000}"/>
    <cellStyle name="Currency 3 2 8 2 3 3 2" xfId="41068" xr:uid="{00000000-0005-0000-0000-000019110000}"/>
    <cellStyle name="Currency 3 2 8 2 3 4" xfId="21260" xr:uid="{00000000-0005-0000-0000-00001A110000}"/>
    <cellStyle name="Currency 3 2 8 2 3 5" xfId="26212" xr:uid="{00000000-0005-0000-0000-00001B110000}"/>
    <cellStyle name="Currency 3 2 8 2 3 6" xfId="31164" xr:uid="{00000000-0005-0000-0000-00001C110000}"/>
    <cellStyle name="Currency 3 2 8 2 3 7" xfId="36116" xr:uid="{00000000-0005-0000-0000-00001D110000}"/>
    <cellStyle name="Currency 3 2 8 2 4" xfId="3505" xr:uid="{00000000-0005-0000-0000-00001E110000}"/>
    <cellStyle name="Currency 3 2 8 2 4 2" xfId="43116" xr:uid="{00000000-0005-0000-0000-00001F110000}"/>
    <cellStyle name="Currency 3 2 8 2 5" xfId="8455" xr:uid="{00000000-0005-0000-0000-000020110000}"/>
    <cellStyle name="Currency 3 2 8 2 5 2" xfId="38164" xr:uid="{00000000-0005-0000-0000-000021110000}"/>
    <cellStyle name="Currency 3 2 8 2 6" xfId="13405" xr:uid="{00000000-0005-0000-0000-000022110000}"/>
    <cellStyle name="Currency 3 2 8 2 7" xfId="18356" xr:uid="{00000000-0005-0000-0000-000023110000}"/>
    <cellStyle name="Currency 3 2 8 2 8" xfId="23308" xr:uid="{00000000-0005-0000-0000-000024110000}"/>
    <cellStyle name="Currency 3 2 8 2 9" xfId="28260" xr:uid="{00000000-0005-0000-0000-000025110000}"/>
    <cellStyle name="Currency 3 2 8 3" xfId="2911" xr:uid="{00000000-0005-0000-0000-000026110000}"/>
    <cellStyle name="Currency 3 2 8 3 2" xfId="7861" xr:uid="{00000000-0005-0000-0000-000027110000}"/>
    <cellStyle name="Currency 3 2 8 3 2 2" xfId="42522" xr:uid="{00000000-0005-0000-0000-000028110000}"/>
    <cellStyle name="Currency 3 2 8 3 3" xfId="12811" xr:uid="{00000000-0005-0000-0000-000029110000}"/>
    <cellStyle name="Currency 3 2 8 3 3 2" xfId="37570" xr:uid="{00000000-0005-0000-0000-00002A110000}"/>
    <cellStyle name="Currency 3 2 8 3 4" xfId="17762" xr:uid="{00000000-0005-0000-0000-00002B110000}"/>
    <cellStyle name="Currency 3 2 8 3 5" xfId="22714" xr:uid="{00000000-0005-0000-0000-00002C110000}"/>
    <cellStyle name="Currency 3 2 8 3 6" xfId="27666" xr:uid="{00000000-0005-0000-0000-00002D110000}"/>
    <cellStyle name="Currency 3 2 8 3 7" xfId="32618" xr:uid="{00000000-0005-0000-0000-00002E110000}"/>
    <cellStyle name="Currency 3 2 8 4" xfId="4363" xr:uid="{00000000-0005-0000-0000-00002F110000}"/>
    <cellStyle name="Currency 3 2 8 4 2" xfId="9313" xr:uid="{00000000-0005-0000-0000-000030110000}"/>
    <cellStyle name="Currency 3 2 8 4 2 2" xfId="43974" xr:uid="{00000000-0005-0000-0000-000031110000}"/>
    <cellStyle name="Currency 3 2 8 4 3" xfId="14263" xr:uid="{00000000-0005-0000-0000-000032110000}"/>
    <cellStyle name="Currency 3 2 8 4 3 2" xfId="39022" xr:uid="{00000000-0005-0000-0000-000033110000}"/>
    <cellStyle name="Currency 3 2 8 4 4" xfId="19214" xr:uid="{00000000-0005-0000-0000-000034110000}"/>
    <cellStyle name="Currency 3 2 8 4 5" xfId="24166" xr:uid="{00000000-0005-0000-0000-000035110000}"/>
    <cellStyle name="Currency 3 2 8 4 6" xfId="29118" xr:uid="{00000000-0005-0000-0000-000036110000}"/>
    <cellStyle name="Currency 3 2 8 4 7" xfId="34070" xr:uid="{00000000-0005-0000-0000-000037110000}"/>
    <cellStyle name="Currency 3 2 8 5" xfId="5815" xr:uid="{00000000-0005-0000-0000-000038110000}"/>
    <cellStyle name="Currency 3 2 8 5 2" xfId="10765" xr:uid="{00000000-0005-0000-0000-000039110000}"/>
    <cellStyle name="Currency 3 2 8 5 2 2" xfId="45426" xr:uid="{00000000-0005-0000-0000-00003A110000}"/>
    <cellStyle name="Currency 3 2 8 5 3" xfId="15715" xr:uid="{00000000-0005-0000-0000-00003B110000}"/>
    <cellStyle name="Currency 3 2 8 5 3 2" xfId="40474" xr:uid="{00000000-0005-0000-0000-00003C110000}"/>
    <cellStyle name="Currency 3 2 8 5 4" xfId="20666" xr:uid="{00000000-0005-0000-0000-00003D110000}"/>
    <cellStyle name="Currency 3 2 8 5 5" xfId="25618" xr:uid="{00000000-0005-0000-0000-00003E110000}"/>
    <cellStyle name="Currency 3 2 8 5 6" xfId="30570" xr:uid="{00000000-0005-0000-0000-00003F110000}"/>
    <cellStyle name="Currency 3 2 8 5 7" xfId="35522" xr:uid="{00000000-0005-0000-0000-000040110000}"/>
    <cellStyle name="Currency 3 2 8 6" xfId="2053" xr:uid="{00000000-0005-0000-0000-000041110000}"/>
    <cellStyle name="Currency 3 2 8 6 2" xfId="41664" xr:uid="{00000000-0005-0000-0000-000042110000}"/>
    <cellStyle name="Currency 3 2 8 7" xfId="7003" xr:uid="{00000000-0005-0000-0000-000043110000}"/>
    <cellStyle name="Currency 3 2 8 7 2" xfId="36712" xr:uid="{00000000-0005-0000-0000-000044110000}"/>
    <cellStyle name="Currency 3 2 8 8" xfId="11953" xr:uid="{00000000-0005-0000-0000-000045110000}"/>
    <cellStyle name="Currency 3 2 8 9" xfId="16904" xr:uid="{00000000-0005-0000-0000-000046110000}"/>
    <cellStyle name="Currency 3 2 9" xfId="535" xr:uid="{00000000-0005-0000-0000-000047110000}"/>
    <cellStyle name="Currency 3 2 9 10" xfId="32288" xr:uid="{00000000-0005-0000-0000-000048110000}"/>
    <cellStyle name="Currency 3 2 9 2" xfId="4033" xr:uid="{00000000-0005-0000-0000-000049110000}"/>
    <cellStyle name="Currency 3 2 9 2 2" xfId="8983" xr:uid="{00000000-0005-0000-0000-00004A110000}"/>
    <cellStyle name="Currency 3 2 9 2 2 2" xfId="43644" xr:uid="{00000000-0005-0000-0000-00004B110000}"/>
    <cellStyle name="Currency 3 2 9 2 3" xfId="13933" xr:uid="{00000000-0005-0000-0000-00004C110000}"/>
    <cellStyle name="Currency 3 2 9 2 3 2" xfId="38692" xr:uid="{00000000-0005-0000-0000-00004D110000}"/>
    <cellStyle name="Currency 3 2 9 2 4" xfId="18884" xr:uid="{00000000-0005-0000-0000-00004E110000}"/>
    <cellStyle name="Currency 3 2 9 2 5" xfId="23836" xr:uid="{00000000-0005-0000-0000-00004F110000}"/>
    <cellStyle name="Currency 3 2 9 2 6" xfId="28788" xr:uid="{00000000-0005-0000-0000-000050110000}"/>
    <cellStyle name="Currency 3 2 9 2 7" xfId="33740" xr:uid="{00000000-0005-0000-0000-000051110000}"/>
    <cellStyle name="Currency 3 2 9 3" xfId="5485" xr:uid="{00000000-0005-0000-0000-000052110000}"/>
    <cellStyle name="Currency 3 2 9 3 2" xfId="10435" xr:uid="{00000000-0005-0000-0000-000053110000}"/>
    <cellStyle name="Currency 3 2 9 3 2 2" xfId="45096" xr:uid="{00000000-0005-0000-0000-000054110000}"/>
    <cellStyle name="Currency 3 2 9 3 3" xfId="15385" xr:uid="{00000000-0005-0000-0000-000055110000}"/>
    <cellStyle name="Currency 3 2 9 3 3 2" xfId="40144" xr:uid="{00000000-0005-0000-0000-000056110000}"/>
    <cellStyle name="Currency 3 2 9 3 4" xfId="20336" xr:uid="{00000000-0005-0000-0000-000057110000}"/>
    <cellStyle name="Currency 3 2 9 3 5" xfId="25288" xr:uid="{00000000-0005-0000-0000-000058110000}"/>
    <cellStyle name="Currency 3 2 9 3 6" xfId="30240" xr:uid="{00000000-0005-0000-0000-000059110000}"/>
    <cellStyle name="Currency 3 2 9 3 7" xfId="35192" xr:uid="{00000000-0005-0000-0000-00005A110000}"/>
    <cellStyle name="Currency 3 2 9 4" xfId="2581" xr:uid="{00000000-0005-0000-0000-00005B110000}"/>
    <cellStyle name="Currency 3 2 9 4 2" xfId="42192" xr:uid="{00000000-0005-0000-0000-00005C110000}"/>
    <cellStyle name="Currency 3 2 9 5" xfId="7531" xr:uid="{00000000-0005-0000-0000-00005D110000}"/>
    <cellStyle name="Currency 3 2 9 5 2" xfId="37240" xr:uid="{00000000-0005-0000-0000-00005E110000}"/>
    <cellStyle name="Currency 3 2 9 6" xfId="12481" xr:uid="{00000000-0005-0000-0000-00005F110000}"/>
    <cellStyle name="Currency 3 2 9 7" xfId="17432" xr:uid="{00000000-0005-0000-0000-000060110000}"/>
    <cellStyle name="Currency 3 2 9 8" xfId="22384" xr:uid="{00000000-0005-0000-0000-000061110000}"/>
    <cellStyle name="Currency 3 2 9 9" xfId="27336" xr:uid="{00000000-0005-0000-0000-000062110000}"/>
    <cellStyle name="Currency 3 20" xfId="21514" xr:uid="{00000000-0005-0000-0000-000063110000}"/>
    <cellStyle name="Currency 3 21" xfId="26466" xr:uid="{00000000-0005-0000-0000-000064110000}"/>
    <cellStyle name="Currency 3 22" xfId="31418" xr:uid="{00000000-0005-0000-0000-000065110000}"/>
    <cellStyle name="Currency 3 3" xfId="280" xr:uid="{00000000-0005-0000-0000-000066110000}"/>
    <cellStyle name="Currency 3 3 10" xfId="2326" xr:uid="{00000000-0005-0000-0000-000067110000}"/>
    <cellStyle name="Currency 3 3 10 2" xfId="7276" xr:uid="{00000000-0005-0000-0000-000068110000}"/>
    <cellStyle name="Currency 3 3 10 2 2" xfId="41937" xr:uid="{00000000-0005-0000-0000-000069110000}"/>
    <cellStyle name="Currency 3 3 10 3" xfId="12226" xr:uid="{00000000-0005-0000-0000-00006A110000}"/>
    <cellStyle name="Currency 3 3 10 3 2" xfId="36985" xr:uid="{00000000-0005-0000-0000-00006B110000}"/>
    <cellStyle name="Currency 3 3 10 4" xfId="17177" xr:uid="{00000000-0005-0000-0000-00006C110000}"/>
    <cellStyle name="Currency 3 3 10 5" xfId="22129" xr:uid="{00000000-0005-0000-0000-00006D110000}"/>
    <cellStyle name="Currency 3 3 10 6" xfId="27081" xr:uid="{00000000-0005-0000-0000-00006E110000}"/>
    <cellStyle name="Currency 3 3 10 7" xfId="32033" xr:uid="{00000000-0005-0000-0000-00006F110000}"/>
    <cellStyle name="Currency 3 3 11" xfId="3778" xr:uid="{00000000-0005-0000-0000-000070110000}"/>
    <cellStyle name="Currency 3 3 11 2" xfId="8728" xr:uid="{00000000-0005-0000-0000-000071110000}"/>
    <cellStyle name="Currency 3 3 11 2 2" xfId="43389" xr:uid="{00000000-0005-0000-0000-000072110000}"/>
    <cellStyle name="Currency 3 3 11 3" xfId="13678" xr:uid="{00000000-0005-0000-0000-000073110000}"/>
    <cellStyle name="Currency 3 3 11 3 2" xfId="38437" xr:uid="{00000000-0005-0000-0000-000074110000}"/>
    <cellStyle name="Currency 3 3 11 4" xfId="18629" xr:uid="{00000000-0005-0000-0000-000075110000}"/>
    <cellStyle name="Currency 3 3 11 5" xfId="23581" xr:uid="{00000000-0005-0000-0000-000076110000}"/>
    <cellStyle name="Currency 3 3 11 6" xfId="28533" xr:uid="{00000000-0005-0000-0000-000077110000}"/>
    <cellStyle name="Currency 3 3 11 7" xfId="33485" xr:uid="{00000000-0005-0000-0000-000078110000}"/>
    <cellStyle name="Currency 3 3 12" xfId="5230" xr:uid="{00000000-0005-0000-0000-000079110000}"/>
    <cellStyle name="Currency 3 3 12 2" xfId="10180" xr:uid="{00000000-0005-0000-0000-00007A110000}"/>
    <cellStyle name="Currency 3 3 12 2 2" xfId="44841" xr:uid="{00000000-0005-0000-0000-00007B110000}"/>
    <cellStyle name="Currency 3 3 12 3" xfId="15130" xr:uid="{00000000-0005-0000-0000-00007C110000}"/>
    <cellStyle name="Currency 3 3 12 3 2" xfId="39889" xr:uid="{00000000-0005-0000-0000-00007D110000}"/>
    <cellStyle name="Currency 3 3 12 4" xfId="20081" xr:uid="{00000000-0005-0000-0000-00007E110000}"/>
    <cellStyle name="Currency 3 3 12 5" xfId="25033" xr:uid="{00000000-0005-0000-0000-00007F110000}"/>
    <cellStyle name="Currency 3 3 12 6" xfId="29985" xr:uid="{00000000-0005-0000-0000-000080110000}"/>
    <cellStyle name="Currency 3 3 12 7" xfId="34937" xr:uid="{00000000-0005-0000-0000-000081110000}"/>
    <cellStyle name="Currency 3 3 13" xfId="1732" xr:uid="{00000000-0005-0000-0000-000082110000}"/>
    <cellStyle name="Currency 3 3 13 2" xfId="41343" xr:uid="{00000000-0005-0000-0000-000083110000}"/>
    <cellStyle name="Currency 3 3 14" xfId="6682" xr:uid="{00000000-0005-0000-0000-000084110000}"/>
    <cellStyle name="Currency 3 3 14 2" xfId="36391" xr:uid="{00000000-0005-0000-0000-000085110000}"/>
    <cellStyle name="Currency 3 3 15" xfId="11632" xr:uid="{00000000-0005-0000-0000-000086110000}"/>
    <cellStyle name="Currency 3 3 16" xfId="16583" xr:uid="{00000000-0005-0000-0000-000087110000}"/>
    <cellStyle name="Currency 3 3 17" xfId="21535" xr:uid="{00000000-0005-0000-0000-000088110000}"/>
    <cellStyle name="Currency 3 3 18" xfId="26487" xr:uid="{00000000-0005-0000-0000-000089110000}"/>
    <cellStyle name="Currency 3 3 19" xfId="31439" xr:uid="{00000000-0005-0000-0000-00008A110000}"/>
    <cellStyle name="Currency 3 3 2" xfId="313" xr:uid="{00000000-0005-0000-0000-00008B110000}"/>
    <cellStyle name="Currency 3 3 2 10" xfId="3811" xr:uid="{00000000-0005-0000-0000-00008C110000}"/>
    <cellStyle name="Currency 3 3 2 10 2" xfId="8761" xr:uid="{00000000-0005-0000-0000-00008D110000}"/>
    <cellStyle name="Currency 3 3 2 10 2 2" xfId="43422" xr:uid="{00000000-0005-0000-0000-00008E110000}"/>
    <cellStyle name="Currency 3 3 2 10 3" xfId="13711" xr:uid="{00000000-0005-0000-0000-00008F110000}"/>
    <cellStyle name="Currency 3 3 2 10 3 2" xfId="38470" xr:uid="{00000000-0005-0000-0000-000090110000}"/>
    <cellStyle name="Currency 3 3 2 10 4" xfId="18662" xr:uid="{00000000-0005-0000-0000-000091110000}"/>
    <cellStyle name="Currency 3 3 2 10 5" xfId="23614" xr:uid="{00000000-0005-0000-0000-000092110000}"/>
    <cellStyle name="Currency 3 3 2 10 6" xfId="28566" xr:uid="{00000000-0005-0000-0000-000093110000}"/>
    <cellStyle name="Currency 3 3 2 10 7" xfId="33518" xr:uid="{00000000-0005-0000-0000-000094110000}"/>
    <cellStyle name="Currency 3 3 2 11" xfId="5263" xr:uid="{00000000-0005-0000-0000-000095110000}"/>
    <cellStyle name="Currency 3 3 2 11 2" xfId="10213" xr:uid="{00000000-0005-0000-0000-000096110000}"/>
    <cellStyle name="Currency 3 3 2 11 2 2" xfId="44874" xr:uid="{00000000-0005-0000-0000-000097110000}"/>
    <cellStyle name="Currency 3 3 2 11 3" xfId="15163" xr:uid="{00000000-0005-0000-0000-000098110000}"/>
    <cellStyle name="Currency 3 3 2 11 3 2" xfId="39922" xr:uid="{00000000-0005-0000-0000-000099110000}"/>
    <cellStyle name="Currency 3 3 2 11 4" xfId="20114" xr:uid="{00000000-0005-0000-0000-00009A110000}"/>
    <cellStyle name="Currency 3 3 2 11 5" xfId="25066" xr:uid="{00000000-0005-0000-0000-00009B110000}"/>
    <cellStyle name="Currency 3 3 2 11 6" xfId="30018" xr:uid="{00000000-0005-0000-0000-00009C110000}"/>
    <cellStyle name="Currency 3 3 2 11 7" xfId="34970" xr:uid="{00000000-0005-0000-0000-00009D110000}"/>
    <cellStyle name="Currency 3 3 2 12" xfId="1765" xr:uid="{00000000-0005-0000-0000-00009E110000}"/>
    <cellStyle name="Currency 3 3 2 12 2" xfId="41376" xr:uid="{00000000-0005-0000-0000-00009F110000}"/>
    <cellStyle name="Currency 3 3 2 13" xfId="6715" xr:uid="{00000000-0005-0000-0000-0000A0110000}"/>
    <cellStyle name="Currency 3 3 2 13 2" xfId="36424" xr:uid="{00000000-0005-0000-0000-0000A1110000}"/>
    <cellStyle name="Currency 3 3 2 14" xfId="11665" xr:uid="{00000000-0005-0000-0000-0000A2110000}"/>
    <cellStyle name="Currency 3 3 2 15" xfId="16616" xr:uid="{00000000-0005-0000-0000-0000A3110000}"/>
    <cellStyle name="Currency 3 3 2 16" xfId="21568" xr:uid="{00000000-0005-0000-0000-0000A4110000}"/>
    <cellStyle name="Currency 3 3 2 17" xfId="26520" xr:uid="{00000000-0005-0000-0000-0000A5110000}"/>
    <cellStyle name="Currency 3 3 2 18" xfId="31472" xr:uid="{00000000-0005-0000-0000-0000A6110000}"/>
    <cellStyle name="Currency 3 3 2 2" xfId="379" xr:uid="{00000000-0005-0000-0000-0000A7110000}"/>
    <cellStyle name="Currency 3 3 2 2 10" xfId="11797" xr:uid="{00000000-0005-0000-0000-0000A8110000}"/>
    <cellStyle name="Currency 3 3 2 2 11" xfId="16748" xr:uid="{00000000-0005-0000-0000-0000A9110000}"/>
    <cellStyle name="Currency 3 3 2 2 12" xfId="21700" xr:uid="{00000000-0005-0000-0000-0000AA110000}"/>
    <cellStyle name="Currency 3 3 2 2 13" xfId="26652" xr:uid="{00000000-0005-0000-0000-0000AB110000}"/>
    <cellStyle name="Currency 3 3 2 2 14" xfId="31604" xr:uid="{00000000-0005-0000-0000-0000AC110000}"/>
    <cellStyle name="Currency 3 3 2 2 2" xfId="973" xr:uid="{00000000-0005-0000-0000-0000AD110000}"/>
    <cellStyle name="Currency 3 3 2 2 2 10" xfId="21964" xr:uid="{00000000-0005-0000-0000-0000AE110000}"/>
    <cellStyle name="Currency 3 3 2 2 2 11" xfId="26916" xr:uid="{00000000-0005-0000-0000-0000AF110000}"/>
    <cellStyle name="Currency 3 3 2 2 2 12" xfId="31868" xr:uid="{00000000-0005-0000-0000-0000B0110000}"/>
    <cellStyle name="Currency 3 3 2 2 2 2" xfId="1567" xr:uid="{00000000-0005-0000-0000-0000B1110000}"/>
    <cellStyle name="Currency 3 3 2 2 2 2 10" xfId="33320" xr:uid="{00000000-0005-0000-0000-0000B2110000}"/>
    <cellStyle name="Currency 3 3 2 2 2 2 2" xfId="5065" xr:uid="{00000000-0005-0000-0000-0000B3110000}"/>
    <cellStyle name="Currency 3 3 2 2 2 2 2 2" xfId="10015" xr:uid="{00000000-0005-0000-0000-0000B4110000}"/>
    <cellStyle name="Currency 3 3 2 2 2 2 2 2 2" xfId="44676" xr:uid="{00000000-0005-0000-0000-0000B5110000}"/>
    <cellStyle name="Currency 3 3 2 2 2 2 2 3" xfId="14965" xr:uid="{00000000-0005-0000-0000-0000B6110000}"/>
    <cellStyle name="Currency 3 3 2 2 2 2 2 3 2" xfId="39724" xr:uid="{00000000-0005-0000-0000-0000B7110000}"/>
    <cellStyle name="Currency 3 3 2 2 2 2 2 4" xfId="19916" xr:uid="{00000000-0005-0000-0000-0000B8110000}"/>
    <cellStyle name="Currency 3 3 2 2 2 2 2 5" xfId="24868" xr:uid="{00000000-0005-0000-0000-0000B9110000}"/>
    <cellStyle name="Currency 3 3 2 2 2 2 2 6" xfId="29820" xr:uid="{00000000-0005-0000-0000-0000BA110000}"/>
    <cellStyle name="Currency 3 3 2 2 2 2 2 7" xfId="34772" xr:uid="{00000000-0005-0000-0000-0000BB110000}"/>
    <cellStyle name="Currency 3 3 2 2 2 2 3" xfId="6517" xr:uid="{00000000-0005-0000-0000-0000BC110000}"/>
    <cellStyle name="Currency 3 3 2 2 2 2 3 2" xfId="11467" xr:uid="{00000000-0005-0000-0000-0000BD110000}"/>
    <cellStyle name="Currency 3 3 2 2 2 2 3 2 2" xfId="46128" xr:uid="{00000000-0005-0000-0000-0000BE110000}"/>
    <cellStyle name="Currency 3 3 2 2 2 2 3 3" xfId="16417" xr:uid="{00000000-0005-0000-0000-0000BF110000}"/>
    <cellStyle name="Currency 3 3 2 2 2 2 3 3 2" xfId="41176" xr:uid="{00000000-0005-0000-0000-0000C0110000}"/>
    <cellStyle name="Currency 3 3 2 2 2 2 3 4" xfId="21368" xr:uid="{00000000-0005-0000-0000-0000C1110000}"/>
    <cellStyle name="Currency 3 3 2 2 2 2 3 5" xfId="26320" xr:uid="{00000000-0005-0000-0000-0000C2110000}"/>
    <cellStyle name="Currency 3 3 2 2 2 2 3 6" xfId="31272" xr:uid="{00000000-0005-0000-0000-0000C3110000}"/>
    <cellStyle name="Currency 3 3 2 2 2 2 3 7" xfId="36224" xr:uid="{00000000-0005-0000-0000-0000C4110000}"/>
    <cellStyle name="Currency 3 3 2 2 2 2 4" xfId="3613" xr:uid="{00000000-0005-0000-0000-0000C5110000}"/>
    <cellStyle name="Currency 3 3 2 2 2 2 4 2" xfId="43224" xr:uid="{00000000-0005-0000-0000-0000C6110000}"/>
    <cellStyle name="Currency 3 3 2 2 2 2 5" xfId="8563" xr:uid="{00000000-0005-0000-0000-0000C7110000}"/>
    <cellStyle name="Currency 3 3 2 2 2 2 5 2" xfId="38272" xr:uid="{00000000-0005-0000-0000-0000C8110000}"/>
    <cellStyle name="Currency 3 3 2 2 2 2 6" xfId="13513" xr:uid="{00000000-0005-0000-0000-0000C9110000}"/>
    <cellStyle name="Currency 3 3 2 2 2 2 7" xfId="18464" xr:uid="{00000000-0005-0000-0000-0000CA110000}"/>
    <cellStyle name="Currency 3 3 2 2 2 2 8" xfId="23416" xr:uid="{00000000-0005-0000-0000-0000CB110000}"/>
    <cellStyle name="Currency 3 3 2 2 2 2 9" xfId="28368" xr:uid="{00000000-0005-0000-0000-0000CC110000}"/>
    <cellStyle name="Currency 3 3 2 2 2 3" xfId="3019" xr:uid="{00000000-0005-0000-0000-0000CD110000}"/>
    <cellStyle name="Currency 3 3 2 2 2 3 2" xfId="7969" xr:uid="{00000000-0005-0000-0000-0000CE110000}"/>
    <cellStyle name="Currency 3 3 2 2 2 3 2 2" xfId="42630" xr:uid="{00000000-0005-0000-0000-0000CF110000}"/>
    <cellStyle name="Currency 3 3 2 2 2 3 3" xfId="12919" xr:uid="{00000000-0005-0000-0000-0000D0110000}"/>
    <cellStyle name="Currency 3 3 2 2 2 3 3 2" xfId="37678" xr:uid="{00000000-0005-0000-0000-0000D1110000}"/>
    <cellStyle name="Currency 3 3 2 2 2 3 4" xfId="17870" xr:uid="{00000000-0005-0000-0000-0000D2110000}"/>
    <cellStyle name="Currency 3 3 2 2 2 3 5" xfId="22822" xr:uid="{00000000-0005-0000-0000-0000D3110000}"/>
    <cellStyle name="Currency 3 3 2 2 2 3 6" xfId="27774" xr:uid="{00000000-0005-0000-0000-0000D4110000}"/>
    <cellStyle name="Currency 3 3 2 2 2 3 7" xfId="32726" xr:uid="{00000000-0005-0000-0000-0000D5110000}"/>
    <cellStyle name="Currency 3 3 2 2 2 4" xfId="4471" xr:uid="{00000000-0005-0000-0000-0000D6110000}"/>
    <cellStyle name="Currency 3 3 2 2 2 4 2" xfId="9421" xr:uid="{00000000-0005-0000-0000-0000D7110000}"/>
    <cellStyle name="Currency 3 3 2 2 2 4 2 2" xfId="44082" xr:uid="{00000000-0005-0000-0000-0000D8110000}"/>
    <cellStyle name="Currency 3 3 2 2 2 4 3" xfId="14371" xr:uid="{00000000-0005-0000-0000-0000D9110000}"/>
    <cellStyle name="Currency 3 3 2 2 2 4 3 2" xfId="39130" xr:uid="{00000000-0005-0000-0000-0000DA110000}"/>
    <cellStyle name="Currency 3 3 2 2 2 4 4" xfId="19322" xr:uid="{00000000-0005-0000-0000-0000DB110000}"/>
    <cellStyle name="Currency 3 3 2 2 2 4 5" xfId="24274" xr:uid="{00000000-0005-0000-0000-0000DC110000}"/>
    <cellStyle name="Currency 3 3 2 2 2 4 6" xfId="29226" xr:uid="{00000000-0005-0000-0000-0000DD110000}"/>
    <cellStyle name="Currency 3 3 2 2 2 4 7" xfId="34178" xr:uid="{00000000-0005-0000-0000-0000DE110000}"/>
    <cellStyle name="Currency 3 3 2 2 2 5" xfId="5923" xr:uid="{00000000-0005-0000-0000-0000DF110000}"/>
    <cellStyle name="Currency 3 3 2 2 2 5 2" xfId="10873" xr:uid="{00000000-0005-0000-0000-0000E0110000}"/>
    <cellStyle name="Currency 3 3 2 2 2 5 2 2" xfId="45534" xr:uid="{00000000-0005-0000-0000-0000E1110000}"/>
    <cellStyle name="Currency 3 3 2 2 2 5 3" xfId="15823" xr:uid="{00000000-0005-0000-0000-0000E2110000}"/>
    <cellStyle name="Currency 3 3 2 2 2 5 3 2" xfId="40582" xr:uid="{00000000-0005-0000-0000-0000E3110000}"/>
    <cellStyle name="Currency 3 3 2 2 2 5 4" xfId="20774" xr:uid="{00000000-0005-0000-0000-0000E4110000}"/>
    <cellStyle name="Currency 3 3 2 2 2 5 5" xfId="25726" xr:uid="{00000000-0005-0000-0000-0000E5110000}"/>
    <cellStyle name="Currency 3 3 2 2 2 5 6" xfId="30678" xr:uid="{00000000-0005-0000-0000-0000E6110000}"/>
    <cellStyle name="Currency 3 3 2 2 2 5 7" xfId="35630" xr:uid="{00000000-0005-0000-0000-0000E7110000}"/>
    <cellStyle name="Currency 3 3 2 2 2 6" xfId="2161" xr:uid="{00000000-0005-0000-0000-0000E8110000}"/>
    <cellStyle name="Currency 3 3 2 2 2 6 2" xfId="41772" xr:uid="{00000000-0005-0000-0000-0000E9110000}"/>
    <cellStyle name="Currency 3 3 2 2 2 7" xfId="7111" xr:uid="{00000000-0005-0000-0000-0000EA110000}"/>
    <cellStyle name="Currency 3 3 2 2 2 7 2" xfId="36820" xr:uid="{00000000-0005-0000-0000-0000EB110000}"/>
    <cellStyle name="Currency 3 3 2 2 2 8" xfId="12061" xr:uid="{00000000-0005-0000-0000-0000EC110000}"/>
    <cellStyle name="Currency 3 3 2 2 2 9" xfId="17012" xr:uid="{00000000-0005-0000-0000-0000ED110000}"/>
    <cellStyle name="Currency 3 3 2 2 3" xfId="709" xr:uid="{00000000-0005-0000-0000-0000EE110000}"/>
    <cellStyle name="Currency 3 3 2 2 3 10" xfId="32462" xr:uid="{00000000-0005-0000-0000-0000EF110000}"/>
    <cellStyle name="Currency 3 3 2 2 3 2" xfId="4207" xr:uid="{00000000-0005-0000-0000-0000F0110000}"/>
    <cellStyle name="Currency 3 3 2 2 3 2 2" xfId="9157" xr:uid="{00000000-0005-0000-0000-0000F1110000}"/>
    <cellStyle name="Currency 3 3 2 2 3 2 2 2" xfId="43818" xr:uid="{00000000-0005-0000-0000-0000F2110000}"/>
    <cellStyle name="Currency 3 3 2 2 3 2 3" xfId="14107" xr:uid="{00000000-0005-0000-0000-0000F3110000}"/>
    <cellStyle name="Currency 3 3 2 2 3 2 3 2" xfId="38866" xr:uid="{00000000-0005-0000-0000-0000F4110000}"/>
    <cellStyle name="Currency 3 3 2 2 3 2 4" xfId="19058" xr:uid="{00000000-0005-0000-0000-0000F5110000}"/>
    <cellStyle name="Currency 3 3 2 2 3 2 5" xfId="24010" xr:uid="{00000000-0005-0000-0000-0000F6110000}"/>
    <cellStyle name="Currency 3 3 2 2 3 2 6" xfId="28962" xr:uid="{00000000-0005-0000-0000-0000F7110000}"/>
    <cellStyle name="Currency 3 3 2 2 3 2 7" xfId="33914" xr:uid="{00000000-0005-0000-0000-0000F8110000}"/>
    <cellStyle name="Currency 3 3 2 2 3 3" xfId="5659" xr:uid="{00000000-0005-0000-0000-0000F9110000}"/>
    <cellStyle name="Currency 3 3 2 2 3 3 2" xfId="10609" xr:uid="{00000000-0005-0000-0000-0000FA110000}"/>
    <cellStyle name="Currency 3 3 2 2 3 3 2 2" xfId="45270" xr:uid="{00000000-0005-0000-0000-0000FB110000}"/>
    <cellStyle name="Currency 3 3 2 2 3 3 3" xfId="15559" xr:uid="{00000000-0005-0000-0000-0000FC110000}"/>
    <cellStyle name="Currency 3 3 2 2 3 3 3 2" xfId="40318" xr:uid="{00000000-0005-0000-0000-0000FD110000}"/>
    <cellStyle name="Currency 3 3 2 2 3 3 4" xfId="20510" xr:uid="{00000000-0005-0000-0000-0000FE110000}"/>
    <cellStyle name="Currency 3 3 2 2 3 3 5" xfId="25462" xr:uid="{00000000-0005-0000-0000-0000FF110000}"/>
    <cellStyle name="Currency 3 3 2 2 3 3 6" xfId="30414" xr:uid="{00000000-0005-0000-0000-000000120000}"/>
    <cellStyle name="Currency 3 3 2 2 3 3 7" xfId="35366" xr:uid="{00000000-0005-0000-0000-000001120000}"/>
    <cellStyle name="Currency 3 3 2 2 3 4" xfId="2755" xr:uid="{00000000-0005-0000-0000-000002120000}"/>
    <cellStyle name="Currency 3 3 2 2 3 4 2" xfId="42366" xr:uid="{00000000-0005-0000-0000-000003120000}"/>
    <cellStyle name="Currency 3 3 2 2 3 5" xfId="7705" xr:uid="{00000000-0005-0000-0000-000004120000}"/>
    <cellStyle name="Currency 3 3 2 2 3 5 2" xfId="37414" xr:uid="{00000000-0005-0000-0000-000005120000}"/>
    <cellStyle name="Currency 3 3 2 2 3 6" xfId="12655" xr:uid="{00000000-0005-0000-0000-000006120000}"/>
    <cellStyle name="Currency 3 3 2 2 3 7" xfId="17606" xr:uid="{00000000-0005-0000-0000-000007120000}"/>
    <cellStyle name="Currency 3 3 2 2 3 8" xfId="22558" xr:uid="{00000000-0005-0000-0000-000008120000}"/>
    <cellStyle name="Currency 3 3 2 2 3 9" xfId="27510" xr:uid="{00000000-0005-0000-0000-000009120000}"/>
    <cellStyle name="Currency 3 3 2 2 4" xfId="1303" xr:uid="{00000000-0005-0000-0000-00000A120000}"/>
    <cellStyle name="Currency 3 3 2 2 4 10" xfId="33056" xr:uid="{00000000-0005-0000-0000-00000B120000}"/>
    <cellStyle name="Currency 3 3 2 2 4 2" xfId="4801" xr:uid="{00000000-0005-0000-0000-00000C120000}"/>
    <cellStyle name="Currency 3 3 2 2 4 2 2" xfId="9751" xr:uid="{00000000-0005-0000-0000-00000D120000}"/>
    <cellStyle name="Currency 3 3 2 2 4 2 2 2" xfId="44412" xr:uid="{00000000-0005-0000-0000-00000E120000}"/>
    <cellStyle name="Currency 3 3 2 2 4 2 3" xfId="14701" xr:uid="{00000000-0005-0000-0000-00000F120000}"/>
    <cellStyle name="Currency 3 3 2 2 4 2 3 2" xfId="39460" xr:uid="{00000000-0005-0000-0000-000010120000}"/>
    <cellStyle name="Currency 3 3 2 2 4 2 4" xfId="19652" xr:uid="{00000000-0005-0000-0000-000011120000}"/>
    <cellStyle name="Currency 3 3 2 2 4 2 5" xfId="24604" xr:uid="{00000000-0005-0000-0000-000012120000}"/>
    <cellStyle name="Currency 3 3 2 2 4 2 6" xfId="29556" xr:uid="{00000000-0005-0000-0000-000013120000}"/>
    <cellStyle name="Currency 3 3 2 2 4 2 7" xfId="34508" xr:uid="{00000000-0005-0000-0000-000014120000}"/>
    <cellStyle name="Currency 3 3 2 2 4 3" xfId="6253" xr:uid="{00000000-0005-0000-0000-000015120000}"/>
    <cellStyle name="Currency 3 3 2 2 4 3 2" xfId="11203" xr:uid="{00000000-0005-0000-0000-000016120000}"/>
    <cellStyle name="Currency 3 3 2 2 4 3 2 2" xfId="45864" xr:uid="{00000000-0005-0000-0000-000017120000}"/>
    <cellStyle name="Currency 3 3 2 2 4 3 3" xfId="16153" xr:uid="{00000000-0005-0000-0000-000018120000}"/>
    <cellStyle name="Currency 3 3 2 2 4 3 3 2" xfId="40912" xr:uid="{00000000-0005-0000-0000-000019120000}"/>
    <cellStyle name="Currency 3 3 2 2 4 3 4" xfId="21104" xr:uid="{00000000-0005-0000-0000-00001A120000}"/>
    <cellStyle name="Currency 3 3 2 2 4 3 5" xfId="26056" xr:uid="{00000000-0005-0000-0000-00001B120000}"/>
    <cellStyle name="Currency 3 3 2 2 4 3 6" xfId="31008" xr:uid="{00000000-0005-0000-0000-00001C120000}"/>
    <cellStyle name="Currency 3 3 2 2 4 3 7" xfId="35960" xr:uid="{00000000-0005-0000-0000-00001D120000}"/>
    <cellStyle name="Currency 3 3 2 2 4 4" xfId="3349" xr:uid="{00000000-0005-0000-0000-00001E120000}"/>
    <cellStyle name="Currency 3 3 2 2 4 4 2" xfId="42960" xr:uid="{00000000-0005-0000-0000-00001F120000}"/>
    <cellStyle name="Currency 3 3 2 2 4 5" xfId="8299" xr:uid="{00000000-0005-0000-0000-000020120000}"/>
    <cellStyle name="Currency 3 3 2 2 4 5 2" xfId="38008" xr:uid="{00000000-0005-0000-0000-000021120000}"/>
    <cellStyle name="Currency 3 3 2 2 4 6" xfId="13249" xr:uid="{00000000-0005-0000-0000-000022120000}"/>
    <cellStyle name="Currency 3 3 2 2 4 7" xfId="18200" xr:uid="{00000000-0005-0000-0000-000023120000}"/>
    <cellStyle name="Currency 3 3 2 2 4 8" xfId="23152" xr:uid="{00000000-0005-0000-0000-000024120000}"/>
    <cellStyle name="Currency 3 3 2 2 4 9" xfId="28104" xr:uid="{00000000-0005-0000-0000-000025120000}"/>
    <cellStyle name="Currency 3 3 2 2 5" xfId="2425" xr:uid="{00000000-0005-0000-0000-000026120000}"/>
    <cellStyle name="Currency 3 3 2 2 5 2" xfId="7375" xr:uid="{00000000-0005-0000-0000-000027120000}"/>
    <cellStyle name="Currency 3 3 2 2 5 2 2" xfId="42036" xr:uid="{00000000-0005-0000-0000-000028120000}"/>
    <cellStyle name="Currency 3 3 2 2 5 3" xfId="12325" xr:uid="{00000000-0005-0000-0000-000029120000}"/>
    <cellStyle name="Currency 3 3 2 2 5 3 2" xfId="37084" xr:uid="{00000000-0005-0000-0000-00002A120000}"/>
    <cellStyle name="Currency 3 3 2 2 5 4" xfId="17276" xr:uid="{00000000-0005-0000-0000-00002B120000}"/>
    <cellStyle name="Currency 3 3 2 2 5 5" xfId="22228" xr:uid="{00000000-0005-0000-0000-00002C120000}"/>
    <cellStyle name="Currency 3 3 2 2 5 6" xfId="27180" xr:uid="{00000000-0005-0000-0000-00002D120000}"/>
    <cellStyle name="Currency 3 3 2 2 5 7" xfId="32132" xr:uid="{00000000-0005-0000-0000-00002E120000}"/>
    <cellStyle name="Currency 3 3 2 2 6" xfId="3877" xr:uid="{00000000-0005-0000-0000-00002F120000}"/>
    <cellStyle name="Currency 3 3 2 2 6 2" xfId="8827" xr:uid="{00000000-0005-0000-0000-000030120000}"/>
    <cellStyle name="Currency 3 3 2 2 6 2 2" xfId="43488" xr:uid="{00000000-0005-0000-0000-000031120000}"/>
    <cellStyle name="Currency 3 3 2 2 6 3" xfId="13777" xr:uid="{00000000-0005-0000-0000-000032120000}"/>
    <cellStyle name="Currency 3 3 2 2 6 3 2" xfId="38536" xr:uid="{00000000-0005-0000-0000-000033120000}"/>
    <cellStyle name="Currency 3 3 2 2 6 4" xfId="18728" xr:uid="{00000000-0005-0000-0000-000034120000}"/>
    <cellStyle name="Currency 3 3 2 2 6 5" xfId="23680" xr:uid="{00000000-0005-0000-0000-000035120000}"/>
    <cellStyle name="Currency 3 3 2 2 6 6" xfId="28632" xr:uid="{00000000-0005-0000-0000-000036120000}"/>
    <cellStyle name="Currency 3 3 2 2 6 7" xfId="33584" xr:uid="{00000000-0005-0000-0000-000037120000}"/>
    <cellStyle name="Currency 3 3 2 2 7" xfId="5329" xr:uid="{00000000-0005-0000-0000-000038120000}"/>
    <cellStyle name="Currency 3 3 2 2 7 2" xfId="10279" xr:uid="{00000000-0005-0000-0000-000039120000}"/>
    <cellStyle name="Currency 3 3 2 2 7 2 2" xfId="44940" xr:uid="{00000000-0005-0000-0000-00003A120000}"/>
    <cellStyle name="Currency 3 3 2 2 7 3" xfId="15229" xr:uid="{00000000-0005-0000-0000-00003B120000}"/>
    <cellStyle name="Currency 3 3 2 2 7 3 2" xfId="39988" xr:uid="{00000000-0005-0000-0000-00003C120000}"/>
    <cellStyle name="Currency 3 3 2 2 7 4" xfId="20180" xr:uid="{00000000-0005-0000-0000-00003D120000}"/>
    <cellStyle name="Currency 3 3 2 2 7 5" xfId="25132" xr:uid="{00000000-0005-0000-0000-00003E120000}"/>
    <cellStyle name="Currency 3 3 2 2 7 6" xfId="30084" xr:uid="{00000000-0005-0000-0000-00003F120000}"/>
    <cellStyle name="Currency 3 3 2 2 7 7" xfId="35036" xr:uid="{00000000-0005-0000-0000-000040120000}"/>
    <cellStyle name="Currency 3 3 2 2 8" xfId="1897" xr:uid="{00000000-0005-0000-0000-000041120000}"/>
    <cellStyle name="Currency 3 3 2 2 8 2" xfId="41508" xr:uid="{00000000-0005-0000-0000-000042120000}"/>
    <cellStyle name="Currency 3 3 2 2 9" xfId="6847" xr:uid="{00000000-0005-0000-0000-000043120000}"/>
    <cellStyle name="Currency 3 3 2 2 9 2" xfId="36556" xr:uid="{00000000-0005-0000-0000-000044120000}"/>
    <cellStyle name="Currency 3 3 2 3" xfId="445" xr:uid="{00000000-0005-0000-0000-000045120000}"/>
    <cellStyle name="Currency 3 3 2 3 10" xfId="11863" xr:uid="{00000000-0005-0000-0000-000046120000}"/>
    <cellStyle name="Currency 3 3 2 3 11" xfId="16814" xr:uid="{00000000-0005-0000-0000-000047120000}"/>
    <cellStyle name="Currency 3 3 2 3 12" xfId="21766" xr:uid="{00000000-0005-0000-0000-000048120000}"/>
    <cellStyle name="Currency 3 3 2 3 13" xfId="26718" xr:uid="{00000000-0005-0000-0000-000049120000}"/>
    <cellStyle name="Currency 3 3 2 3 14" xfId="31670" xr:uid="{00000000-0005-0000-0000-00004A120000}"/>
    <cellStyle name="Currency 3 3 2 3 2" xfId="1039" xr:uid="{00000000-0005-0000-0000-00004B120000}"/>
    <cellStyle name="Currency 3 3 2 3 2 10" xfId="22030" xr:uid="{00000000-0005-0000-0000-00004C120000}"/>
    <cellStyle name="Currency 3 3 2 3 2 11" xfId="26982" xr:uid="{00000000-0005-0000-0000-00004D120000}"/>
    <cellStyle name="Currency 3 3 2 3 2 12" xfId="31934" xr:uid="{00000000-0005-0000-0000-00004E120000}"/>
    <cellStyle name="Currency 3 3 2 3 2 2" xfId="1633" xr:uid="{00000000-0005-0000-0000-00004F120000}"/>
    <cellStyle name="Currency 3 3 2 3 2 2 10" xfId="33386" xr:uid="{00000000-0005-0000-0000-000050120000}"/>
    <cellStyle name="Currency 3 3 2 3 2 2 2" xfId="5131" xr:uid="{00000000-0005-0000-0000-000051120000}"/>
    <cellStyle name="Currency 3 3 2 3 2 2 2 2" xfId="10081" xr:uid="{00000000-0005-0000-0000-000052120000}"/>
    <cellStyle name="Currency 3 3 2 3 2 2 2 2 2" xfId="44742" xr:uid="{00000000-0005-0000-0000-000053120000}"/>
    <cellStyle name="Currency 3 3 2 3 2 2 2 3" xfId="15031" xr:uid="{00000000-0005-0000-0000-000054120000}"/>
    <cellStyle name="Currency 3 3 2 3 2 2 2 3 2" xfId="39790" xr:uid="{00000000-0005-0000-0000-000055120000}"/>
    <cellStyle name="Currency 3 3 2 3 2 2 2 4" xfId="19982" xr:uid="{00000000-0005-0000-0000-000056120000}"/>
    <cellStyle name="Currency 3 3 2 3 2 2 2 5" xfId="24934" xr:uid="{00000000-0005-0000-0000-000057120000}"/>
    <cellStyle name="Currency 3 3 2 3 2 2 2 6" xfId="29886" xr:uid="{00000000-0005-0000-0000-000058120000}"/>
    <cellStyle name="Currency 3 3 2 3 2 2 2 7" xfId="34838" xr:uid="{00000000-0005-0000-0000-000059120000}"/>
    <cellStyle name="Currency 3 3 2 3 2 2 3" xfId="6583" xr:uid="{00000000-0005-0000-0000-00005A120000}"/>
    <cellStyle name="Currency 3 3 2 3 2 2 3 2" xfId="11533" xr:uid="{00000000-0005-0000-0000-00005B120000}"/>
    <cellStyle name="Currency 3 3 2 3 2 2 3 2 2" xfId="46194" xr:uid="{00000000-0005-0000-0000-00005C120000}"/>
    <cellStyle name="Currency 3 3 2 3 2 2 3 3" xfId="16483" xr:uid="{00000000-0005-0000-0000-00005D120000}"/>
    <cellStyle name="Currency 3 3 2 3 2 2 3 3 2" xfId="41242" xr:uid="{00000000-0005-0000-0000-00005E120000}"/>
    <cellStyle name="Currency 3 3 2 3 2 2 3 4" xfId="21434" xr:uid="{00000000-0005-0000-0000-00005F120000}"/>
    <cellStyle name="Currency 3 3 2 3 2 2 3 5" xfId="26386" xr:uid="{00000000-0005-0000-0000-000060120000}"/>
    <cellStyle name="Currency 3 3 2 3 2 2 3 6" xfId="31338" xr:uid="{00000000-0005-0000-0000-000061120000}"/>
    <cellStyle name="Currency 3 3 2 3 2 2 3 7" xfId="36290" xr:uid="{00000000-0005-0000-0000-000062120000}"/>
    <cellStyle name="Currency 3 3 2 3 2 2 4" xfId="3679" xr:uid="{00000000-0005-0000-0000-000063120000}"/>
    <cellStyle name="Currency 3 3 2 3 2 2 4 2" xfId="43290" xr:uid="{00000000-0005-0000-0000-000064120000}"/>
    <cellStyle name="Currency 3 3 2 3 2 2 5" xfId="8629" xr:uid="{00000000-0005-0000-0000-000065120000}"/>
    <cellStyle name="Currency 3 3 2 3 2 2 5 2" xfId="38338" xr:uid="{00000000-0005-0000-0000-000066120000}"/>
    <cellStyle name="Currency 3 3 2 3 2 2 6" xfId="13579" xr:uid="{00000000-0005-0000-0000-000067120000}"/>
    <cellStyle name="Currency 3 3 2 3 2 2 7" xfId="18530" xr:uid="{00000000-0005-0000-0000-000068120000}"/>
    <cellStyle name="Currency 3 3 2 3 2 2 8" xfId="23482" xr:uid="{00000000-0005-0000-0000-000069120000}"/>
    <cellStyle name="Currency 3 3 2 3 2 2 9" xfId="28434" xr:uid="{00000000-0005-0000-0000-00006A120000}"/>
    <cellStyle name="Currency 3 3 2 3 2 3" xfId="3085" xr:uid="{00000000-0005-0000-0000-00006B120000}"/>
    <cellStyle name="Currency 3 3 2 3 2 3 2" xfId="8035" xr:uid="{00000000-0005-0000-0000-00006C120000}"/>
    <cellStyle name="Currency 3 3 2 3 2 3 2 2" xfId="42696" xr:uid="{00000000-0005-0000-0000-00006D120000}"/>
    <cellStyle name="Currency 3 3 2 3 2 3 3" xfId="12985" xr:uid="{00000000-0005-0000-0000-00006E120000}"/>
    <cellStyle name="Currency 3 3 2 3 2 3 3 2" xfId="37744" xr:uid="{00000000-0005-0000-0000-00006F120000}"/>
    <cellStyle name="Currency 3 3 2 3 2 3 4" xfId="17936" xr:uid="{00000000-0005-0000-0000-000070120000}"/>
    <cellStyle name="Currency 3 3 2 3 2 3 5" xfId="22888" xr:uid="{00000000-0005-0000-0000-000071120000}"/>
    <cellStyle name="Currency 3 3 2 3 2 3 6" xfId="27840" xr:uid="{00000000-0005-0000-0000-000072120000}"/>
    <cellStyle name="Currency 3 3 2 3 2 3 7" xfId="32792" xr:uid="{00000000-0005-0000-0000-000073120000}"/>
    <cellStyle name="Currency 3 3 2 3 2 4" xfId="4537" xr:uid="{00000000-0005-0000-0000-000074120000}"/>
    <cellStyle name="Currency 3 3 2 3 2 4 2" xfId="9487" xr:uid="{00000000-0005-0000-0000-000075120000}"/>
    <cellStyle name="Currency 3 3 2 3 2 4 2 2" xfId="44148" xr:uid="{00000000-0005-0000-0000-000076120000}"/>
    <cellStyle name="Currency 3 3 2 3 2 4 3" xfId="14437" xr:uid="{00000000-0005-0000-0000-000077120000}"/>
    <cellStyle name="Currency 3 3 2 3 2 4 3 2" xfId="39196" xr:uid="{00000000-0005-0000-0000-000078120000}"/>
    <cellStyle name="Currency 3 3 2 3 2 4 4" xfId="19388" xr:uid="{00000000-0005-0000-0000-000079120000}"/>
    <cellStyle name="Currency 3 3 2 3 2 4 5" xfId="24340" xr:uid="{00000000-0005-0000-0000-00007A120000}"/>
    <cellStyle name="Currency 3 3 2 3 2 4 6" xfId="29292" xr:uid="{00000000-0005-0000-0000-00007B120000}"/>
    <cellStyle name="Currency 3 3 2 3 2 4 7" xfId="34244" xr:uid="{00000000-0005-0000-0000-00007C120000}"/>
    <cellStyle name="Currency 3 3 2 3 2 5" xfId="5989" xr:uid="{00000000-0005-0000-0000-00007D120000}"/>
    <cellStyle name="Currency 3 3 2 3 2 5 2" xfId="10939" xr:uid="{00000000-0005-0000-0000-00007E120000}"/>
    <cellStyle name="Currency 3 3 2 3 2 5 2 2" xfId="45600" xr:uid="{00000000-0005-0000-0000-00007F120000}"/>
    <cellStyle name="Currency 3 3 2 3 2 5 3" xfId="15889" xr:uid="{00000000-0005-0000-0000-000080120000}"/>
    <cellStyle name="Currency 3 3 2 3 2 5 3 2" xfId="40648" xr:uid="{00000000-0005-0000-0000-000081120000}"/>
    <cellStyle name="Currency 3 3 2 3 2 5 4" xfId="20840" xr:uid="{00000000-0005-0000-0000-000082120000}"/>
    <cellStyle name="Currency 3 3 2 3 2 5 5" xfId="25792" xr:uid="{00000000-0005-0000-0000-000083120000}"/>
    <cellStyle name="Currency 3 3 2 3 2 5 6" xfId="30744" xr:uid="{00000000-0005-0000-0000-000084120000}"/>
    <cellStyle name="Currency 3 3 2 3 2 5 7" xfId="35696" xr:uid="{00000000-0005-0000-0000-000085120000}"/>
    <cellStyle name="Currency 3 3 2 3 2 6" xfId="2227" xr:uid="{00000000-0005-0000-0000-000086120000}"/>
    <cellStyle name="Currency 3 3 2 3 2 6 2" xfId="41838" xr:uid="{00000000-0005-0000-0000-000087120000}"/>
    <cellStyle name="Currency 3 3 2 3 2 7" xfId="7177" xr:uid="{00000000-0005-0000-0000-000088120000}"/>
    <cellStyle name="Currency 3 3 2 3 2 7 2" xfId="36886" xr:uid="{00000000-0005-0000-0000-000089120000}"/>
    <cellStyle name="Currency 3 3 2 3 2 8" xfId="12127" xr:uid="{00000000-0005-0000-0000-00008A120000}"/>
    <cellStyle name="Currency 3 3 2 3 2 9" xfId="17078" xr:uid="{00000000-0005-0000-0000-00008B120000}"/>
    <cellStyle name="Currency 3 3 2 3 3" xfId="775" xr:uid="{00000000-0005-0000-0000-00008C120000}"/>
    <cellStyle name="Currency 3 3 2 3 3 10" xfId="32528" xr:uid="{00000000-0005-0000-0000-00008D120000}"/>
    <cellStyle name="Currency 3 3 2 3 3 2" xfId="4273" xr:uid="{00000000-0005-0000-0000-00008E120000}"/>
    <cellStyle name="Currency 3 3 2 3 3 2 2" xfId="9223" xr:uid="{00000000-0005-0000-0000-00008F120000}"/>
    <cellStyle name="Currency 3 3 2 3 3 2 2 2" xfId="43884" xr:uid="{00000000-0005-0000-0000-000090120000}"/>
    <cellStyle name="Currency 3 3 2 3 3 2 3" xfId="14173" xr:uid="{00000000-0005-0000-0000-000091120000}"/>
    <cellStyle name="Currency 3 3 2 3 3 2 3 2" xfId="38932" xr:uid="{00000000-0005-0000-0000-000092120000}"/>
    <cellStyle name="Currency 3 3 2 3 3 2 4" xfId="19124" xr:uid="{00000000-0005-0000-0000-000093120000}"/>
    <cellStyle name="Currency 3 3 2 3 3 2 5" xfId="24076" xr:uid="{00000000-0005-0000-0000-000094120000}"/>
    <cellStyle name="Currency 3 3 2 3 3 2 6" xfId="29028" xr:uid="{00000000-0005-0000-0000-000095120000}"/>
    <cellStyle name="Currency 3 3 2 3 3 2 7" xfId="33980" xr:uid="{00000000-0005-0000-0000-000096120000}"/>
    <cellStyle name="Currency 3 3 2 3 3 3" xfId="5725" xr:uid="{00000000-0005-0000-0000-000097120000}"/>
    <cellStyle name="Currency 3 3 2 3 3 3 2" xfId="10675" xr:uid="{00000000-0005-0000-0000-000098120000}"/>
    <cellStyle name="Currency 3 3 2 3 3 3 2 2" xfId="45336" xr:uid="{00000000-0005-0000-0000-000099120000}"/>
    <cellStyle name="Currency 3 3 2 3 3 3 3" xfId="15625" xr:uid="{00000000-0005-0000-0000-00009A120000}"/>
    <cellStyle name="Currency 3 3 2 3 3 3 3 2" xfId="40384" xr:uid="{00000000-0005-0000-0000-00009B120000}"/>
    <cellStyle name="Currency 3 3 2 3 3 3 4" xfId="20576" xr:uid="{00000000-0005-0000-0000-00009C120000}"/>
    <cellStyle name="Currency 3 3 2 3 3 3 5" xfId="25528" xr:uid="{00000000-0005-0000-0000-00009D120000}"/>
    <cellStyle name="Currency 3 3 2 3 3 3 6" xfId="30480" xr:uid="{00000000-0005-0000-0000-00009E120000}"/>
    <cellStyle name="Currency 3 3 2 3 3 3 7" xfId="35432" xr:uid="{00000000-0005-0000-0000-00009F120000}"/>
    <cellStyle name="Currency 3 3 2 3 3 4" xfId="2821" xr:uid="{00000000-0005-0000-0000-0000A0120000}"/>
    <cellStyle name="Currency 3 3 2 3 3 4 2" xfId="42432" xr:uid="{00000000-0005-0000-0000-0000A1120000}"/>
    <cellStyle name="Currency 3 3 2 3 3 5" xfId="7771" xr:uid="{00000000-0005-0000-0000-0000A2120000}"/>
    <cellStyle name="Currency 3 3 2 3 3 5 2" xfId="37480" xr:uid="{00000000-0005-0000-0000-0000A3120000}"/>
    <cellStyle name="Currency 3 3 2 3 3 6" xfId="12721" xr:uid="{00000000-0005-0000-0000-0000A4120000}"/>
    <cellStyle name="Currency 3 3 2 3 3 7" xfId="17672" xr:uid="{00000000-0005-0000-0000-0000A5120000}"/>
    <cellStyle name="Currency 3 3 2 3 3 8" xfId="22624" xr:uid="{00000000-0005-0000-0000-0000A6120000}"/>
    <cellStyle name="Currency 3 3 2 3 3 9" xfId="27576" xr:uid="{00000000-0005-0000-0000-0000A7120000}"/>
    <cellStyle name="Currency 3 3 2 3 4" xfId="1369" xr:uid="{00000000-0005-0000-0000-0000A8120000}"/>
    <cellStyle name="Currency 3 3 2 3 4 10" xfId="33122" xr:uid="{00000000-0005-0000-0000-0000A9120000}"/>
    <cellStyle name="Currency 3 3 2 3 4 2" xfId="4867" xr:uid="{00000000-0005-0000-0000-0000AA120000}"/>
    <cellStyle name="Currency 3 3 2 3 4 2 2" xfId="9817" xr:uid="{00000000-0005-0000-0000-0000AB120000}"/>
    <cellStyle name="Currency 3 3 2 3 4 2 2 2" xfId="44478" xr:uid="{00000000-0005-0000-0000-0000AC120000}"/>
    <cellStyle name="Currency 3 3 2 3 4 2 3" xfId="14767" xr:uid="{00000000-0005-0000-0000-0000AD120000}"/>
    <cellStyle name="Currency 3 3 2 3 4 2 3 2" xfId="39526" xr:uid="{00000000-0005-0000-0000-0000AE120000}"/>
    <cellStyle name="Currency 3 3 2 3 4 2 4" xfId="19718" xr:uid="{00000000-0005-0000-0000-0000AF120000}"/>
    <cellStyle name="Currency 3 3 2 3 4 2 5" xfId="24670" xr:uid="{00000000-0005-0000-0000-0000B0120000}"/>
    <cellStyle name="Currency 3 3 2 3 4 2 6" xfId="29622" xr:uid="{00000000-0005-0000-0000-0000B1120000}"/>
    <cellStyle name="Currency 3 3 2 3 4 2 7" xfId="34574" xr:uid="{00000000-0005-0000-0000-0000B2120000}"/>
    <cellStyle name="Currency 3 3 2 3 4 3" xfId="6319" xr:uid="{00000000-0005-0000-0000-0000B3120000}"/>
    <cellStyle name="Currency 3 3 2 3 4 3 2" xfId="11269" xr:uid="{00000000-0005-0000-0000-0000B4120000}"/>
    <cellStyle name="Currency 3 3 2 3 4 3 2 2" xfId="45930" xr:uid="{00000000-0005-0000-0000-0000B5120000}"/>
    <cellStyle name="Currency 3 3 2 3 4 3 3" xfId="16219" xr:uid="{00000000-0005-0000-0000-0000B6120000}"/>
    <cellStyle name="Currency 3 3 2 3 4 3 3 2" xfId="40978" xr:uid="{00000000-0005-0000-0000-0000B7120000}"/>
    <cellStyle name="Currency 3 3 2 3 4 3 4" xfId="21170" xr:uid="{00000000-0005-0000-0000-0000B8120000}"/>
    <cellStyle name="Currency 3 3 2 3 4 3 5" xfId="26122" xr:uid="{00000000-0005-0000-0000-0000B9120000}"/>
    <cellStyle name="Currency 3 3 2 3 4 3 6" xfId="31074" xr:uid="{00000000-0005-0000-0000-0000BA120000}"/>
    <cellStyle name="Currency 3 3 2 3 4 3 7" xfId="36026" xr:uid="{00000000-0005-0000-0000-0000BB120000}"/>
    <cellStyle name="Currency 3 3 2 3 4 4" xfId="3415" xr:uid="{00000000-0005-0000-0000-0000BC120000}"/>
    <cellStyle name="Currency 3 3 2 3 4 4 2" xfId="43026" xr:uid="{00000000-0005-0000-0000-0000BD120000}"/>
    <cellStyle name="Currency 3 3 2 3 4 5" xfId="8365" xr:uid="{00000000-0005-0000-0000-0000BE120000}"/>
    <cellStyle name="Currency 3 3 2 3 4 5 2" xfId="38074" xr:uid="{00000000-0005-0000-0000-0000BF120000}"/>
    <cellStyle name="Currency 3 3 2 3 4 6" xfId="13315" xr:uid="{00000000-0005-0000-0000-0000C0120000}"/>
    <cellStyle name="Currency 3 3 2 3 4 7" xfId="18266" xr:uid="{00000000-0005-0000-0000-0000C1120000}"/>
    <cellStyle name="Currency 3 3 2 3 4 8" xfId="23218" xr:uid="{00000000-0005-0000-0000-0000C2120000}"/>
    <cellStyle name="Currency 3 3 2 3 4 9" xfId="28170" xr:uid="{00000000-0005-0000-0000-0000C3120000}"/>
    <cellStyle name="Currency 3 3 2 3 5" xfId="2491" xr:uid="{00000000-0005-0000-0000-0000C4120000}"/>
    <cellStyle name="Currency 3 3 2 3 5 2" xfId="7441" xr:uid="{00000000-0005-0000-0000-0000C5120000}"/>
    <cellStyle name="Currency 3 3 2 3 5 2 2" xfId="42102" xr:uid="{00000000-0005-0000-0000-0000C6120000}"/>
    <cellStyle name="Currency 3 3 2 3 5 3" xfId="12391" xr:uid="{00000000-0005-0000-0000-0000C7120000}"/>
    <cellStyle name="Currency 3 3 2 3 5 3 2" xfId="37150" xr:uid="{00000000-0005-0000-0000-0000C8120000}"/>
    <cellStyle name="Currency 3 3 2 3 5 4" xfId="17342" xr:uid="{00000000-0005-0000-0000-0000C9120000}"/>
    <cellStyle name="Currency 3 3 2 3 5 5" xfId="22294" xr:uid="{00000000-0005-0000-0000-0000CA120000}"/>
    <cellStyle name="Currency 3 3 2 3 5 6" xfId="27246" xr:uid="{00000000-0005-0000-0000-0000CB120000}"/>
    <cellStyle name="Currency 3 3 2 3 5 7" xfId="32198" xr:uid="{00000000-0005-0000-0000-0000CC120000}"/>
    <cellStyle name="Currency 3 3 2 3 6" xfId="3943" xr:uid="{00000000-0005-0000-0000-0000CD120000}"/>
    <cellStyle name="Currency 3 3 2 3 6 2" xfId="8893" xr:uid="{00000000-0005-0000-0000-0000CE120000}"/>
    <cellStyle name="Currency 3 3 2 3 6 2 2" xfId="43554" xr:uid="{00000000-0005-0000-0000-0000CF120000}"/>
    <cellStyle name="Currency 3 3 2 3 6 3" xfId="13843" xr:uid="{00000000-0005-0000-0000-0000D0120000}"/>
    <cellStyle name="Currency 3 3 2 3 6 3 2" xfId="38602" xr:uid="{00000000-0005-0000-0000-0000D1120000}"/>
    <cellStyle name="Currency 3 3 2 3 6 4" xfId="18794" xr:uid="{00000000-0005-0000-0000-0000D2120000}"/>
    <cellStyle name="Currency 3 3 2 3 6 5" xfId="23746" xr:uid="{00000000-0005-0000-0000-0000D3120000}"/>
    <cellStyle name="Currency 3 3 2 3 6 6" xfId="28698" xr:uid="{00000000-0005-0000-0000-0000D4120000}"/>
    <cellStyle name="Currency 3 3 2 3 6 7" xfId="33650" xr:uid="{00000000-0005-0000-0000-0000D5120000}"/>
    <cellStyle name="Currency 3 3 2 3 7" xfId="5395" xr:uid="{00000000-0005-0000-0000-0000D6120000}"/>
    <cellStyle name="Currency 3 3 2 3 7 2" xfId="10345" xr:uid="{00000000-0005-0000-0000-0000D7120000}"/>
    <cellStyle name="Currency 3 3 2 3 7 2 2" xfId="45006" xr:uid="{00000000-0005-0000-0000-0000D8120000}"/>
    <cellStyle name="Currency 3 3 2 3 7 3" xfId="15295" xr:uid="{00000000-0005-0000-0000-0000D9120000}"/>
    <cellStyle name="Currency 3 3 2 3 7 3 2" xfId="40054" xr:uid="{00000000-0005-0000-0000-0000DA120000}"/>
    <cellStyle name="Currency 3 3 2 3 7 4" xfId="20246" xr:uid="{00000000-0005-0000-0000-0000DB120000}"/>
    <cellStyle name="Currency 3 3 2 3 7 5" xfId="25198" xr:uid="{00000000-0005-0000-0000-0000DC120000}"/>
    <cellStyle name="Currency 3 3 2 3 7 6" xfId="30150" xr:uid="{00000000-0005-0000-0000-0000DD120000}"/>
    <cellStyle name="Currency 3 3 2 3 7 7" xfId="35102" xr:uid="{00000000-0005-0000-0000-0000DE120000}"/>
    <cellStyle name="Currency 3 3 2 3 8" xfId="1963" xr:uid="{00000000-0005-0000-0000-0000DF120000}"/>
    <cellStyle name="Currency 3 3 2 3 8 2" xfId="41574" xr:uid="{00000000-0005-0000-0000-0000E0120000}"/>
    <cellStyle name="Currency 3 3 2 3 9" xfId="6913" xr:uid="{00000000-0005-0000-0000-0000E1120000}"/>
    <cellStyle name="Currency 3 3 2 3 9 2" xfId="36622" xr:uid="{00000000-0005-0000-0000-0000E2120000}"/>
    <cellStyle name="Currency 3 3 2 4" xfId="511" xr:uid="{00000000-0005-0000-0000-0000E3120000}"/>
    <cellStyle name="Currency 3 3 2 4 10" xfId="11929" xr:uid="{00000000-0005-0000-0000-0000E4120000}"/>
    <cellStyle name="Currency 3 3 2 4 11" xfId="16880" xr:uid="{00000000-0005-0000-0000-0000E5120000}"/>
    <cellStyle name="Currency 3 3 2 4 12" xfId="21832" xr:uid="{00000000-0005-0000-0000-0000E6120000}"/>
    <cellStyle name="Currency 3 3 2 4 13" xfId="26784" xr:uid="{00000000-0005-0000-0000-0000E7120000}"/>
    <cellStyle name="Currency 3 3 2 4 14" xfId="31736" xr:uid="{00000000-0005-0000-0000-0000E8120000}"/>
    <cellStyle name="Currency 3 3 2 4 2" xfId="1105" xr:uid="{00000000-0005-0000-0000-0000E9120000}"/>
    <cellStyle name="Currency 3 3 2 4 2 10" xfId="22096" xr:uid="{00000000-0005-0000-0000-0000EA120000}"/>
    <cellStyle name="Currency 3 3 2 4 2 11" xfId="27048" xr:uid="{00000000-0005-0000-0000-0000EB120000}"/>
    <cellStyle name="Currency 3 3 2 4 2 12" xfId="32000" xr:uid="{00000000-0005-0000-0000-0000EC120000}"/>
    <cellStyle name="Currency 3 3 2 4 2 2" xfId="1699" xr:uid="{00000000-0005-0000-0000-0000ED120000}"/>
    <cellStyle name="Currency 3 3 2 4 2 2 10" xfId="33452" xr:uid="{00000000-0005-0000-0000-0000EE120000}"/>
    <cellStyle name="Currency 3 3 2 4 2 2 2" xfId="5197" xr:uid="{00000000-0005-0000-0000-0000EF120000}"/>
    <cellStyle name="Currency 3 3 2 4 2 2 2 2" xfId="10147" xr:uid="{00000000-0005-0000-0000-0000F0120000}"/>
    <cellStyle name="Currency 3 3 2 4 2 2 2 2 2" xfId="44808" xr:uid="{00000000-0005-0000-0000-0000F1120000}"/>
    <cellStyle name="Currency 3 3 2 4 2 2 2 3" xfId="15097" xr:uid="{00000000-0005-0000-0000-0000F2120000}"/>
    <cellStyle name="Currency 3 3 2 4 2 2 2 3 2" xfId="39856" xr:uid="{00000000-0005-0000-0000-0000F3120000}"/>
    <cellStyle name="Currency 3 3 2 4 2 2 2 4" xfId="20048" xr:uid="{00000000-0005-0000-0000-0000F4120000}"/>
    <cellStyle name="Currency 3 3 2 4 2 2 2 5" xfId="25000" xr:uid="{00000000-0005-0000-0000-0000F5120000}"/>
    <cellStyle name="Currency 3 3 2 4 2 2 2 6" xfId="29952" xr:uid="{00000000-0005-0000-0000-0000F6120000}"/>
    <cellStyle name="Currency 3 3 2 4 2 2 2 7" xfId="34904" xr:uid="{00000000-0005-0000-0000-0000F7120000}"/>
    <cellStyle name="Currency 3 3 2 4 2 2 3" xfId="6649" xr:uid="{00000000-0005-0000-0000-0000F8120000}"/>
    <cellStyle name="Currency 3 3 2 4 2 2 3 2" xfId="11599" xr:uid="{00000000-0005-0000-0000-0000F9120000}"/>
    <cellStyle name="Currency 3 3 2 4 2 2 3 2 2" xfId="46260" xr:uid="{00000000-0005-0000-0000-0000FA120000}"/>
    <cellStyle name="Currency 3 3 2 4 2 2 3 3" xfId="16549" xr:uid="{00000000-0005-0000-0000-0000FB120000}"/>
    <cellStyle name="Currency 3 3 2 4 2 2 3 3 2" xfId="41308" xr:uid="{00000000-0005-0000-0000-0000FC120000}"/>
    <cellStyle name="Currency 3 3 2 4 2 2 3 4" xfId="21500" xr:uid="{00000000-0005-0000-0000-0000FD120000}"/>
    <cellStyle name="Currency 3 3 2 4 2 2 3 5" xfId="26452" xr:uid="{00000000-0005-0000-0000-0000FE120000}"/>
    <cellStyle name="Currency 3 3 2 4 2 2 3 6" xfId="31404" xr:uid="{00000000-0005-0000-0000-0000FF120000}"/>
    <cellStyle name="Currency 3 3 2 4 2 2 3 7" xfId="36356" xr:uid="{00000000-0005-0000-0000-000000130000}"/>
    <cellStyle name="Currency 3 3 2 4 2 2 4" xfId="3745" xr:uid="{00000000-0005-0000-0000-000001130000}"/>
    <cellStyle name="Currency 3 3 2 4 2 2 4 2" xfId="43356" xr:uid="{00000000-0005-0000-0000-000002130000}"/>
    <cellStyle name="Currency 3 3 2 4 2 2 5" xfId="8695" xr:uid="{00000000-0005-0000-0000-000003130000}"/>
    <cellStyle name="Currency 3 3 2 4 2 2 5 2" xfId="38404" xr:uid="{00000000-0005-0000-0000-000004130000}"/>
    <cellStyle name="Currency 3 3 2 4 2 2 6" xfId="13645" xr:uid="{00000000-0005-0000-0000-000005130000}"/>
    <cellStyle name="Currency 3 3 2 4 2 2 7" xfId="18596" xr:uid="{00000000-0005-0000-0000-000006130000}"/>
    <cellStyle name="Currency 3 3 2 4 2 2 8" xfId="23548" xr:uid="{00000000-0005-0000-0000-000007130000}"/>
    <cellStyle name="Currency 3 3 2 4 2 2 9" xfId="28500" xr:uid="{00000000-0005-0000-0000-000008130000}"/>
    <cellStyle name="Currency 3 3 2 4 2 3" xfId="3151" xr:uid="{00000000-0005-0000-0000-000009130000}"/>
    <cellStyle name="Currency 3 3 2 4 2 3 2" xfId="8101" xr:uid="{00000000-0005-0000-0000-00000A130000}"/>
    <cellStyle name="Currency 3 3 2 4 2 3 2 2" xfId="42762" xr:uid="{00000000-0005-0000-0000-00000B130000}"/>
    <cellStyle name="Currency 3 3 2 4 2 3 3" xfId="13051" xr:uid="{00000000-0005-0000-0000-00000C130000}"/>
    <cellStyle name="Currency 3 3 2 4 2 3 3 2" xfId="37810" xr:uid="{00000000-0005-0000-0000-00000D130000}"/>
    <cellStyle name="Currency 3 3 2 4 2 3 4" xfId="18002" xr:uid="{00000000-0005-0000-0000-00000E130000}"/>
    <cellStyle name="Currency 3 3 2 4 2 3 5" xfId="22954" xr:uid="{00000000-0005-0000-0000-00000F130000}"/>
    <cellStyle name="Currency 3 3 2 4 2 3 6" xfId="27906" xr:uid="{00000000-0005-0000-0000-000010130000}"/>
    <cellStyle name="Currency 3 3 2 4 2 3 7" xfId="32858" xr:uid="{00000000-0005-0000-0000-000011130000}"/>
    <cellStyle name="Currency 3 3 2 4 2 4" xfId="4603" xr:uid="{00000000-0005-0000-0000-000012130000}"/>
    <cellStyle name="Currency 3 3 2 4 2 4 2" xfId="9553" xr:uid="{00000000-0005-0000-0000-000013130000}"/>
    <cellStyle name="Currency 3 3 2 4 2 4 2 2" xfId="44214" xr:uid="{00000000-0005-0000-0000-000014130000}"/>
    <cellStyle name="Currency 3 3 2 4 2 4 3" xfId="14503" xr:uid="{00000000-0005-0000-0000-000015130000}"/>
    <cellStyle name="Currency 3 3 2 4 2 4 3 2" xfId="39262" xr:uid="{00000000-0005-0000-0000-000016130000}"/>
    <cellStyle name="Currency 3 3 2 4 2 4 4" xfId="19454" xr:uid="{00000000-0005-0000-0000-000017130000}"/>
    <cellStyle name="Currency 3 3 2 4 2 4 5" xfId="24406" xr:uid="{00000000-0005-0000-0000-000018130000}"/>
    <cellStyle name="Currency 3 3 2 4 2 4 6" xfId="29358" xr:uid="{00000000-0005-0000-0000-000019130000}"/>
    <cellStyle name="Currency 3 3 2 4 2 4 7" xfId="34310" xr:uid="{00000000-0005-0000-0000-00001A130000}"/>
    <cellStyle name="Currency 3 3 2 4 2 5" xfId="6055" xr:uid="{00000000-0005-0000-0000-00001B130000}"/>
    <cellStyle name="Currency 3 3 2 4 2 5 2" xfId="11005" xr:uid="{00000000-0005-0000-0000-00001C130000}"/>
    <cellStyle name="Currency 3 3 2 4 2 5 2 2" xfId="45666" xr:uid="{00000000-0005-0000-0000-00001D130000}"/>
    <cellStyle name="Currency 3 3 2 4 2 5 3" xfId="15955" xr:uid="{00000000-0005-0000-0000-00001E130000}"/>
    <cellStyle name="Currency 3 3 2 4 2 5 3 2" xfId="40714" xr:uid="{00000000-0005-0000-0000-00001F130000}"/>
    <cellStyle name="Currency 3 3 2 4 2 5 4" xfId="20906" xr:uid="{00000000-0005-0000-0000-000020130000}"/>
    <cellStyle name="Currency 3 3 2 4 2 5 5" xfId="25858" xr:uid="{00000000-0005-0000-0000-000021130000}"/>
    <cellStyle name="Currency 3 3 2 4 2 5 6" xfId="30810" xr:uid="{00000000-0005-0000-0000-000022130000}"/>
    <cellStyle name="Currency 3 3 2 4 2 5 7" xfId="35762" xr:uid="{00000000-0005-0000-0000-000023130000}"/>
    <cellStyle name="Currency 3 3 2 4 2 6" xfId="2293" xr:uid="{00000000-0005-0000-0000-000024130000}"/>
    <cellStyle name="Currency 3 3 2 4 2 6 2" xfId="41904" xr:uid="{00000000-0005-0000-0000-000025130000}"/>
    <cellStyle name="Currency 3 3 2 4 2 7" xfId="7243" xr:uid="{00000000-0005-0000-0000-000026130000}"/>
    <cellStyle name="Currency 3 3 2 4 2 7 2" xfId="36952" xr:uid="{00000000-0005-0000-0000-000027130000}"/>
    <cellStyle name="Currency 3 3 2 4 2 8" xfId="12193" xr:uid="{00000000-0005-0000-0000-000028130000}"/>
    <cellStyle name="Currency 3 3 2 4 2 9" xfId="17144" xr:uid="{00000000-0005-0000-0000-000029130000}"/>
    <cellStyle name="Currency 3 3 2 4 3" xfId="841" xr:uid="{00000000-0005-0000-0000-00002A130000}"/>
    <cellStyle name="Currency 3 3 2 4 3 10" xfId="32594" xr:uid="{00000000-0005-0000-0000-00002B130000}"/>
    <cellStyle name="Currency 3 3 2 4 3 2" xfId="4339" xr:uid="{00000000-0005-0000-0000-00002C130000}"/>
    <cellStyle name="Currency 3 3 2 4 3 2 2" xfId="9289" xr:uid="{00000000-0005-0000-0000-00002D130000}"/>
    <cellStyle name="Currency 3 3 2 4 3 2 2 2" xfId="43950" xr:uid="{00000000-0005-0000-0000-00002E130000}"/>
    <cellStyle name="Currency 3 3 2 4 3 2 3" xfId="14239" xr:uid="{00000000-0005-0000-0000-00002F130000}"/>
    <cellStyle name="Currency 3 3 2 4 3 2 3 2" xfId="38998" xr:uid="{00000000-0005-0000-0000-000030130000}"/>
    <cellStyle name="Currency 3 3 2 4 3 2 4" xfId="19190" xr:uid="{00000000-0005-0000-0000-000031130000}"/>
    <cellStyle name="Currency 3 3 2 4 3 2 5" xfId="24142" xr:uid="{00000000-0005-0000-0000-000032130000}"/>
    <cellStyle name="Currency 3 3 2 4 3 2 6" xfId="29094" xr:uid="{00000000-0005-0000-0000-000033130000}"/>
    <cellStyle name="Currency 3 3 2 4 3 2 7" xfId="34046" xr:uid="{00000000-0005-0000-0000-000034130000}"/>
    <cellStyle name="Currency 3 3 2 4 3 3" xfId="5791" xr:uid="{00000000-0005-0000-0000-000035130000}"/>
    <cellStyle name="Currency 3 3 2 4 3 3 2" xfId="10741" xr:uid="{00000000-0005-0000-0000-000036130000}"/>
    <cellStyle name="Currency 3 3 2 4 3 3 2 2" xfId="45402" xr:uid="{00000000-0005-0000-0000-000037130000}"/>
    <cellStyle name="Currency 3 3 2 4 3 3 3" xfId="15691" xr:uid="{00000000-0005-0000-0000-000038130000}"/>
    <cellStyle name="Currency 3 3 2 4 3 3 3 2" xfId="40450" xr:uid="{00000000-0005-0000-0000-000039130000}"/>
    <cellStyle name="Currency 3 3 2 4 3 3 4" xfId="20642" xr:uid="{00000000-0005-0000-0000-00003A130000}"/>
    <cellStyle name="Currency 3 3 2 4 3 3 5" xfId="25594" xr:uid="{00000000-0005-0000-0000-00003B130000}"/>
    <cellStyle name="Currency 3 3 2 4 3 3 6" xfId="30546" xr:uid="{00000000-0005-0000-0000-00003C130000}"/>
    <cellStyle name="Currency 3 3 2 4 3 3 7" xfId="35498" xr:uid="{00000000-0005-0000-0000-00003D130000}"/>
    <cellStyle name="Currency 3 3 2 4 3 4" xfId="2887" xr:uid="{00000000-0005-0000-0000-00003E130000}"/>
    <cellStyle name="Currency 3 3 2 4 3 4 2" xfId="42498" xr:uid="{00000000-0005-0000-0000-00003F130000}"/>
    <cellStyle name="Currency 3 3 2 4 3 5" xfId="7837" xr:uid="{00000000-0005-0000-0000-000040130000}"/>
    <cellStyle name="Currency 3 3 2 4 3 5 2" xfId="37546" xr:uid="{00000000-0005-0000-0000-000041130000}"/>
    <cellStyle name="Currency 3 3 2 4 3 6" xfId="12787" xr:uid="{00000000-0005-0000-0000-000042130000}"/>
    <cellStyle name="Currency 3 3 2 4 3 7" xfId="17738" xr:uid="{00000000-0005-0000-0000-000043130000}"/>
    <cellStyle name="Currency 3 3 2 4 3 8" xfId="22690" xr:uid="{00000000-0005-0000-0000-000044130000}"/>
    <cellStyle name="Currency 3 3 2 4 3 9" xfId="27642" xr:uid="{00000000-0005-0000-0000-000045130000}"/>
    <cellStyle name="Currency 3 3 2 4 4" xfId="1435" xr:uid="{00000000-0005-0000-0000-000046130000}"/>
    <cellStyle name="Currency 3 3 2 4 4 10" xfId="33188" xr:uid="{00000000-0005-0000-0000-000047130000}"/>
    <cellStyle name="Currency 3 3 2 4 4 2" xfId="4933" xr:uid="{00000000-0005-0000-0000-000048130000}"/>
    <cellStyle name="Currency 3 3 2 4 4 2 2" xfId="9883" xr:uid="{00000000-0005-0000-0000-000049130000}"/>
    <cellStyle name="Currency 3 3 2 4 4 2 2 2" xfId="44544" xr:uid="{00000000-0005-0000-0000-00004A130000}"/>
    <cellStyle name="Currency 3 3 2 4 4 2 3" xfId="14833" xr:uid="{00000000-0005-0000-0000-00004B130000}"/>
    <cellStyle name="Currency 3 3 2 4 4 2 3 2" xfId="39592" xr:uid="{00000000-0005-0000-0000-00004C130000}"/>
    <cellStyle name="Currency 3 3 2 4 4 2 4" xfId="19784" xr:uid="{00000000-0005-0000-0000-00004D130000}"/>
    <cellStyle name="Currency 3 3 2 4 4 2 5" xfId="24736" xr:uid="{00000000-0005-0000-0000-00004E130000}"/>
    <cellStyle name="Currency 3 3 2 4 4 2 6" xfId="29688" xr:uid="{00000000-0005-0000-0000-00004F130000}"/>
    <cellStyle name="Currency 3 3 2 4 4 2 7" xfId="34640" xr:uid="{00000000-0005-0000-0000-000050130000}"/>
    <cellStyle name="Currency 3 3 2 4 4 3" xfId="6385" xr:uid="{00000000-0005-0000-0000-000051130000}"/>
    <cellStyle name="Currency 3 3 2 4 4 3 2" xfId="11335" xr:uid="{00000000-0005-0000-0000-000052130000}"/>
    <cellStyle name="Currency 3 3 2 4 4 3 2 2" xfId="45996" xr:uid="{00000000-0005-0000-0000-000053130000}"/>
    <cellStyle name="Currency 3 3 2 4 4 3 3" xfId="16285" xr:uid="{00000000-0005-0000-0000-000054130000}"/>
    <cellStyle name="Currency 3 3 2 4 4 3 3 2" xfId="41044" xr:uid="{00000000-0005-0000-0000-000055130000}"/>
    <cellStyle name="Currency 3 3 2 4 4 3 4" xfId="21236" xr:uid="{00000000-0005-0000-0000-000056130000}"/>
    <cellStyle name="Currency 3 3 2 4 4 3 5" xfId="26188" xr:uid="{00000000-0005-0000-0000-000057130000}"/>
    <cellStyle name="Currency 3 3 2 4 4 3 6" xfId="31140" xr:uid="{00000000-0005-0000-0000-000058130000}"/>
    <cellStyle name="Currency 3 3 2 4 4 3 7" xfId="36092" xr:uid="{00000000-0005-0000-0000-000059130000}"/>
    <cellStyle name="Currency 3 3 2 4 4 4" xfId="3481" xr:uid="{00000000-0005-0000-0000-00005A130000}"/>
    <cellStyle name="Currency 3 3 2 4 4 4 2" xfId="43092" xr:uid="{00000000-0005-0000-0000-00005B130000}"/>
    <cellStyle name="Currency 3 3 2 4 4 5" xfId="8431" xr:uid="{00000000-0005-0000-0000-00005C130000}"/>
    <cellStyle name="Currency 3 3 2 4 4 5 2" xfId="38140" xr:uid="{00000000-0005-0000-0000-00005D130000}"/>
    <cellStyle name="Currency 3 3 2 4 4 6" xfId="13381" xr:uid="{00000000-0005-0000-0000-00005E130000}"/>
    <cellStyle name="Currency 3 3 2 4 4 7" xfId="18332" xr:uid="{00000000-0005-0000-0000-00005F130000}"/>
    <cellStyle name="Currency 3 3 2 4 4 8" xfId="23284" xr:uid="{00000000-0005-0000-0000-000060130000}"/>
    <cellStyle name="Currency 3 3 2 4 4 9" xfId="28236" xr:uid="{00000000-0005-0000-0000-000061130000}"/>
    <cellStyle name="Currency 3 3 2 4 5" xfId="2557" xr:uid="{00000000-0005-0000-0000-000062130000}"/>
    <cellStyle name="Currency 3 3 2 4 5 2" xfId="7507" xr:uid="{00000000-0005-0000-0000-000063130000}"/>
    <cellStyle name="Currency 3 3 2 4 5 2 2" xfId="42168" xr:uid="{00000000-0005-0000-0000-000064130000}"/>
    <cellStyle name="Currency 3 3 2 4 5 3" xfId="12457" xr:uid="{00000000-0005-0000-0000-000065130000}"/>
    <cellStyle name="Currency 3 3 2 4 5 3 2" xfId="37216" xr:uid="{00000000-0005-0000-0000-000066130000}"/>
    <cellStyle name="Currency 3 3 2 4 5 4" xfId="17408" xr:uid="{00000000-0005-0000-0000-000067130000}"/>
    <cellStyle name="Currency 3 3 2 4 5 5" xfId="22360" xr:uid="{00000000-0005-0000-0000-000068130000}"/>
    <cellStyle name="Currency 3 3 2 4 5 6" xfId="27312" xr:uid="{00000000-0005-0000-0000-000069130000}"/>
    <cellStyle name="Currency 3 3 2 4 5 7" xfId="32264" xr:uid="{00000000-0005-0000-0000-00006A130000}"/>
    <cellStyle name="Currency 3 3 2 4 6" xfId="4009" xr:uid="{00000000-0005-0000-0000-00006B130000}"/>
    <cellStyle name="Currency 3 3 2 4 6 2" xfId="8959" xr:uid="{00000000-0005-0000-0000-00006C130000}"/>
    <cellStyle name="Currency 3 3 2 4 6 2 2" xfId="43620" xr:uid="{00000000-0005-0000-0000-00006D130000}"/>
    <cellStyle name="Currency 3 3 2 4 6 3" xfId="13909" xr:uid="{00000000-0005-0000-0000-00006E130000}"/>
    <cellStyle name="Currency 3 3 2 4 6 3 2" xfId="38668" xr:uid="{00000000-0005-0000-0000-00006F130000}"/>
    <cellStyle name="Currency 3 3 2 4 6 4" xfId="18860" xr:uid="{00000000-0005-0000-0000-000070130000}"/>
    <cellStyle name="Currency 3 3 2 4 6 5" xfId="23812" xr:uid="{00000000-0005-0000-0000-000071130000}"/>
    <cellStyle name="Currency 3 3 2 4 6 6" xfId="28764" xr:uid="{00000000-0005-0000-0000-000072130000}"/>
    <cellStyle name="Currency 3 3 2 4 6 7" xfId="33716" xr:uid="{00000000-0005-0000-0000-000073130000}"/>
    <cellStyle name="Currency 3 3 2 4 7" xfId="5461" xr:uid="{00000000-0005-0000-0000-000074130000}"/>
    <cellStyle name="Currency 3 3 2 4 7 2" xfId="10411" xr:uid="{00000000-0005-0000-0000-000075130000}"/>
    <cellStyle name="Currency 3 3 2 4 7 2 2" xfId="45072" xr:uid="{00000000-0005-0000-0000-000076130000}"/>
    <cellStyle name="Currency 3 3 2 4 7 3" xfId="15361" xr:uid="{00000000-0005-0000-0000-000077130000}"/>
    <cellStyle name="Currency 3 3 2 4 7 3 2" xfId="40120" xr:uid="{00000000-0005-0000-0000-000078130000}"/>
    <cellStyle name="Currency 3 3 2 4 7 4" xfId="20312" xr:uid="{00000000-0005-0000-0000-000079130000}"/>
    <cellStyle name="Currency 3 3 2 4 7 5" xfId="25264" xr:uid="{00000000-0005-0000-0000-00007A130000}"/>
    <cellStyle name="Currency 3 3 2 4 7 6" xfId="30216" xr:uid="{00000000-0005-0000-0000-00007B130000}"/>
    <cellStyle name="Currency 3 3 2 4 7 7" xfId="35168" xr:uid="{00000000-0005-0000-0000-00007C130000}"/>
    <cellStyle name="Currency 3 3 2 4 8" xfId="2029" xr:uid="{00000000-0005-0000-0000-00007D130000}"/>
    <cellStyle name="Currency 3 3 2 4 8 2" xfId="41640" xr:uid="{00000000-0005-0000-0000-00007E130000}"/>
    <cellStyle name="Currency 3 3 2 4 9" xfId="6979" xr:uid="{00000000-0005-0000-0000-00007F130000}"/>
    <cellStyle name="Currency 3 3 2 4 9 2" xfId="36688" xr:uid="{00000000-0005-0000-0000-000080130000}"/>
    <cellStyle name="Currency 3 3 2 5" xfId="643" xr:uid="{00000000-0005-0000-0000-000081130000}"/>
    <cellStyle name="Currency 3 3 2 5 10" xfId="21634" xr:uid="{00000000-0005-0000-0000-000082130000}"/>
    <cellStyle name="Currency 3 3 2 5 11" xfId="26586" xr:uid="{00000000-0005-0000-0000-000083130000}"/>
    <cellStyle name="Currency 3 3 2 5 12" xfId="31538" xr:uid="{00000000-0005-0000-0000-000084130000}"/>
    <cellStyle name="Currency 3 3 2 5 2" xfId="1237" xr:uid="{00000000-0005-0000-0000-000085130000}"/>
    <cellStyle name="Currency 3 3 2 5 2 10" xfId="32990" xr:uid="{00000000-0005-0000-0000-000086130000}"/>
    <cellStyle name="Currency 3 3 2 5 2 2" xfId="4735" xr:uid="{00000000-0005-0000-0000-000087130000}"/>
    <cellStyle name="Currency 3 3 2 5 2 2 2" xfId="9685" xr:uid="{00000000-0005-0000-0000-000088130000}"/>
    <cellStyle name="Currency 3 3 2 5 2 2 2 2" xfId="44346" xr:uid="{00000000-0005-0000-0000-000089130000}"/>
    <cellStyle name="Currency 3 3 2 5 2 2 3" xfId="14635" xr:uid="{00000000-0005-0000-0000-00008A130000}"/>
    <cellStyle name="Currency 3 3 2 5 2 2 3 2" xfId="39394" xr:uid="{00000000-0005-0000-0000-00008B130000}"/>
    <cellStyle name="Currency 3 3 2 5 2 2 4" xfId="19586" xr:uid="{00000000-0005-0000-0000-00008C130000}"/>
    <cellStyle name="Currency 3 3 2 5 2 2 5" xfId="24538" xr:uid="{00000000-0005-0000-0000-00008D130000}"/>
    <cellStyle name="Currency 3 3 2 5 2 2 6" xfId="29490" xr:uid="{00000000-0005-0000-0000-00008E130000}"/>
    <cellStyle name="Currency 3 3 2 5 2 2 7" xfId="34442" xr:uid="{00000000-0005-0000-0000-00008F130000}"/>
    <cellStyle name="Currency 3 3 2 5 2 3" xfId="6187" xr:uid="{00000000-0005-0000-0000-000090130000}"/>
    <cellStyle name="Currency 3 3 2 5 2 3 2" xfId="11137" xr:uid="{00000000-0005-0000-0000-000091130000}"/>
    <cellStyle name="Currency 3 3 2 5 2 3 2 2" xfId="45798" xr:uid="{00000000-0005-0000-0000-000092130000}"/>
    <cellStyle name="Currency 3 3 2 5 2 3 3" xfId="16087" xr:uid="{00000000-0005-0000-0000-000093130000}"/>
    <cellStyle name="Currency 3 3 2 5 2 3 3 2" xfId="40846" xr:uid="{00000000-0005-0000-0000-000094130000}"/>
    <cellStyle name="Currency 3 3 2 5 2 3 4" xfId="21038" xr:uid="{00000000-0005-0000-0000-000095130000}"/>
    <cellStyle name="Currency 3 3 2 5 2 3 5" xfId="25990" xr:uid="{00000000-0005-0000-0000-000096130000}"/>
    <cellStyle name="Currency 3 3 2 5 2 3 6" xfId="30942" xr:uid="{00000000-0005-0000-0000-000097130000}"/>
    <cellStyle name="Currency 3 3 2 5 2 3 7" xfId="35894" xr:uid="{00000000-0005-0000-0000-000098130000}"/>
    <cellStyle name="Currency 3 3 2 5 2 4" xfId="3283" xr:uid="{00000000-0005-0000-0000-000099130000}"/>
    <cellStyle name="Currency 3 3 2 5 2 4 2" xfId="42894" xr:uid="{00000000-0005-0000-0000-00009A130000}"/>
    <cellStyle name="Currency 3 3 2 5 2 5" xfId="8233" xr:uid="{00000000-0005-0000-0000-00009B130000}"/>
    <cellStyle name="Currency 3 3 2 5 2 5 2" xfId="37942" xr:uid="{00000000-0005-0000-0000-00009C130000}"/>
    <cellStyle name="Currency 3 3 2 5 2 6" xfId="13183" xr:uid="{00000000-0005-0000-0000-00009D130000}"/>
    <cellStyle name="Currency 3 3 2 5 2 7" xfId="18134" xr:uid="{00000000-0005-0000-0000-00009E130000}"/>
    <cellStyle name="Currency 3 3 2 5 2 8" xfId="23086" xr:uid="{00000000-0005-0000-0000-00009F130000}"/>
    <cellStyle name="Currency 3 3 2 5 2 9" xfId="28038" xr:uid="{00000000-0005-0000-0000-0000A0130000}"/>
    <cellStyle name="Currency 3 3 2 5 3" xfId="2689" xr:uid="{00000000-0005-0000-0000-0000A1130000}"/>
    <cellStyle name="Currency 3 3 2 5 3 2" xfId="7639" xr:uid="{00000000-0005-0000-0000-0000A2130000}"/>
    <cellStyle name="Currency 3 3 2 5 3 2 2" xfId="42300" xr:uid="{00000000-0005-0000-0000-0000A3130000}"/>
    <cellStyle name="Currency 3 3 2 5 3 3" xfId="12589" xr:uid="{00000000-0005-0000-0000-0000A4130000}"/>
    <cellStyle name="Currency 3 3 2 5 3 3 2" xfId="37348" xr:uid="{00000000-0005-0000-0000-0000A5130000}"/>
    <cellStyle name="Currency 3 3 2 5 3 4" xfId="17540" xr:uid="{00000000-0005-0000-0000-0000A6130000}"/>
    <cellStyle name="Currency 3 3 2 5 3 5" xfId="22492" xr:uid="{00000000-0005-0000-0000-0000A7130000}"/>
    <cellStyle name="Currency 3 3 2 5 3 6" xfId="27444" xr:uid="{00000000-0005-0000-0000-0000A8130000}"/>
    <cellStyle name="Currency 3 3 2 5 3 7" xfId="32396" xr:uid="{00000000-0005-0000-0000-0000A9130000}"/>
    <cellStyle name="Currency 3 3 2 5 4" xfId="4141" xr:uid="{00000000-0005-0000-0000-0000AA130000}"/>
    <cellStyle name="Currency 3 3 2 5 4 2" xfId="9091" xr:uid="{00000000-0005-0000-0000-0000AB130000}"/>
    <cellStyle name="Currency 3 3 2 5 4 2 2" xfId="43752" xr:uid="{00000000-0005-0000-0000-0000AC130000}"/>
    <cellStyle name="Currency 3 3 2 5 4 3" xfId="14041" xr:uid="{00000000-0005-0000-0000-0000AD130000}"/>
    <cellStyle name="Currency 3 3 2 5 4 3 2" xfId="38800" xr:uid="{00000000-0005-0000-0000-0000AE130000}"/>
    <cellStyle name="Currency 3 3 2 5 4 4" xfId="18992" xr:uid="{00000000-0005-0000-0000-0000AF130000}"/>
    <cellStyle name="Currency 3 3 2 5 4 5" xfId="23944" xr:uid="{00000000-0005-0000-0000-0000B0130000}"/>
    <cellStyle name="Currency 3 3 2 5 4 6" xfId="28896" xr:uid="{00000000-0005-0000-0000-0000B1130000}"/>
    <cellStyle name="Currency 3 3 2 5 4 7" xfId="33848" xr:uid="{00000000-0005-0000-0000-0000B2130000}"/>
    <cellStyle name="Currency 3 3 2 5 5" xfId="5593" xr:uid="{00000000-0005-0000-0000-0000B3130000}"/>
    <cellStyle name="Currency 3 3 2 5 5 2" xfId="10543" xr:uid="{00000000-0005-0000-0000-0000B4130000}"/>
    <cellStyle name="Currency 3 3 2 5 5 2 2" xfId="45204" xr:uid="{00000000-0005-0000-0000-0000B5130000}"/>
    <cellStyle name="Currency 3 3 2 5 5 3" xfId="15493" xr:uid="{00000000-0005-0000-0000-0000B6130000}"/>
    <cellStyle name="Currency 3 3 2 5 5 3 2" xfId="40252" xr:uid="{00000000-0005-0000-0000-0000B7130000}"/>
    <cellStyle name="Currency 3 3 2 5 5 4" xfId="20444" xr:uid="{00000000-0005-0000-0000-0000B8130000}"/>
    <cellStyle name="Currency 3 3 2 5 5 5" xfId="25396" xr:uid="{00000000-0005-0000-0000-0000B9130000}"/>
    <cellStyle name="Currency 3 3 2 5 5 6" xfId="30348" xr:uid="{00000000-0005-0000-0000-0000BA130000}"/>
    <cellStyle name="Currency 3 3 2 5 5 7" xfId="35300" xr:uid="{00000000-0005-0000-0000-0000BB130000}"/>
    <cellStyle name="Currency 3 3 2 5 6" xfId="1831" xr:uid="{00000000-0005-0000-0000-0000BC130000}"/>
    <cellStyle name="Currency 3 3 2 5 6 2" xfId="41442" xr:uid="{00000000-0005-0000-0000-0000BD130000}"/>
    <cellStyle name="Currency 3 3 2 5 7" xfId="6781" xr:uid="{00000000-0005-0000-0000-0000BE130000}"/>
    <cellStyle name="Currency 3 3 2 5 7 2" xfId="36490" xr:uid="{00000000-0005-0000-0000-0000BF130000}"/>
    <cellStyle name="Currency 3 3 2 5 8" xfId="11731" xr:uid="{00000000-0005-0000-0000-0000C0130000}"/>
    <cellStyle name="Currency 3 3 2 5 9" xfId="16682" xr:uid="{00000000-0005-0000-0000-0000C1130000}"/>
    <cellStyle name="Currency 3 3 2 6" xfId="907" xr:uid="{00000000-0005-0000-0000-0000C2130000}"/>
    <cellStyle name="Currency 3 3 2 6 10" xfId="21898" xr:uid="{00000000-0005-0000-0000-0000C3130000}"/>
    <cellStyle name="Currency 3 3 2 6 11" xfId="26850" xr:uid="{00000000-0005-0000-0000-0000C4130000}"/>
    <cellStyle name="Currency 3 3 2 6 12" xfId="31802" xr:uid="{00000000-0005-0000-0000-0000C5130000}"/>
    <cellStyle name="Currency 3 3 2 6 2" xfId="1501" xr:uid="{00000000-0005-0000-0000-0000C6130000}"/>
    <cellStyle name="Currency 3 3 2 6 2 10" xfId="33254" xr:uid="{00000000-0005-0000-0000-0000C7130000}"/>
    <cellStyle name="Currency 3 3 2 6 2 2" xfId="4999" xr:uid="{00000000-0005-0000-0000-0000C8130000}"/>
    <cellStyle name="Currency 3 3 2 6 2 2 2" xfId="9949" xr:uid="{00000000-0005-0000-0000-0000C9130000}"/>
    <cellStyle name="Currency 3 3 2 6 2 2 2 2" xfId="44610" xr:uid="{00000000-0005-0000-0000-0000CA130000}"/>
    <cellStyle name="Currency 3 3 2 6 2 2 3" xfId="14899" xr:uid="{00000000-0005-0000-0000-0000CB130000}"/>
    <cellStyle name="Currency 3 3 2 6 2 2 3 2" xfId="39658" xr:uid="{00000000-0005-0000-0000-0000CC130000}"/>
    <cellStyle name="Currency 3 3 2 6 2 2 4" xfId="19850" xr:uid="{00000000-0005-0000-0000-0000CD130000}"/>
    <cellStyle name="Currency 3 3 2 6 2 2 5" xfId="24802" xr:uid="{00000000-0005-0000-0000-0000CE130000}"/>
    <cellStyle name="Currency 3 3 2 6 2 2 6" xfId="29754" xr:uid="{00000000-0005-0000-0000-0000CF130000}"/>
    <cellStyle name="Currency 3 3 2 6 2 2 7" xfId="34706" xr:uid="{00000000-0005-0000-0000-0000D0130000}"/>
    <cellStyle name="Currency 3 3 2 6 2 3" xfId="6451" xr:uid="{00000000-0005-0000-0000-0000D1130000}"/>
    <cellStyle name="Currency 3 3 2 6 2 3 2" xfId="11401" xr:uid="{00000000-0005-0000-0000-0000D2130000}"/>
    <cellStyle name="Currency 3 3 2 6 2 3 2 2" xfId="46062" xr:uid="{00000000-0005-0000-0000-0000D3130000}"/>
    <cellStyle name="Currency 3 3 2 6 2 3 3" xfId="16351" xr:uid="{00000000-0005-0000-0000-0000D4130000}"/>
    <cellStyle name="Currency 3 3 2 6 2 3 3 2" xfId="41110" xr:uid="{00000000-0005-0000-0000-0000D5130000}"/>
    <cellStyle name="Currency 3 3 2 6 2 3 4" xfId="21302" xr:uid="{00000000-0005-0000-0000-0000D6130000}"/>
    <cellStyle name="Currency 3 3 2 6 2 3 5" xfId="26254" xr:uid="{00000000-0005-0000-0000-0000D7130000}"/>
    <cellStyle name="Currency 3 3 2 6 2 3 6" xfId="31206" xr:uid="{00000000-0005-0000-0000-0000D8130000}"/>
    <cellStyle name="Currency 3 3 2 6 2 3 7" xfId="36158" xr:uid="{00000000-0005-0000-0000-0000D9130000}"/>
    <cellStyle name="Currency 3 3 2 6 2 4" xfId="3547" xr:uid="{00000000-0005-0000-0000-0000DA130000}"/>
    <cellStyle name="Currency 3 3 2 6 2 4 2" xfId="43158" xr:uid="{00000000-0005-0000-0000-0000DB130000}"/>
    <cellStyle name="Currency 3 3 2 6 2 5" xfId="8497" xr:uid="{00000000-0005-0000-0000-0000DC130000}"/>
    <cellStyle name="Currency 3 3 2 6 2 5 2" xfId="38206" xr:uid="{00000000-0005-0000-0000-0000DD130000}"/>
    <cellStyle name="Currency 3 3 2 6 2 6" xfId="13447" xr:uid="{00000000-0005-0000-0000-0000DE130000}"/>
    <cellStyle name="Currency 3 3 2 6 2 7" xfId="18398" xr:uid="{00000000-0005-0000-0000-0000DF130000}"/>
    <cellStyle name="Currency 3 3 2 6 2 8" xfId="23350" xr:uid="{00000000-0005-0000-0000-0000E0130000}"/>
    <cellStyle name="Currency 3 3 2 6 2 9" xfId="28302" xr:uid="{00000000-0005-0000-0000-0000E1130000}"/>
    <cellStyle name="Currency 3 3 2 6 3" xfId="2953" xr:uid="{00000000-0005-0000-0000-0000E2130000}"/>
    <cellStyle name="Currency 3 3 2 6 3 2" xfId="7903" xr:uid="{00000000-0005-0000-0000-0000E3130000}"/>
    <cellStyle name="Currency 3 3 2 6 3 2 2" xfId="42564" xr:uid="{00000000-0005-0000-0000-0000E4130000}"/>
    <cellStyle name="Currency 3 3 2 6 3 3" xfId="12853" xr:uid="{00000000-0005-0000-0000-0000E5130000}"/>
    <cellStyle name="Currency 3 3 2 6 3 3 2" xfId="37612" xr:uid="{00000000-0005-0000-0000-0000E6130000}"/>
    <cellStyle name="Currency 3 3 2 6 3 4" xfId="17804" xr:uid="{00000000-0005-0000-0000-0000E7130000}"/>
    <cellStyle name="Currency 3 3 2 6 3 5" xfId="22756" xr:uid="{00000000-0005-0000-0000-0000E8130000}"/>
    <cellStyle name="Currency 3 3 2 6 3 6" xfId="27708" xr:uid="{00000000-0005-0000-0000-0000E9130000}"/>
    <cellStyle name="Currency 3 3 2 6 3 7" xfId="32660" xr:uid="{00000000-0005-0000-0000-0000EA130000}"/>
    <cellStyle name="Currency 3 3 2 6 4" xfId="4405" xr:uid="{00000000-0005-0000-0000-0000EB130000}"/>
    <cellStyle name="Currency 3 3 2 6 4 2" xfId="9355" xr:uid="{00000000-0005-0000-0000-0000EC130000}"/>
    <cellStyle name="Currency 3 3 2 6 4 2 2" xfId="44016" xr:uid="{00000000-0005-0000-0000-0000ED130000}"/>
    <cellStyle name="Currency 3 3 2 6 4 3" xfId="14305" xr:uid="{00000000-0005-0000-0000-0000EE130000}"/>
    <cellStyle name="Currency 3 3 2 6 4 3 2" xfId="39064" xr:uid="{00000000-0005-0000-0000-0000EF130000}"/>
    <cellStyle name="Currency 3 3 2 6 4 4" xfId="19256" xr:uid="{00000000-0005-0000-0000-0000F0130000}"/>
    <cellStyle name="Currency 3 3 2 6 4 5" xfId="24208" xr:uid="{00000000-0005-0000-0000-0000F1130000}"/>
    <cellStyle name="Currency 3 3 2 6 4 6" xfId="29160" xr:uid="{00000000-0005-0000-0000-0000F2130000}"/>
    <cellStyle name="Currency 3 3 2 6 4 7" xfId="34112" xr:uid="{00000000-0005-0000-0000-0000F3130000}"/>
    <cellStyle name="Currency 3 3 2 6 5" xfId="5857" xr:uid="{00000000-0005-0000-0000-0000F4130000}"/>
    <cellStyle name="Currency 3 3 2 6 5 2" xfId="10807" xr:uid="{00000000-0005-0000-0000-0000F5130000}"/>
    <cellStyle name="Currency 3 3 2 6 5 2 2" xfId="45468" xr:uid="{00000000-0005-0000-0000-0000F6130000}"/>
    <cellStyle name="Currency 3 3 2 6 5 3" xfId="15757" xr:uid="{00000000-0005-0000-0000-0000F7130000}"/>
    <cellStyle name="Currency 3 3 2 6 5 3 2" xfId="40516" xr:uid="{00000000-0005-0000-0000-0000F8130000}"/>
    <cellStyle name="Currency 3 3 2 6 5 4" xfId="20708" xr:uid="{00000000-0005-0000-0000-0000F9130000}"/>
    <cellStyle name="Currency 3 3 2 6 5 5" xfId="25660" xr:uid="{00000000-0005-0000-0000-0000FA130000}"/>
    <cellStyle name="Currency 3 3 2 6 5 6" xfId="30612" xr:uid="{00000000-0005-0000-0000-0000FB130000}"/>
    <cellStyle name="Currency 3 3 2 6 5 7" xfId="35564" xr:uid="{00000000-0005-0000-0000-0000FC130000}"/>
    <cellStyle name="Currency 3 3 2 6 6" xfId="2095" xr:uid="{00000000-0005-0000-0000-0000FD130000}"/>
    <cellStyle name="Currency 3 3 2 6 6 2" xfId="41706" xr:uid="{00000000-0005-0000-0000-0000FE130000}"/>
    <cellStyle name="Currency 3 3 2 6 7" xfId="7045" xr:uid="{00000000-0005-0000-0000-0000FF130000}"/>
    <cellStyle name="Currency 3 3 2 6 7 2" xfId="36754" xr:uid="{00000000-0005-0000-0000-000000140000}"/>
    <cellStyle name="Currency 3 3 2 6 8" xfId="11995" xr:uid="{00000000-0005-0000-0000-000001140000}"/>
    <cellStyle name="Currency 3 3 2 6 9" xfId="16946" xr:uid="{00000000-0005-0000-0000-000002140000}"/>
    <cellStyle name="Currency 3 3 2 7" xfId="577" xr:uid="{00000000-0005-0000-0000-000003140000}"/>
    <cellStyle name="Currency 3 3 2 7 10" xfId="32330" xr:uid="{00000000-0005-0000-0000-000004140000}"/>
    <cellStyle name="Currency 3 3 2 7 2" xfId="4075" xr:uid="{00000000-0005-0000-0000-000005140000}"/>
    <cellStyle name="Currency 3 3 2 7 2 2" xfId="9025" xr:uid="{00000000-0005-0000-0000-000006140000}"/>
    <cellStyle name="Currency 3 3 2 7 2 2 2" xfId="43686" xr:uid="{00000000-0005-0000-0000-000007140000}"/>
    <cellStyle name="Currency 3 3 2 7 2 3" xfId="13975" xr:uid="{00000000-0005-0000-0000-000008140000}"/>
    <cellStyle name="Currency 3 3 2 7 2 3 2" xfId="38734" xr:uid="{00000000-0005-0000-0000-000009140000}"/>
    <cellStyle name="Currency 3 3 2 7 2 4" xfId="18926" xr:uid="{00000000-0005-0000-0000-00000A140000}"/>
    <cellStyle name="Currency 3 3 2 7 2 5" xfId="23878" xr:uid="{00000000-0005-0000-0000-00000B140000}"/>
    <cellStyle name="Currency 3 3 2 7 2 6" xfId="28830" xr:uid="{00000000-0005-0000-0000-00000C140000}"/>
    <cellStyle name="Currency 3 3 2 7 2 7" xfId="33782" xr:uid="{00000000-0005-0000-0000-00000D140000}"/>
    <cellStyle name="Currency 3 3 2 7 3" xfId="5527" xr:uid="{00000000-0005-0000-0000-00000E140000}"/>
    <cellStyle name="Currency 3 3 2 7 3 2" xfId="10477" xr:uid="{00000000-0005-0000-0000-00000F140000}"/>
    <cellStyle name="Currency 3 3 2 7 3 2 2" xfId="45138" xr:uid="{00000000-0005-0000-0000-000010140000}"/>
    <cellStyle name="Currency 3 3 2 7 3 3" xfId="15427" xr:uid="{00000000-0005-0000-0000-000011140000}"/>
    <cellStyle name="Currency 3 3 2 7 3 3 2" xfId="40186" xr:uid="{00000000-0005-0000-0000-000012140000}"/>
    <cellStyle name="Currency 3 3 2 7 3 4" xfId="20378" xr:uid="{00000000-0005-0000-0000-000013140000}"/>
    <cellStyle name="Currency 3 3 2 7 3 5" xfId="25330" xr:uid="{00000000-0005-0000-0000-000014140000}"/>
    <cellStyle name="Currency 3 3 2 7 3 6" xfId="30282" xr:uid="{00000000-0005-0000-0000-000015140000}"/>
    <cellStyle name="Currency 3 3 2 7 3 7" xfId="35234" xr:uid="{00000000-0005-0000-0000-000016140000}"/>
    <cellStyle name="Currency 3 3 2 7 4" xfId="2623" xr:uid="{00000000-0005-0000-0000-000017140000}"/>
    <cellStyle name="Currency 3 3 2 7 4 2" xfId="42234" xr:uid="{00000000-0005-0000-0000-000018140000}"/>
    <cellStyle name="Currency 3 3 2 7 5" xfId="7573" xr:uid="{00000000-0005-0000-0000-000019140000}"/>
    <cellStyle name="Currency 3 3 2 7 5 2" xfId="37282" xr:uid="{00000000-0005-0000-0000-00001A140000}"/>
    <cellStyle name="Currency 3 3 2 7 6" xfId="12523" xr:uid="{00000000-0005-0000-0000-00001B140000}"/>
    <cellStyle name="Currency 3 3 2 7 7" xfId="17474" xr:uid="{00000000-0005-0000-0000-00001C140000}"/>
    <cellStyle name="Currency 3 3 2 7 8" xfId="22426" xr:uid="{00000000-0005-0000-0000-00001D140000}"/>
    <cellStyle name="Currency 3 3 2 7 9" xfId="27378" xr:uid="{00000000-0005-0000-0000-00001E140000}"/>
    <cellStyle name="Currency 3 3 2 8" xfId="1171" xr:uid="{00000000-0005-0000-0000-00001F140000}"/>
    <cellStyle name="Currency 3 3 2 8 10" xfId="32924" xr:uid="{00000000-0005-0000-0000-000020140000}"/>
    <cellStyle name="Currency 3 3 2 8 2" xfId="4669" xr:uid="{00000000-0005-0000-0000-000021140000}"/>
    <cellStyle name="Currency 3 3 2 8 2 2" xfId="9619" xr:uid="{00000000-0005-0000-0000-000022140000}"/>
    <cellStyle name="Currency 3 3 2 8 2 2 2" xfId="44280" xr:uid="{00000000-0005-0000-0000-000023140000}"/>
    <cellStyle name="Currency 3 3 2 8 2 3" xfId="14569" xr:uid="{00000000-0005-0000-0000-000024140000}"/>
    <cellStyle name="Currency 3 3 2 8 2 3 2" xfId="39328" xr:uid="{00000000-0005-0000-0000-000025140000}"/>
    <cellStyle name="Currency 3 3 2 8 2 4" xfId="19520" xr:uid="{00000000-0005-0000-0000-000026140000}"/>
    <cellStyle name="Currency 3 3 2 8 2 5" xfId="24472" xr:uid="{00000000-0005-0000-0000-000027140000}"/>
    <cellStyle name="Currency 3 3 2 8 2 6" xfId="29424" xr:uid="{00000000-0005-0000-0000-000028140000}"/>
    <cellStyle name="Currency 3 3 2 8 2 7" xfId="34376" xr:uid="{00000000-0005-0000-0000-000029140000}"/>
    <cellStyle name="Currency 3 3 2 8 3" xfId="6121" xr:uid="{00000000-0005-0000-0000-00002A140000}"/>
    <cellStyle name="Currency 3 3 2 8 3 2" xfId="11071" xr:uid="{00000000-0005-0000-0000-00002B140000}"/>
    <cellStyle name="Currency 3 3 2 8 3 2 2" xfId="45732" xr:uid="{00000000-0005-0000-0000-00002C140000}"/>
    <cellStyle name="Currency 3 3 2 8 3 3" xfId="16021" xr:uid="{00000000-0005-0000-0000-00002D140000}"/>
    <cellStyle name="Currency 3 3 2 8 3 3 2" xfId="40780" xr:uid="{00000000-0005-0000-0000-00002E140000}"/>
    <cellStyle name="Currency 3 3 2 8 3 4" xfId="20972" xr:uid="{00000000-0005-0000-0000-00002F140000}"/>
    <cellStyle name="Currency 3 3 2 8 3 5" xfId="25924" xr:uid="{00000000-0005-0000-0000-000030140000}"/>
    <cellStyle name="Currency 3 3 2 8 3 6" xfId="30876" xr:uid="{00000000-0005-0000-0000-000031140000}"/>
    <cellStyle name="Currency 3 3 2 8 3 7" xfId="35828" xr:uid="{00000000-0005-0000-0000-000032140000}"/>
    <cellStyle name="Currency 3 3 2 8 4" xfId="3217" xr:uid="{00000000-0005-0000-0000-000033140000}"/>
    <cellStyle name="Currency 3 3 2 8 4 2" xfId="42828" xr:uid="{00000000-0005-0000-0000-000034140000}"/>
    <cellStyle name="Currency 3 3 2 8 5" xfId="8167" xr:uid="{00000000-0005-0000-0000-000035140000}"/>
    <cellStyle name="Currency 3 3 2 8 5 2" xfId="37876" xr:uid="{00000000-0005-0000-0000-000036140000}"/>
    <cellStyle name="Currency 3 3 2 8 6" xfId="13117" xr:uid="{00000000-0005-0000-0000-000037140000}"/>
    <cellStyle name="Currency 3 3 2 8 7" xfId="18068" xr:uid="{00000000-0005-0000-0000-000038140000}"/>
    <cellStyle name="Currency 3 3 2 8 8" xfId="23020" xr:uid="{00000000-0005-0000-0000-000039140000}"/>
    <cellStyle name="Currency 3 3 2 8 9" xfId="27972" xr:uid="{00000000-0005-0000-0000-00003A140000}"/>
    <cellStyle name="Currency 3 3 2 9" xfId="2359" xr:uid="{00000000-0005-0000-0000-00003B140000}"/>
    <cellStyle name="Currency 3 3 2 9 2" xfId="7309" xr:uid="{00000000-0005-0000-0000-00003C140000}"/>
    <cellStyle name="Currency 3 3 2 9 2 2" xfId="41970" xr:uid="{00000000-0005-0000-0000-00003D140000}"/>
    <cellStyle name="Currency 3 3 2 9 3" xfId="12259" xr:uid="{00000000-0005-0000-0000-00003E140000}"/>
    <cellStyle name="Currency 3 3 2 9 3 2" xfId="37018" xr:uid="{00000000-0005-0000-0000-00003F140000}"/>
    <cellStyle name="Currency 3 3 2 9 4" xfId="17210" xr:uid="{00000000-0005-0000-0000-000040140000}"/>
    <cellStyle name="Currency 3 3 2 9 5" xfId="22162" xr:uid="{00000000-0005-0000-0000-000041140000}"/>
    <cellStyle name="Currency 3 3 2 9 6" xfId="27114" xr:uid="{00000000-0005-0000-0000-000042140000}"/>
    <cellStyle name="Currency 3 3 2 9 7" xfId="32066" xr:uid="{00000000-0005-0000-0000-000043140000}"/>
    <cellStyle name="Currency 3 3 3" xfId="346" xr:uid="{00000000-0005-0000-0000-000044140000}"/>
    <cellStyle name="Currency 3 3 3 10" xfId="11764" xr:uid="{00000000-0005-0000-0000-000045140000}"/>
    <cellStyle name="Currency 3 3 3 11" xfId="16715" xr:uid="{00000000-0005-0000-0000-000046140000}"/>
    <cellStyle name="Currency 3 3 3 12" xfId="21667" xr:uid="{00000000-0005-0000-0000-000047140000}"/>
    <cellStyle name="Currency 3 3 3 13" xfId="26619" xr:uid="{00000000-0005-0000-0000-000048140000}"/>
    <cellStyle name="Currency 3 3 3 14" xfId="31571" xr:uid="{00000000-0005-0000-0000-000049140000}"/>
    <cellStyle name="Currency 3 3 3 2" xfId="940" xr:uid="{00000000-0005-0000-0000-00004A140000}"/>
    <cellStyle name="Currency 3 3 3 2 10" xfId="21931" xr:uid="{00000000-0005-0000-0000-00004B140000}"/>
    <cellStyle name="Currency 3 3 3 2 11" xfId="26883" xr:uid="{00000000-0005-0000-0000-00004C140000}"/>
    <cellStyle name="Currency 3 3 3 2 12" xfId="31835" xr:uid="{00000000-0005-0000-0000-00004D140000}"/>
    <cellStyle name="Currency 3 3 3 2 2" xfId="1534" xr:uid="{00000000-0005-0000-0000-00004E140000}"/>
    <cellStyle name="Currency 3 3 3 2 2 10" xfId="33287" xr:uid="{00000000-0005-0000-0000-00004F140000}"/>
    <cellStyle name="Currency 3 3 3 2 2 2" xfId="5032" xr:uid="{00000000-0005-0000-0000-000050140000}"/>
    <cellStyle name="Currency 3 3 3 2 2 2 2" xfId="9982" xr:uid="{00000000-0005-0000-0000-000051140000}"/>
    <cellStyle name="Currency 3 3 3 2 2 2 2 2" xfId="44643" xr:uid="{00000000-0005-0000-0000-000052140000}"/>
    <cellStyle name="Currency 3 3 3 2 2 2 3" xfId="14932" xr:uid="{00000000-0005-0000-0000-000053140000}"/>
    <cellStyle name="Currency 3 3 3 2 2 2 3 2" xfId="39691" xr:uid="{00000000-0005-0000-0000-000054140000}"/>
    <cellStyle name="Currency 3 3 3 2 2 2 4" xfId="19883" xr:uid="{00000000-0005-0000-0000-000055140000}"/>
    <cellStyle name="Currency 3 3 3 2 2 2 5" xfId="24835" xr:uid="{00000000-0005-0000-0000-000056140000}"/>
    <cellStyle name="Currency 3 3 3 2 2 2 6" xfId="29787" xr:uid="{00000000-0005-0000-0000-000057140000}"/>
    <cellStyle name="Currency 3 3 3 2 2 2 7" xfId="34739" xr:uid="{00000000-0005-0000-0000-000058140000}"/>
    <cellStyle name="Currency 3 3 3 2 2 3" xfId="6484" xr:uid="{00000000-0005-0000-0000-000059140000}"/>
    <cellStyle name="Currency 3 3 3 2 2 3 2" xfId="11434" xr:uid="{00000000-0005-0000-0000-00005A140000}"/>
    <cellStyle name="Currency 3 3 3 2 2 3 2 2" xfId="46095" xr:uid="{00000000-0005-0000-0000-00005B140000}"/>
    <cellStyle name="Currency 3 3 3 2 2 3 3" xfId="16384" xr:uid="{00000000-0005-0000-0000-00005C140000}"/>
    <cellStyle name="Currency 3 3 3 2 2 3 3 2" xfId="41143" xr:uid="{00000000-0005-0000-0000-00005D140000}"/>
    <cellStyle name="Currency 3 3 3 2 2 3 4" xfId="21335" xr:uid="{00000000-0005-0000-0000-00005E140000}"/>
    <cellStyle name="Currency 3 3 3 2 2 3 5" xfId="26287" xr:uid="{00000000-0005-0000-0000-00005F140000}"/>
    <cellStyle name="Currency 3 3 3 2 2 3 6" xfId="31239" xr:uid="{00000000-0005-0000-0000-000060140000}"/>
    <cellStyle name="Currency 3 3 3 2 2 3 7" xfId="36191" xr:uid="{00000000-0005-0000-0000-000061140000}"/>
    <cellStyle name="Currency 3 3 3 2 2 4" xfId="3580" xr:uid="{00000000-0005-0000-0000-000062140000}"/>
    <cellStyle name="Currency 3 3 3 2 2 4 2" xfId="43191" xr:uid="{00000000-0005-0000-0000-000063140000}"/>
    <cellStyle name="Currency 3 3 3 2 2 5" xfId="8530" xr:uid="{00000000-0005-0000-0000-000064140000}"/>
    <cellStyle name="Currency 3 3 3 2 2 5 2" xfId="38239" xr:uid="{00000000-0005-0000-0000-000065140000}"/>
    <cellStyle name="Currency 3 3 3 2 2 6" xfId="13480" xr:uid="{00000000-0005-0000-0000-000066140000}"/>
    <cellStyle name="Currency 3 3 3 2 2 7" xfId="18431" xr:uid="{00000000-0005-0000-0000-000067140000}"/>
    <cellStyle name="Currency 3 3 3 2 2 8" xfId="23383" xr:uid="{00000000-0005-0000-0000-000068140000}"/>
    <cellStyle name="Currency 3 3 3 2 2 9" xfId="28335" xr:uid="{00000000-0005-0000-0000-000069140000}"/>
    <cellStyle name="Currency 3 3 3 2 3" xfId="2986" xr:uid="{00000000-0005-0000-0000-00006A140000}"/>
    <cellStyle name="Currency 3 3 3 2 3 2" xfId="7936" xr:uid="{00000000-0005-0000-0000-00006B140000}"/>
    <cellStyle name="Currency 3 3 3 2 3 2 2" xfId="42597" xr:uid="{00000000-0005-0000-0000-00006C140000}"/>
    <cellStyle name="Currency 3 3 3 2 3 3" xfId="12886" xr:uid="{00000000-0005-0000-0000-00006D140000}"/>
    <cellStyle name="Currency 3 3 3 2 3 3 2" xfId="37645" xr:uid="{00000000-0005-0000-0000-00006E140000}"/>
    <cellStyle name="Currency 3 3 3 2 3 4" xfId="17837" xr:uid="{00000000-0005-0000-0000-00006F140000}"/>
    <cellStyle name="Currency 3 3 3 2 3 5" xfId="22789" xr:uid="{00000000-0005-0000-0000-000070140000}"/>
    <cellStyle name="Currency 3 3 3 2 3 6" xfId="27741" xr:uid="{00000000-0005-0000-0000-000071140000}"/>
    <cellStyle name="Currency 3 3 3 2 3 7" xfId="32693" xr:uid="{00000000-0005-0000-0000-000072140000}"/>
    <cellStyle name="Currency 3 3 3 2 4" xfId="4438" xr:uid="{00000000-0005-0000-0000-000073140000}"/>
    <cellStyle name="Currency 3 3 3 2 4 2" xfId="9388" xr:uid="{00000000-0005-0000-0000-000074140000}"/>
    <cellStyle name="Currency 3 3 3 2 4 2 2" xfId="44049" xr:uid="{00000000-0005-0000-0000-000075140000}"/>
    <cellStyle name="Currency 3 3 3 2 4 3" xfId="14338" xr:uid="{00000000-0005-0000-0000-000076140000}"/>
    <cellStyle name="Currency 3 3 3 2 4 3 2" xfId="39097" xr:uid="{00000000-0005-0000-0000-000077140000}"/>
    <cellStyle name="Currency 3 3 3 2 4 4" xfId="19289" xr:uid="{00000000-0005-0000-0000-000078140000}"/>
    <cellStyle name="Currency 3 3 3 2 4 5" xfId="24241" xr:uid="{00000000-0005-0000-0000-000079140000}"/>
    <cellStyle name="Currency 3 3 3 2 4 6" xfId="29193" xr:uid="{00000000-0005-0000-0000-00007A140000}"/>
    <cellStyle name="Currency 3 3 3 2 4 7" xfId="34145" xr:uid="{00000000-0005-0000-0000-00007B140000}"/>
    <cellStyle name="Currency 3 3 3 2 5" xfId="5890" xr:uid="{00000000-0005-0000-0000-00007C140000}"/>
    <cellStyle name="Currency 3 3 3 2 5 2" xfId="10840" xr:uid="{00000000-0005-0000-0000-00007D140000}"/>
    <cellStyle name="Currency 3 3 3 2 5 2 2" xfId="45501" xr:uid="{00000000-0005-0000-0000-00007E140000}"/>
    <cellStyle name="Currency 3 3 3 2 5 3" xfId="15790" xr:uid="{00000000-0005-0000-0000-00007F140000}"/>
    <cellStyle name="Currency 3 3 3 2 5 3 2" xfId="40549" xr:uid="{00000000-0005-0000-0000-000080140000}"/>
    <cellStyle name="Currency 3 3 3 2 5 4" xfId="20741" xr:uid="{00000000-0005-0000-0000-000081140000}"/>
    <cellStyle name="Currency 3 3 3 2 5 5" xfId="25693" xr:uid="{00000000-0005-0000-0000-000082140000}"/>
    <cellStyle name="Currency 3 3 3 2 5 6" xfId="30645" xr:uid="{00000000-0005-0000-0000-000083140000}"/>
    <cellStyle name="Currency 3 3 3 2 5 7" xfId="35597" xr:uid="{00000000-0005-0000-0000-000084140000}"/>
    <cellStyle name="Currency 3 3 3 2 6" xfId="2128" xr:uid="{00000000-0005-0000-0000-000085140000}"/>
    <cellStyle name="Currency 3 3 3 2 6 2" xfId="41739" xr:uid="{00000000-0005-0000-0000-000086140000}"/>
    <cellStyle name="Currency 3 3 3 2 7" xfId="7078" xr:uid="{00000000-0005-0000-0000-000087140000}"/>
    <cellStyle name="Currency 3 3 3 2 7 2" xfId="36787" xr:uid="{00000000-0005-0000-0000-000088140000}"/>
    <cellStyle name="Currency 3 3 3 2 8" xfId="12028" xr:uid="{00000000-0005-0000-0000-000089140000}"/>
    <cellStyle name="Currency 3 3 3 2 9" xfId="16979" xr:uid="{00000000-0005-0000-0000-00008A140000}"/>
    <cellStyle name="Currency 3 3 3 3" xfId="676" xr:uid="{00000000-0005-0000-0000-00008B140000}"/>
    <cellStyle name="Currency 3 3 3 3 10" xfId="32429" xr:uid="{00000000-0005-0000-0000-00008C140000}"/>
    <cellStyle name="Currency 3 3 3 3 2" xfId="4174" xr:uid="{00000000-0005-0000-0000-00008D140000}"/>
    <cellStyle name="Currency 3 3 3 3 2 2" xfId="9124" xr:uid="{00000000-0005-0000-0000-00008E140000}"/>
    <cellStyle name="Currency 3 3 3 3 2 2 2" xfId="43785" xr:uid="{00000000-0005-0000-0000-00008F140000}"/>
    <cellStyle name="Currency 3 3 3 3 2 3" xfId="14074" xr:uid="{00000000-0005-0000-0000-000090140000}"/>
    <cellStyle name="Currency 3 3 3 3 2 3 2" xfId="38833" xr:uid="{00000000-0005-0000-0000-000091140000}"/>
    <cellStyle name="Currency 3 3 3 3 2 4" xfId="19025" xr:uid="{00000000-0005-0000-0000-000092140000}"/>
    <cellStyle name="Currency 3 3 3 3 2 5" xfId="23977" xr:uid="{00000000-0005-0000-0000-000093140000}"/>
    <cellStyle name="Currency 3 3 3 3 2 6" xfId="28929" xr:uid="{00000000-0005-0000-0000-000094140000}"/>
    <cellStyle name="Currency 3 3 3 3 2 7" xfId="33881" xr:uid="{00000000-0005-0000-0000-000095140000}"/>
    <cellStyle name="Currency 3 3 3 3 3" xfId="5626" xr:uid="{00000000-0005-0000-0000-000096140000}"/>
    <cellStyle name="Currency 3 3 3 3 3 2" xfId="10576" xr:uid="{00000000-0005-0000-0000-000097140000}"/>
    <cellStyle name="Currency 3 3 3 3 3 2 2" xfId="45237" xr:uid="{00000000-0005-0000-0000-000098140000}"/>
    <cellStyle name="Currency 3 3 3 3 3 3" xfId="15526" xr:uid="{00000000-0005-0000-0000-000099140000}"/>
    <cellStyle name="Currency 3 3 3 3 3 3 2" xfId="40285" xr:uid="{00000000-0005-0000-0000-00009A140000}"/>
    <cellStyle name="Currency 3 3 3 3 3 4" xfId="20477" xr:uid="{00000000-0005-0000-0000-00009B140000}"/>
    <cellStyle name="Currency 3 3 3 3 3 5" xfId="25429" xr:uid="{00000000-0005-0000-0000-00009C140000}"/>
    <cellStyle name="Currency 3 3 3 3 3 6" xfId="30381" xr:uid="{00000000-0005-0000-0000-00009D140000}"/>
    <cellStyle name="Currency 3 3 3 3 3 7" xfId="35333" xr:uid="{00000000-0005-0000-0000-00009E140000}"/>
    <cellStyle name="Currency 3 3 3 3 4" xfId="2722" xr:uid="{00000000-0005-0000-0000-00009F140000}"/>
    <cellStyle name="Currency 3 3 3 3 4 2" xfId="42333" xr:uid="{00000000-0005-0000-0000-0000A0140000}"/>
    <cellStyle name="Currency 3 3 3 3 5" xfId="7672" xr:uid="{00000000-0005-0000-0000-0000A1140000}"/>
    <cellStyle name="Currency 3 3 3 3 5 2" xfId="37381" xr:uid="{00000000-0005-0000-0000-0000A2140000}"/>
    <cellStyle name="Currency 3 3 3 3 6" xfId="12622" xr:uid="{00000000-0005-0000-0000-0000A3140000}"/>
    <cellStyle name="Currency 3 3 3 3 7" xfId="17573" xr:uid="{00000000-0005-0000-0000-0000A4140000}"/>
    <cellStyle name="Currency 3 3 3 3 8" xfId="22525" xr:uid="{00000000-0005-0000-0000-0000A5140000}"/>
    <cellStyle name="Currency 3 3 3 3 9" xfId="27477" xr:uid="{00000000-0005-0000-0000-0000A6140000}"/>
    <cellStyle name="Currency 3 3 3 4" xfId="1270" xr:uid="{00000000-0005-0000-0000-0000A7140000}"/>
    <cellStyle name="Currency 3 3 3 4 10" xfId="33023" xr:uid="{00000000-0005-0000-0000-0000A8140000}"/>
    <cellStyle name="Currency 3 3 3 4 2" xfId="4768" xr:uid="{00000000-0005-0000-0000-0000A9140000}"/>
    <cellStyle name="Currency 3 3 3 4 2 2" xfId="9718" xr:uid="{00000000-0005-0000-0000-0000AA140000}"/>
    <cellStyle name="Currency 3 3 3 4 2 2 2" xfId="44379" xr:uid="{00000000-0005-0000-0000-0000AB140000}"/>
    <cellStyle name="Currency 3 3 3 4 2 3" xfId="14668" xr:uid="{00000000-0005-0000-0000-0000AC140000}"/>
    <cellStyle name="Currency 3 3 3 4 2 3 2" xfId="39427" xr:uid="{00000000-0005-0000-0000-0000AD140000}"/>
    <cellStyle name="Currency 3 3 3 4 2 4" xfId="19619" xr:uid="{00000000-0005-0000-0000-0000AE140000}"/>
    <cellStyle name="Currency 3 3 3 4 2 5" xfId="24571" xr:uid="{00000000-0005-0000-0000-0000AF140000}"/>
    <cellStyle name="Currency 3 3 3 4 2 6" xfId="29523" xr:uid="{00000000-0005-0000-0000-0000B0140000}"/>
    <cellStyle name="Currency 3 3 3 4 2 7" xfId="34475" xr:uid="{00000000-0005-0000-0000-0000B1140000}"/>
    <cellStyle name="Currency 3 3 3 4 3" xfId="6220" xr:uid="{00000000-0005-0000-0000-0000B2140000}"/>
    <cellStyle name="Currency 3 3 3 4 3 2" xfId="11170" xr:uid="{00000000-0005-0000-0000-0000B3140000}"/>
    <cellStyle name="Currency 3 3 3 4 3 2 2" xfId="45831" xr:uid="{00000000-0005-0000-0000-0000B4140000}"/>
    <cellStyle name="Currency 3 3 3 4 3 3" xfId="16120" xr:uid="{00000000-0005-0000-0000-0000B5140000}"/>
    <cellStyle name="Currency 3 3 3 4 3 3 2" xfId="40879" xr:uid="{00000000-0005-0000-0000-0000B6140000}"/>
    <cellStyle name="Currency 3 3 3 4 3 4" xfId="21071" xr:uid="{00000000-0005-0000-0000-0000B7140000}"/>
    <cellStyle name="Currency 3 3 3 4 3 5" xfId="26023" xr:uid="{00000000-0005-0000-0000-0000B8140000}"/>
    <cellStyle name="Currency 3 3 3 4 3 6" xfId="30975" xr:uid="{00000000-0005-0000-0000-0000B9140000}"/>
    <cellStyle name="Currency 3 3 3 4 3 7" xfId="35927" xr:uid="{00000000-0005-0000-0000-0000BA140000}"/>
    <cellStyle name="Currency 3 3 3 4 4" xfId="3316" xr:uid="{00000000-0005-0000-0000-0000BB140000}"/>
    <cellStyle name="Currency 3 3 3 4 4 2" xfId="42927" xr:uid="{00000000-0005-0000-0000-0000BC140000}"/>
    <cellStyle name="Currency 3 3 3 4 5" xfId="8266" xr:uid="{00000000-0005-0000-0000-0000BD140000}"/>
    <cellStyle name="Currency 3 3 3 4 5 2" xfId="37975" xr:uid="{00000000-0005-0000-0000-0000BE140000}"/>
    <cellStyle name="Currency 3 3 3 4 6" xfId="13216" xr:uid="{00000000-0005-0000-0000-0000BF140000}"/>
    <cellStyle name="Currency 3 3 3 4 7" xfId="18167" xr:uid="{00000000-0005-0000-0000-0000C0140000}"/>
    <cellStyle name="Currency 3 3 3 4 8" xfId="23119" xr:uid="{00000000-0005-0000-0000-0000C1140000}"/>
    <cellStyle name="Currency 3 3 3 4 9" xfId="28071" xr:uid="{00000000-0005-0000-0000-0000C2140000}"/>
    <cellStyle name="Currency 3 3 3 5" xfId="2392" xr:uid="{00000000-0005-0000-0000-0000C3140000}"/>
    <cellStyle name="Currency 3 3 3 5 2" xfId="7342" xr:uid="{00000000-0005-0000-0000-0000C4140000}"/>
    <cellStyle name="Currency 3 3 3 5 2 2" xfId="42003" xr:uid="{00000000-0005-0000-0000-0000C5140000}"/>
    <cellStyle name="Currency 3 3 3 5 3" xfId="12292" xr:uid="{00000000-0005-0000-0000-0000C6140000}"/>
    <cellStyle name="Currency 3 3 3 5 3 2" xfId="37051" xr:uid="{00000000-0005-0000-0000-0000C7140000}"/>
    <cellStyle name="Currency 3 3 3 5 4" xfId="17243" xr:uid="{00000000-0005-0000-0000-0000C8140000}"/>
    <cellStyle name="Currency 3 3 3 5 5" xfId="22195" xr:uid="{00000000-0005-0000-0000-0000C9140000}"/>
    <cellStyle name="Currency 3 3 3 5 6" xfId="27147" xr:uid="{00000000-0005-0000-0000-0000CA140000}"/>
    <cellStyle name="Currency 3 3 3 5 7" xfId="32099" xr:uid="{00000000-0005-0000-0000-0000CB140000}"/>
    <cellStyle name="Currency 3 3 3 6" xfId="3844" xr:uid="{00000000-0005-0000-0000-0000CC140000}"/>
    <cellStyle name="Currency 3 3 3 6 2" xfId="8794" xr:uid="{00000000-0005-0000-0000-0000CD140000}"/>
    <cellStyle name="Currency 3 3 3 6 2 2" xfId="43455" xr:uid="{00000000-0005-0000-0000-0000CE140000}"/>
    <cellStyle name="Currency 3 3 3 6 3" xfId="13744" xr:uid="{00000000-0005-0000-0000-0000CF140000}"/>
    <cellStyle name="Currency 3 3 3 6 3 2" xfId="38503" xr:uid="{00000000-0005-0000-0000-0000D0140000}"/>
    <cellStyle name="Currency 3 3 3 6 4" xfId="18695" xr:uid="{00000000-0005-0000-0000-0000D1140000}"/>
    <cellStyle name="Currency 3 3 3 6 5" xfId="23647" xr:uid="{00000000-0005-0000-0000-0000D2140000}"/>
    <cellStyle name="Currency 3 3 3 6 6" xfId="28599" xr:uid="{00000000-0005-0000-0000-0000D3140000}"/>
    <cellStyle name="Currency 3 3 3 6 7" xfId="33551" xr:uid="{00000000-0005-0000-0000-0000D4140000}"/>
    <cellStyle name="Currency 3 3 3 7" xfId="5296" xr:uid="{00000000-0005-0000-0000-0000D5140000}"/>
    <cellStyle name="Currency 3 3 3 7 2" xfId="10246" xr:uid="{00000000-0005-0000-0000-0000D6140000}"/>
    <cellStyle name="Currency 3 3 3 7 2 2" xfId="44907" xr:uid="{00000000-0005-0000-0000-0000D7140000}"/>
    <cellStyle name="Currency 3 3 3 7 3" xfId="15196" xr:uid="{00000000-0005-0000-0000-0000D8140000}"/>
    <cellStyle name="Currency 3 3 3 7 3 2" xfId="39955" xr:uid="{00000000-0005-0000-0000-0000D9140000}"/>
    <cellStyle name="Currency 3 3 3 7 4" xfId="20147" xr:uid="{00000000-0005-0000-0000-0000DA140000}"/>
    <cellStyle name="Currency 3 3 3 7 5" xfId="25099" xr:uid="{00000000-0005-0000-0000-0000DB140000}"/>
    <cellStyle name="Currency 3 3 3 7 6" xfId="30051" xr:uid="{00000000-0005-0000-0000-0000DC140000}"/>
    <cellStyle name="Currency 3 3 3 7 7" xfId="35003" xr:uid="{00000000-0005-0000-0000-0000DD140000}"/>
    <cellStyle name="Currency 3 3 3 8" xfId="1864" xr:uid="{00000000-0005-0000-0000-0000DE140000}"/>
    <cellStyle name="Currency 3 3 3 8 2" xfId="41475" xr:uid="{00000000-0005-0000-0000-0000DF140000}"/>
    <cellStyle name="Currency 3 3 3 9" xfId="6814" xr:uid="{00000000-0005-0000-0000-0000E0140000}"/>
    <cellStyle name="Currency 3 3 3 9 2" xfId="36523" xr:uid="{00000000-0005-0000-0000-0000E1140000}"/>
    <cellStyle name="Currency 3 3 4" xfId="412" xr:uid="{00000000-0005-0000-0000-0000E2140000}"/>
    <cellStyle name="Currency 3 3 4 10" xfId="11830" xr:uid="{00000000-0005-0000-0000-0000E3140000}"/>
    <cellStyle name="Currency 3 3 4 11" xfId="16781" xr:uid="{00000000-0005-0000-0000-0000E4140000}"/>
    <cellStyle name="Currency 3 3 4 12" xfId="21733" xr:uid="{00000000-0005-0000-0000-0000E5140000}"/>
    <cellStyle name="Currency 3 3 4 13" xfId="26685" xr:uid="{00000000-0005-0000-0000-0000E6140000}"/>
    <cellStyle name="Currency 3 3 4 14" xfId="31637" xr:uid="{00000000-0005-0000-0000-0000E7140000}"/>
    <cellStyle name="Currency 3 3 4 2" xfId="1006" xr:uid="{00000000-0005-0000-0000-0000E8140000}"/>
    <cellStyle name="Currency 3 3 4 2 10" xfId="21997" xr:uid="{00000000-0005-0000-0000-0000E9140000}"/>
    <cellStyle name="Currency 3 3 4 2 11" xfId="26949" xr:uid="{00000000-0005-0000-0000-0000EA140000}"/>
    <cellStyle name="Currency 3 3 4 2 12" xfId="31901" xr:uid="{00000000-0005-0000-0000-0000EB140000}"/>
    <cellStyle name="Currency 3 3 4 2 2" xfId="1600" xr:uid="{00000000-0005-0000-0000-0000EC140000}"/>
    <cellStyle name="Currency 3 3 4 2 2 10" xfId="33353" xr:uid="{00000000-0005-0000-0000-0000ED140000}"/>
    <cellStyle name="Currency 3 3 4 2 2 2" xfId="5098" xr:uid="{00000000-0005-0000-0000-0000EE140000}"/>
    <cellStyle name="Currency 3 3 4 2 2 2 2" xfId="10048" xr:uid="{00000000-0005-0000-0000-0000EF140000}"/>
    <cellStyle name="Currency 3 3 4 2 2 2 2 2" xfId="44709" xr:uid="{00000000-0005-0000-0000-0000F0140000}"/>
    <cellStyle name="Currency 3 3 4 2 2 2 3" xfId="14998" xr:uid="{00000000-0005-0000-0000-0000F1140000}"/>
    <cellStyle name="Currency 3 3 4 2 2 2 3 2" xfId="39757" xr:uid="{00000000-0005-0000-0000-0000F2140000}"/>
    <cellStyle name="Currency 3 3 4 2 2 2 4" xfId="19949" xr:uid="{00000000-0005-0000-0000-0000F3140000}"/>
    <cellStyle name="Currency 3 3 4 2 2 2 5" xfId="24901" xr:uid="{00000000-0005-0000-0000-0000F4140000}"/>
    <cellStyle name="Currency 3 3 4 2 2 2 6" xfId="29853" xr:uid="{00000000-0005-0000-0000-0000F5140000}"/>
    <cellStyle name="Currency 3 3 4 2 2 2 7" xfId="34805" xr:uid="{00000000-0005-0000-0000-0000F6140000}"/>
    <cellStyle name="Currency 3 3 4 2 2 3" xfId="6550" xr:uid="{00000000-0005-0000-0000-0000F7140000}"/>
    <cellStyle name="Currency 3 3 4 2 2 3 2" xfId="11500" xr:uid="{00000000-0005-0000-0000-0000F8140000}"/>
    <cellStyle name="Currency 3 3 4 2 2 3 2 2" xfId="46161" xr:uid="{00000000-0005-0000-0000-0000F9140000}"/>
    <cellStyle name="Currency 3 3 4 2 2 3 3" xfId="16450" xr:uid="{00000000-0005-0000-0000-0000FA140000}"/>
    <cellStyle name="Currency 3 3 4 2 2 3 3 2" xfId="41209" xr:uid="{00000000-0005-0000-0000-0000FB140000}"/>
    <cellStyle name="Currency 3 3 4 2 2 3 4" xfId="21401" xr:uid="{00000000-0005-0000-0000-0000FC140000}"/>
    <cellStyle name="Currency 3 3 4 2 2 3 5" xfId="26353" xr:uid="{00000000-0005-0000-0000-0000FD140000}"/>
    <cellStyle name="Currency 3 3 4 2 2 3 6" xfId="31305" xr:uid="{00000000-0005-0000-0000-0000FE140000}"/>
    <cellStyle name="Currency 3 3 4 2 2 3 7" xfId="36257" xr:uid="{00000000-0005-0000-0000-0000FF140000}"/>
    <cellStyle name="Currency 3 3 4 2 2 4" xfId="3646" xr:uid="{00000000-0005-0000-0000-000000150000}"/>
    <cellStyle name="Currency 3 3 4 2 2 4 2" xfId="43257" xr:uid="{00000000-0005-0000-0000-000001150000}"/>
    <cellStyle name="Currency 3 3 4 2 2 5" xfId="8596" xr:uid="{00000000-0005-0000-0000-000002150000}"/>
    <cellStyle name="Currency 3 3 4 2 2 5 2" xfId="38305" xr:uid="{00000000-0005-0000-0000-000003150000}"/>
    <cellStyle name="Currency 3 3 4 2 2 6" xfId="13546" xr:uid="{00000000-0005-0000-0000-000004150000}"/>
    <cellStyle name="Currency 3 3 4 2 2 7" xfId="18497" xr:uid="{00000000-0005-0000-0000-000005150000}"/>
    <cellStyle name="Currency 3 3 4 2 2 8" xfId="23449" xr:uid="{00000000-0005-0000-0000-000006150000}"/>
    <cellStyle name="Currency 3 3 4 2 2 9" xfId="28401" xr:uid="{00000000-0005-0000-0000-000007150000}"/>
    <cellStyle name="Currency 3 3 4 2 3" xfId="3052" xr:uid="{00000000-0005-0000-0000-000008150000}"/>
    <cellStyle name="Currency 3 3 4 2 3 2" xfId="8002" xr:uid="{00000000-0005-0000-0000-000009150000}"/>
    <cellStyle name="Currency 3 3 4 2 3 2 2" xfId="42663" xr:uid="{00000000-0005-0000-0000-00000A150000}"/>
    <cellStyle name="Currency 3 3 4 2 3 3" xfId="12952" xr:uid="{00000000-0005-0000-0000-00000B150000}"/>
    <cellStyle name="Currency 3 3 4 2 3 3 2" xfId="37711" xr:uid="{00000000-0005-0000-0000-00000C150000}"/>
    <cellStyle name="Currency 3 3 4 2 3 4" xfId="17903" xr:uid="{00000000-0005-0000-0000-00000D150000}"/>
    <cellStyle name="Currency 3 3 4 2 3 5" xfId="22855" xr:uid="{00000000-0005-0000-0000-00000E150000}"/>
    <cellStyle name="Currency 3 3 4 2 3 6" xfId="27807" xr:uid="{00000000-0005-0000-0000-00000F150000}"/>
    <cellStyle name="Currency 3 3 4 2 3 7" xfId="32759" xr:uid="{00000000-0005-0000-0000-000010150000}"/>
    <cellStyle name="Currency 3 3 4 2 4" xfId="4504" xr:uid="{00000000-0005-0000-0000-000011150000}"/>
    <cellStyle name="Currency 3 3 4 2 4 2" xfId="9454" xr:uid="{00000000-0005-0000-0000-000012150000}"/>
    <cellStyle name="Currency 3 3 4 2 4 2 2" xfId="44115" xr:uid="{00000000-0005-0000-0000-000013150000}"/>
    <cellStyle name="Currency 3 3 4 2 4 3" xfId="14404" xr:uid="{00000000-0005-0000-0000-000014150000}"/>
    <cellStyle name="Currency 3 3 4 2 4 3 2" xfId="39163" xr:uid="{00000000-0005-0000-0000-000015150000}"/>
    <cellStyle name="Currency 3 3 4 2 4 4" xfId="19355" xr:uid="{00000000-0005-0000-0000-000016150000}"/>
    <cellStyle name="Currency 3 3 4 2 4 5" xfId="24307" xr:uid="{00000000-0005-0000-0000-000017150000}"/>
    <cellStyle name="Currency 3 3 4 2 4 6" xfId="29259" xr:uid="{00000000-0005-0000-0000-000018150000}"/>
    <cellStyle name="Currency 3 3 4 2 4 7" xfId="34211" xr:uid="{00000000-0005-0000-0000-000019150000}"/>
    <cellStyle name="Currency 3 3 4 2 5" xfId="5956" xr:uid="{00000000-0005-0000-0000-00001A150000}"/>
    <cellStyle name="Currency 3 3 4 2 5 2" xfId="10906" xr:uid="{00000000-0005-0000-0000-00001B150000}"/>
    <cellStyle name="Currency 3 3 4 2 5 2 2" xfId="45567" xr:uid="{00000000-0005-0000-0000-00001C150000}"/>
    <cellStyle name="Currency 3 3 4 2 5 3" xfId="15856" xr:uid="{00000000-0005-0000-0000-00001D150000}"/>
    <cellStyle name="Currency 3 3 4 2 5 3 2" xfId="40615" xr:uid="{00000000-0005-0000-0000-00001E150000}"/>
    <cellStyle name="Currency 3 3 4 2 5 4" xfId="20807" xr:uid="{00000000-0005-0000-0000-00001F150000}"/>
    <cellStyle name="Currency 3 3 4 2 5 5" xfId="25759" xr:uid="{00000000-0005-0000-0000-000020150000}"/>
    <cellStyle name="Currency 3 3 4 2 5 6" xfId="30711" xr:uid="{00000000-0005-0000-0000-000021150000}"/>
    <cellStyle name="Currency 3 3 4 2 5 7" xfId="35663" xr:uid="{00000000-0005-0000-0000-000022150000}"/>
    <cellStyle name="Currency 3 3 4 2 6" xfId="2194" xr:uid="{00000000-0005-0000-0000-000023150000}"/>
    <cellStyle name="Currency 3 3 4 2 6 2" xfId="41805" xr:uid="{00000000-0005-0000-0000-000024150000}"/>
    <cellStyle name="Currency 3 3 4 2 7" xfId="7144" xr:uid="{00000000-0005-0000-0000-000025150000}"/>
    <cellStyle name="Currency 3 3 4 2 7 2" xfId="36853" xr:uid="{00000000-0005-0000-0000-000026150000}"/>
    <cellStyle name="Currency 3 3 4 2 8" xfId="12094" xr:uid="{00000000-0005-0000-0000-000027150000}"/>
    <cellStyle name="Currency 3 3 4 2 9" xfId="17045" xr:uid="{00000000-0005-0000-0000-000028150000}"/>
    <cellStyle name="Currency 3 3 4 3" xfId="742" xr:uid="{00000000-0005-0000-0000-000029150000}"/>
    <cellStyle name="Currency 3 3 4 3 10" xfId="32495" xr:uid="{00000000-0005-0000-0000-00002A150000}"/>
    <cellStyle name="Currency 3 3 4 3 2" xfId="4240" xr:uid="{00000000-0005-0000-0000-00002B150000}"/>
    <cellStyle name="Currency 3 3 4 3 2 2" xfId="9190" xr:uid="{00000000-0005-0000-0000-00002C150000}"/>
    <cellStyle name="Currency 3 3 4 3 2 2 2" xfId="43851" xr:uid="{00000000-0005-0000-0000-00002D150000}"/>
    <cellStyle name="Currency 3 3 4 3 2 3" xfId="14140" xr:uid="{00000000-0005-0000-0000-00002E150000}"/>
    <cellStyle name="Currency 3 3 4 3 2 3 2" xfId="38899" xr:uid="{00000000-0005-0000-0000-00002F150000}"/>
    <cellStyle name="Currency 3 3 4 3 2 4" xfId="19091" xr:uid="{00000000-0005-0000-0000-000030150000}"/>
    <cellStyle name="Currency 3 3 4 3 2 5" xfId="24043" xr:uid="{00000000-0005-0000-0000-000031150000}"/>
    <cellStyle name="Currency 3 3 4 3 2 6" xfId="28995" xr:uid="{00000000-0005-0000-0000-000032150000}"/>
    <cellStyle name="Currency 3 3 4 3 2 7" xfId="33947" xr:uid="{00000000-0005-0000-0000-000033150000}"/>
    <cellStyle name="Currency 3 3 4 3 3" xfId="5692" xr:uid="{00000000-0005-0000-0000-000034150000}"/>
    <cellStyle name="Currency 3 3 4 3 3 2" xfId="10642" xr:uid="{00000000-0005-0000-0000-000035150000}"/>
    <cellStyle name="Currency 3 3 4 3 3 2 2" xfId="45303" xr:uid="{00000000-0005-0000-0000-000036150000}"/>
    <cellStyle name="Currency 3 3 4 3 3 3" xfId="15592" xr:uid="{00000000-0005-0000-0000-000037150000}"/>
    <cellStyle name="Currency 3 3 4 3 3 3 2" xfId="40351" xr:uid="{00000000-0005-0000-0000-000038150000}"/>
    <cellStyle name="Currency 3 3 4 3 3 4" xfId="20543" xr:uid="{00000000-0005-0000-0000-000039150000}"/>
    <cellStyle name="Currency 3 3 4 3 3 5" xfId="25495" xr:uid="{00000000-0005-0000-0000-00003A150000}"/>
    <cellStyle name="Currency 3 3 4 3 3 6" xfId="30447" xr:uid="{00000000-0005-0000-0000-00003B150000}"/>
    <cellStyle name="Currency 3 3 4 3 3 7" xfId="35399" xr:uid="{00000000-0005-0000-0000-00003C150000}"/>
    <cellStyle name="Currency 3 3 4 3 4" xfId="2788" xr:uid="{00000000-0005-0000-0000-00003D150000}"/>
    <cellStyle name="Currency 3 3 4 3 4 2" xfId="42399" xr:uid="{00000000-0005-0000-0000-00003E150000}"/>
    <cellStyle name="Currency 3 3 4 3 5" xfId="7738" xr:uid="{00000000-0005-0000-0000-00003F150000}"/>
    <cellStyle name="Currency 3 3 4 3 5 2" xfId="37447" xr:uid="{00000000-0005-0000-0000-000040150000}"/>
    <cellStyle name="Currency 3 3 4 3 6" xfId="12688" xr:uid="{00000000-0005-0000-0000-000041150000}"/>
    <cellStyle name="Currency 3 3 4 3 7" xfId="17639" xr:uid="{00000000-0005-0000-0000-000042150000}"/>
    <cellStyle name="Currency 3 3 4 3 8" xfId="22591" xr:uid="{00000000-0005-0000-0000-000043150000}"/>
    <cellStyle name="Currency 3 3 4 3 9" xfId="27543" xr:uid="{00000000-0005-0000-0000-000044150000}"/>
    <cellStyle name="Currency 3 3 4 4" xfId="1336" xr:uid="{00000000-0005-0000-0000-000045150000}"/>
    <cellStyle name="Currency 3 3 4 4 10" xfId="33089" xr:uid="{00000000-0005-0000-0000-000046150000}"/>
    <cellStyle name="Currency 3 3 4 4 2" xfId="4834" xr:uid="{00000000-0005-0000-0000-000047150000}"/>
    <cellStyle name="Currency 3 3 4 4 2 2" xfId="9784" xr:uid="{00000000-0005-0000-0000-000048150000}"/>
    <cellStyle name="Currency 3 3 4 4 2 2 2" xfId="44445" xr:uid="{00000000-0005-0000-0000-000049150000}"/>
    <cellStyle name="Currency 3 3 4 4 2 3" xfId="14734" xr:uid="{00000000-0005-0000-0000-00004A150000}"/>
    <cellStyle name="Currency 3 3 4 4 2 3 2" xfId="39493" xr:uid="{00000000-0005-0000-0000-00004B150000}"/>
    <cellStyle name="Currency 3 3 4 4 2 4" xfId="19685" xr:uid="{00000000-0005-0000-0000-00004C150000}"/>
    <cellStyle name="Currency 3 3 4 4 2 5" xfId="24637" xr:uid="{00000000-0005-0000-0000-00004D150000}"/>
    <cellStyle name="Currency 3 3 4 4 2 6" xfId="29589" xr:uid="{00000000-0005-0000-0000-00004E150000}"/>
    <cellStyle name="Currency 3 3 4 4 2 7" xfId="34541" xr:uid="{00000000-0005-0000-0000-00004F150000}"/>
    <cellStyle name="Currency 3 3 4 4 3" xfId="6286" xr:uid="{00000000-0005-0000-0000-000050150000}"/>
    <cellStyle name="Currency 3 3 4 4 3 2" xfId="11236" xr:uid="{00000000-0005-0000-0000-000051150000}"/>
    <cellStyle name="Currency 3 3 4 4 3 2 2" xfId="45897" xr:uid="{00000000-0005-0000-0000-000052150000}"/>
    <cellStyle name="Currency 3 3 4 4 3 3" xfId="16186" xr:uid="{00000000-0005-0000-0000-000053150000}"/>
    <cellStyle name="Currency 3 3 4 4 3 3 2" xfId="40945" xr:uid="{00000000-0005-0000-0000-000054150000}"/>
    <cellStyle name="Currency 3 3 4 4 3 4" xfId="21137" xr:uid="{00000000-0005-0000-0000-000055150000}"/>
    <cellStyle name="Currency 3 3 4 4 3 5" xfId="26089" xr:uid="{00000000-0005-0000-0000-000056150000}"/>
    <cellStyle name="Currency 3 3 4 4 3 6" xfId="31041" xr:uid="{00000000-0005-0000-0000-000057150000}"/>
    <cellStyle name="Currency 3 3 4 4 3 7" xfId="35993" xr:uid="{00000000-0005-0000-0000-000058150000}"/>
    <cellStyle name="Currency 3 3 4 4 4" xfId="3382" xr:uid="{00000000-0005-0000-0000-000059150000}"/>
    <cellStyle name="Currency 3 3 4 4 4 2" xfId="42993" xr:uid="{00000000-0005-0000-0000-00005A150000}"/>
    <cellStyle name="Currency 3 3 4 4 5" xfId="8332" xr:uid="{00000000-0005-0000-0000-00005B150000}"/>
    <cellStyle name="Currency 3 3 4 4 5 2" xfId="38041" xr:uid="{00000000-0005-0000-0000-00005C150000}"/>
    <cellStyle name="Currency 3 3 4 4 6" xfId="13282" xr:uid="{00000000-0005-0000-0000-00005D150000}"/>
    <cellStyle name="Currency 3 3 4 4 7" xfId="18233" xr:uid="{00000000-0005-0000-0000-00005E150000}"/>
    <cellStyle name="Currency 3 3 4 4 8" xfId="23185" xr:uid="{00000000-0005-0000-0000-00005F150000}"/>
    <cellStyle name="Currency 3 3 4 4 9" xfId="28137" xr:uid="{00000000-0005-0000-0000-000060150000}"/>
    <cellStyle name="Currency 3 3 4 5" xfId="2458" xr:uid="{00000000-0005-0000-0000-000061150000}"/>
    <cellStyle name="Currency 3 3 4 5 2" xfId="7408" xr:uid="{00000000-0005-0000-0000-000062150000}"/>
    <cellStyle name="Currency 3 3 4 5 2 2" xfId="42069" xr:uid="{00000000-0005-0000-0000-000063150000}"/>
    <cellStyle name="Currency 3 3 4 5 3" xfId="12358" xr:uid="{00000000-0005-0000-0000-000064150000}"/>
    <cellStyle name="Currency 3 3 4 5 3 2" xfId="37117" xr:uid="{00000000-0005-0000-0000-000065150000}"/>
    <cellStyle name="Currency 3 3 4 5 4" xfId="17309" xr:uid="{00000000-0005-0000-0000-000066150000}"/>
    <cellStyle name="Currency 3 3 4 5 5" xfId="22261" xr:uid="{00000000-0005-0000-0000-000067150000}"/>
    <cellStyle name="Currency 3 3 4 5 6" xfId="27213" xr:uid="{00000000-0005-0000-0000-000068150000}"/>
    <cellStyle name="Currency 3 3 4 5 7" xfId="32165" xr:uid="{00000000-0005-0000-0000-000069150000}"/>
    <cellStyle name="Currency 3 3 4 6" xfId="3910" xr:uid="{00000000-0005-0000-0000-00006A150000}"/>
    <cellStyle name="Currency 3 3 4 6 2" xfId="8860" xr:uid="{00000000-0005-0000-0000-00006B150000}"/>
    <cellStyle name="Currency 3 3 4 6 2 2" xfId="43521" xr:uid="{00000000-0005-0000-0000-00006C150000}"/>
    <cellStyle name="Currency 3 3 4 6 3" xfId="13810" xr:uid="{00000000-0005-0000-0000-00006D150000}"/>
    <cellStyle name="Currency 3 3 4 6 3 2" xfId="38569" xr:uid="{00000000-0005-0000-0000-00006E150000}"/>
    <cellStyle name="Currency 3 3 4 6 4" xfId="18761" xr:uid="{00000000-0005-0000-0000-00006F150000}"/>
    <cellStyle name="Currency 3 3 4 6 5" xfId="23713" xr:uid="{00000000-0005-0000-0000-000070150000}"/>
    <cellStyle name="Currency 3 3 4 6 6" xfId="28665" xr:uid="{00000000-0005-0000-0000-000071150000}"/>
    <cellStyle name="Currency 3 3 4 6 7" xfId="33617" xr:uid="{00000000-0005-0000-0000-000072150000}"/>
    <cellStyle name="Currency 3 3 4 7" xfId="5362" xr:uid="{00000000-0005-0000-0000-000073150000}"/>
    <cellStyle name="Currency 3 3 4 7 2" xfId="10312" xr:uid="{00000000-0005-0000-0000-000074150000}"/>
    <cellStyle name="Currency 3 3 4 7 2 2" xfId="44973" xr:uid="{00000000-0005-0000-0000-000075150000}"/>
    <cellStyle name="Currency 3 3 4 7 3" xfId="15262" xr:uid="{00000000-0005-0000-0000-000076150000}"/>
    <cellStyle name="Currency 3 3 4 7 3 2" xfId="40021" xr:uid="{00000000-0005-0000-0000-000077150000}"/>
    <cellStyle name="Currency 3 3 4 7 4" xfId="20213" xr:uid="{00000000-0005-0000-0000-000078150000}"/>
    <cellStyle name="Currency 3 3 4 7 5" xfId="25165" xr:uid="{00000000-0005-0000-0000-000079150000}"/>
    <cellStyle name="Currency 3 3 4 7 6" xfId="30117" xr:uid="{00000000-0005-0000-0000-00007A150000}"/>
    <cellStyle name="Currency 3 3 4 7 7" xfId="35069" xr:uid="{00000000-0005-0000-0000-00007B150000}"/>
    <cellStyle name="Currency 3 3 4 8" xfId="1930" xr:uid="{00000000-0005-0000-0000-00007C150000}"/>
    <cellStyle name="Currency 3 3 4 8 2" xfId="41541" xr:uid="{00000000-0005-0000-0000-00007D150000}"/>
    <cellStyle name="Currency 3 3 4 9" xfId="6880" xr:uid="{00000000-0005-0000-0000-00007E150000}"/>
    <cellStyle name="Currency 3 3 4 9 2" xfId="36589" xr:uid="{00000000-0005-0000-0000-00007F150000}"/>
    <cellStyle name="Currency 3 3 5" xfId="478" xr:uid="{00000000-0005-0000-0000-000080150000}"/>
    <cellStyle name="Currency 3 3 5 10" xfId="11896" xr:uid="{00000000-0005-0000-0000-000081150000}"/>
    <cellStyle name="Currency 3 3 5 11" xfId="16847" xr:uid="{00000000-0005-0000-0000-000082150000}"/>
    <cellStyle name="Currency 3 3 5 12" xfId="21799" xr:uid="{00000000-0005-0000-0000-000083150000}"/>
    <cellStyle name="Currency 3 3 5 13" xfId="26751" xr:uid="{00000000-0005-0000-0000-000084150000}"/>
    <cellStyle name="Currency 3 3 5 14" xfId="31703" xr:uid="{00000000-0005-0000-0000-000085150000}"/>
    <cellStyle name="Currency 3 3 5 2" xfId="1072" xr:uid="{00000000-0005-0000-0000-000086150000}"/>
    <cellStyle name="Currency 3 3 5 2 10" xfId="22063" xr:uid="{00000000-0005-0000-0000-000087150000}"/>
    <cellStyle name="Currency 3 3 5 2 11" xfId="27015" xr:uid="{00000000-0005-0000-0000-000088150000}"/>
    <cellStyle name="Currency 3 3 5 2 12" xfId="31967" xr:uid="{00000000-0005-0000-0000-000089150000}"/>
    <cellStyle name="Currency 3 3 5 2 2" xfId="1666" xr:uid="{00000000-0005-0000-0000-00008A150000}"/>
    <cellStyle name="Currency 3 3 5 2 2 10" xfId="33419" xr:uid="{00000000-0005-0000-0000-00008B150000}"/>
    <cellStyle name="Currency 3 3 5 2 2 2" xfId="5164" xr:uid="{00000000-0005-0000-0000-00008C150000}"/>
    <cellStyle name="Currency 3 3 5 2 2 2 2" xfId="10114" xr:uid="{00000000-0005-0000-0000-00008D150000}"/>
    <cellStyle name="Currency 3 3 5 2 2 2 2 2" xfId="44775" xr:uid="{00000000-0005-0000-0000-00008E150000}"/>
    <cellStyle name="Currency 3 3 5 2 2 2 3" xfId="15064" xr:uid="{00000000-0005-0000-0000-00008F150000}"/>
    <cellStyle name="Currency 3 3 5 2 2 2 3 2" xfId="39823" xr:uid="{00000000-0005-0000-0000-000090150000}"/>
    <cellStyle name="Currency 3 3 5 2 2 2 4" xfId="20015" xr:uid="{00000000-0005-0000-0000-000091150000}"/>
    <cellStyle name="Currency 3 3 5 2 2 2 5" xfId="24967" xr:uid="{00000000-0005-0000-0000-000092150000}"/>
    <cellStyle name="Currency 3 3 5 2 2 2 6" xfId="29919" xr:uid="{00000000-0005-0000-0000-000093150000}"/>
    <cellStyle name="Currency 3 3 5 2 2 2 7" xfId="34871" xr:uid="{00000000-0005-0000-0000-000094150000}"/>
    <cellStyle name="Currency 3 3 5 2 2 3" xfId="6616" xr:uid="{00000000-0005-0000-0000-000095150000}"/>
    <cellStyle name="Currency 3 3 5 2 2 3 2" xfId="11566" xr:uid="{00000000-0005-0000-0000-000096150000}"/>
    <cellStyle name="Currency 3 3 5 2 2 3 2 2" xfId="46227" xr:uid="{00000000-0005-0000-0000-000097150000}"/>
    <cellStyle name="Currency 3 3 5 2 2 3 3" xfId="16516" xr:uid="{00000000-0005-0000-0000-000098150000}"/>
    <cellStyle name="Currency 3 3 5 2 2 3 3 2" xfId="41275" xr:uid="{00000000-0005-0000-0000-000099150000}"/>
    <cellStyle name="Currency 3 3 5 2 2 3 4" xfId="21467" xr:uid="{00000000-0005-0000-0000-00009A150000}"/>
    <cellStyle name="Currency 3 3 5 2 2 3 5" xfId="26419" xr:uid="{00000000-0005-0000-0000-00009B150000}"/>
    <cellStyle name="Currency 3 3 5 2 2 3 6" xfId="31371" xr:uid="{00000000-0005-0000-0000-00009C150000}"/>
    <cellStyle name="Currency 3 3 5 2 2 3 7" xfId="36323" xr:uid="{00000000-0005-0000-0000-00009D150000}"/>
    <cellStyle name="Currency 3 3 5 2 2 4" xfId="3712" xr:uid="{00000000-0005-0000-0000-00009E150000}"/>
    <cellStyle name="Currency 3 3 5 2 2 4 2" xfId="43323" xr:uid="{00000000-0005-0000-0000-00009F150000}"/>
    <cellStyle name="Currency 3 3 5 2 2 5" xfId="8662" xr:uid="{00000000-0005-0000-0000-0000A0150000}"/>
    <cellStyle name="Currency 3 3 5 2 2 5 2" xfId="38371" xr:uid="{00000000-0005-0000-0000-0000A1150000}"/>
    <cellStyle name="Currency 3 3 5 2 2 6" xfId="13612" xr:uid="{00000000-0005-0000-0000-0000A2150000}"/>
    <cellStyle name="Currency 3 3 5 2 2 7" xfId="18563" xr:uid="{00000000-0005-0000-0000-0000A3150000}"/>
    <cellStyle name="Currency 3 3 5 2 2 8" xfId="23515" xr:uid="{00000000-0005-0000-0000-0000A4150000}"/>
    <cellStyle name="Currency 3 3 5 2 2 9" xfId="28467" xr:uid="{00000000-0005-0000-0000-0000A5150000}"/>
    <cellStyle name="Currency 3 3 5 2 3" xfId="3118" xr:uid="{00000000-0005-0000-0000-0000A6150000}"/>
    <cellStyle name="Currency 3 3 5 2 3 2" xfId="8068" xr:uid="{00000000-0005-0000-0000-0000A7150000}"/>
    <cellStyle name="Currency 3 3 5 2 3 2 2" xfId="42729" xr:uid="{00000000-0005-0000-0000-0000A8150000}"/>
    <cellStyle name="Currency 3 3 5 2 3 3" xfId="13018" xr:uid="{00000000-0005-0000-0000-0000A9150000}"/>
    <cellStyle name="Currency 3 3 5 2 3 3 2" xfId="37777" xr:uid="{00000000-0005-0000-0000-0000AA150000}"/>
    <cellStyle name="Currency 3 3 5 2 3 4" xfId="17969" xr:uid="{00000000-0005-0000-0000-0000AB150000}"/>
    <cellStyle name="Currency 3 3 5 2 3 5" xfId="22921" xr:uid="{00000000-0005-0000-0000-0000AC150000}"/>
    <cellStyle name="Currency 3 3 5 2 3 6" xfId="27873" xr:uid="{00000000-0005-0000-0000-0000AD150000}"/>
    <cellStyle name="Currency 3 3 5 2 3 7" xfId="32825" xr:uid="{00000000-0005-0000-0000-0000AE150000}"/>
    <cellStyle name="Currency 3 3 5 2 4" xfId="4570" xr:uid="{00000000-0005-0000-0000-0000AF150000}"/>
    <cellStyle name="Currency 3 3 5 2 4 2" xfId="9520" xr:uid="{00000000-0005-0000-0000-0000B0150000}"/>
    <cellStyle name="Currency 3 3 5 2 4 2 2" xfId="44181" xr:uid="{00000000-0005-0000-0000-0000B1150000}"/>
    <cellStyle name="Currency 3 3 5 2 4 3" xfId="14470" xr:uid="{00000000-0005-0000-0000-0000B2150000}"/>
    <cellStyle name="Currency 3 3 5 2 4 3 2" xfId="39229" xr:uid="{00000000-0005-0000-0000-0000B3150000}"/>
    <cellStyle name="Currency 3 3 5 2 4 4" xfId="19421" xr:uid="{00000000-0005-0000-0000-0000B4150000}"/>
    <cellStyle name="Currency 3 3 5 2 4 5" xfId="24373" xr:uid="{00000000-0005-0000-0000-0000B5150000}"/>
    <cellStyle name="Currency 3 3 5 2 4 6" xfId="29325" xr:uid="{00000000-0005-0000-0000-0000B6150000}"/>
    <cellStyle name="Currency 3 3 5 2 4 7" xfId="34277" xr:uid="{00000000-0005-0000-0000-0000B7150000}"/>
    <cellStyle name="Currency 3 3 5 2 5" xfId="6022" xr:uid="{00000000-0005-0000-0000-0000B8150000}"/>
    <cellStyle name="Currency 3 3 5 2 5 2" xfId="10972" xr:uid="{00000000-0005-0000-0000-0000B9150000}"/>
    <cellStyle name="Currency 3 3 5 2 5 2 2" xfId="45633" xr:uid="{00000000-0005-0000-0000-0000BA150000}"/>
    <cellStyle name="Currency 3 3 5 2 5 3" xfId="15922" xr:uid="{00000000-0005-0000-0000-0000BB150000}"/>
    <cellStyle name="Currency 3 3 5 2 5 3 2" xfId="40681" xr:uid="{00000000-0005-0000-0000-0000BC150000}"/>
    <cellStyle name="Currency 3 3 5 2 5 4" xfId="20873" xr:uid="{00000000-0005-0000-0000-0000BD150000}"/>
    <cellStyle name="Currency 3 3 5 2 5 5" xfId="25825" xr:uid="{00000000-0005-0000-0000-0000BE150000}"/>
    <cellStyle name="Currency 3 3 5 2 5 6" xfId="30777" xr:uid="{00000000-0005-0000-0000-0000BF150000}"/>
    <cellStyle name="Currency 3 3 5 2 5 7" xfId="35729" xr:uid="{00000000-0005-0000-0000-0000C0150000}"/>
    <cellStyle name="Currency 3 3 5 2 6" xfId="2260" xr:uid="{00000000-0005-0000-0000-0000C1150000}"/>
    <cellStyle name="Currency 3 3 5 2 6 2" xfId="41871" xr:uid="{00000000-0005-0000-0000-0000C2150000}"/>
    <cellStyle name="Currency 3 3 5 2 7" xfId="7210" xr:uid="{00000000-0005-0000-0000-0000C3150000}"/>
    <cellStyle name="Currency 3 3 5 2 7 2" xfId="36919" xr:uid="{00000000-0005-0000-0000-0000C4150000}"/>
    <cellStyle name="Currency 3 3 5 2 8" xfId="12160" xr:uid="{00000000-0005-0000-0000-0000C5150000}"/>
    <cellStyle name="Currency 3 3 5 2 9" xfId="17111" xr:uid="{00000000-0005-0000-0000-0000C6150000}"/>
    <cellStyle name="Currency 3 3 5 3" xfId="808" xr:uid="{00000000-0005-0000-0000-0000C7150000}"/>
    <cellStyle name="Currency 3 3 5 3 10" xfId="32561" xr:uid="{00000000-0005-0000-0000-0000C8150000}"/>
    <cellStyle name="Currency 3 3 5 3 2" xfId="4306" xr:uid="{00000000-0005-0000-0000-0000C9150000}"/>
    <cellStyle name="Currency 3 3 5 3 2 2" xfId="9256" xr:uid="{00000000-0005-0000-0000-0000CA150000}"/>
    <cellStyle name="Currency 3 3 5 3 2 2 2" xfId="43917" xr:uid="{00000000-0005-0000-0000-0000CB150000}"/>
    <cellStyle name="Currency 3 3 5 3 2 3" xfId="14206" xr:uid="{00000000-0005-0000-0000-0000CC150000}"/>
    <cellStyle name="Currency 3 3 5 3 2 3 2" xfId="38965" xr:uid="{00000000-0005-0000-0000-0000CD150000}"/>
    <cellStyle name="Currency 3 3 5 3 2 4" xfId="19157" xr:uid="{00000000-0005-0000-0000-0000CE150000}"/>
    <cellStyle name="Currency 3 3 5 3 2 5" xfId="24109" xr:uid="{00000000-0005-0000-0000-0000CF150000}"/>
    <cellStyle name="Currency 3 3 5 3 2 6" xfId="29061" xr:uid="{00000000-0005-0000-0000-0000D0150000}"/>
    <cellStyle name="Currency 3 3 5 3 2 7" xfId="34013" xr:uid="{00000000-0005-0000-0000-0000D1150000}"/>
    <cellStyle name="Currency 3 3 5 3 3" xfId="5758" xr:uid="{00000000-0005-0000-0000-0000D2150000}"/>
    <cellStyle name="Currency 3 3 5 3 3 2" xfId="10708" xr:uid="{00000000-0005-0000-0000-0000D3150000}"/>
    <cellStyle name="Currency 3 3 5 3 3 2 2" xfId="45369" xr:uid="{00000000-0005-0000-0000-0000D4150000}"/>
    <cellStyle name="Currency 3 3 5 3 3 3" xfId="15658" xr:uid="{00000000-0005-0000-0000-0000D5150000}"/>
    <cellStyle name="Currency 3 3 5 3 3 3 2" xfId="40417" xr:uid="{00000000-0005-0000-0000-0000D6150000}"/>
    <cellStyle name="Currency 3 3 5 3 3 4" xfId="20609" xr:uid="{00000000-0005-0000-0000-0000D7150000}"/>
    <cellStyle name="Currency 3 3 5 3 3 5" xfId="25561" xr:uid="{00000000-0005-0000-0000-0000D8150000}"/>
    <cellStyle name="Currency 3 3 5 3 3 6" xfId="30513" xr:uid="{00000000-0005-0000-0000-0000D9150000}"/>
    <cellStyle name="Currency 3 3 5 3 3 7" xfId="35465" xr:uid="{00000000-0005-0000-0000-0000DA150000}"/>
    <cellStyle name="Currency 3 3 5 3 4" xfId="2854" xr:uid="{00000000-0005-0000-0000-0000DB150000}"/>
    <cellStyle name="Currency 3 3 5 3 4 2" xfId="42465" xr:uid="{00000000-0005-0000-0000-0000DC150000}"/>
    <cellStyle name="Currency 3 3 5 3 5" xfId="7804" xr:uid="{00000000-0005-0000-0000-0000DD150000}"/>
    <cellStyle name="Currency 3 3 5 3 5 2" xfId="37513" xr:uid="{00000000-0005-0000-0000-0000DE150000}"/>
    <cellStyle name="Currency 3 3 5 3 6" xfId="12754" xr:uid="{00000000-0005-0000-0000-0000DF150000}"/>
    <cellStyle name="Currency 3 3 5 3 7" xfId="17705" xr:uid="{00000000-0005-0000-0000-0000E0150000}"/>
    <cellStyle name="Currency 3 3 5 3 8" xfId="22657" xr:uid="{00000000-0005-0000-0000-0000E1150000}"/>
    <cellStyle name="Currency 3 3 5 3 9" xfId="27609" xr:uid="{00000000-0005-0000-0000-0000E2150000}"/>
    <cellStyle name="Currency 3 3 5 4" xfId="1402" xr:uid="{00000000-0005-0000-0000-0000E3150000}"/>
    <cellStyle name="Currency 3 3 5 4 10" xfId="33155" xr:uid="{00000000-0005-0000-0000-0000E4150000}"/>
    <cellStyle name="Currency 3 3 5 4 2" xfId="4900" xr:uid="{00000000-0005-0000-0000-0000E5150000}"/>
    <cellStyle name="Currency 3 3 5 4 2 2" xfId="9850" xr:uid="{00000000-0005-0000-0000-0000E6150000}"/>
    <cellStyle name="Currency 3 3 5 4 2 2 2" xfId="44511" xr:uid="{00000000-0005-0000-0000-0000E7150000}"/>
    <cellStyle name="Currency 3 3 5 4 2 3" xfId="14800" xr:uid="{00000000-0005-0000-0000-0000E8150000}"/>
    <cellStyle name="Currency 3 3 5 4 2 3 2" xfId="39559" xr:uid="{00000000-0005-0000-0000-0000E9150000}"/>
    <cellStyle name="Currency 3 3 5 4 2 4" xfId="19751" xr:uid="{00000000-0005-0000-0000-0000EA150000}"/>
    <cellStyle name="Currency 3 3 5 4 2 5" xfId="24703" xr:uid="{00000000-0005-0000-0000-0000EB150000}"/>
    <cellStyle name="Currency 3 3 5 4 2 6" xfId="29655" xr:uid="{00000000-0005-0000-0000-0000EC150000}"/>
    <cellStyle name="Currency 3 3 5 4 2 7" xfId="34607" xr:uid="{00000000-0005-0000-0000-0000ED150000}"/>
    <cellStyle name="Currency 3 3 5 4 3" xfId="6352" xr:uid="{00000000-0005-0000-0000-0000EE150000}"/>
    <cellStyle name="Currency 3 3 5 4 3 2" xfId="11302" xr:uid="{00000000-0005-0000-0000-0000EF150000}"/>
    <cellStyle name="Currency 3 3 5 4 3 2 2" xfId="45963" xr:uid="{00000000-0005-0000-0000-0000F0150000}"/>
    <cellStyle name="Currency 3 3 5 4 3 3" xfId="16252" xr:uid="{00000000-0005-0000-0000-0000F1150000}"/>
    <cellStyle name="Currency 3 3 5 4 3 3 2" xfId="41011" xr:uid="{00000000-0005-0000-0000-0000F2150000}"/>
    <cellStyle name="Currency 3 3 5 4 3 4" xfId="21203" xr:uid="{00000000-0005-0000-0000-0000F3150000}"/>
    <cellStyle name="Currency 3 3 5 4 3 5" xfId="26155" xr:uid="{00000000-0005-0000-0000-0000F4150000}"/>
    <cellStyle name="Currency 3 3 5 4 3 6" xfId="31107" xr:uid="{00000000-0005-0000-0000-0000F5150000}"/>
    <cellStyle name="Currency 3 3 5 4 3 7" xfId="36059" xr:uid="{00000000-0005-0000-0000-0000F6150000}"/>
    <cellStyle name="Currency 3 3 5 4 4" xfId="3448" xr:uid="{00000000-0005-0000-0000-0000F7150000}"/>
    <cellStyle name="Currency 3 3 5 4 4 2" xfId="43059" xr:uid="{00000000-0005-0000-0000-0000F8150000}"/>
    <cellStyle name="Currency 3 3 5 4 5" xfId="8398" xr:uid="{00000000-0005-0000-0000-0000F9150000}"/>
    <cellStyle name="Currency 3 3 5 4 5 2" xfId="38107" xr:uid="{00000000-0005-0000-0000-0000FA150000}"/>
    <cellStyle name="Currency 3 3 5 4 6" xfId="13348" xr:uid="{00000000-0005-0000-0000-0000FB150000}"/>
    <cellStyle name="Currency 3 3 5 4 7" xfId="18299" xr:uid="{00000000-0005-0000-0000-0000FC150000}"/>
    <cellStyle name="Currency 3 3 5 4 8" xfId="23251" xr:uid="{00000000-0005-0000-0000-0000FD150000}"/>
    <cellStyle name="Currency 3 3 5 4 9" xfId="28203" xr:uid="{00000000-0005-0000-0000-0000FE150000}"/>
    <cellStyle name="Currency 3 3 5 5" xfId="2524" xr:uid="{00000000-0005-0000-0000-0000FF150000}"/>
    <cellStyle name="Currency 3 3 5 5 2" xfId="7474" xr:uid="{00000000-0005-0000-0000-000000160000}"/>
    <cellStyle name="Currency 3 3 5 5 2 2" xfId="42135" xr:uid="{00000000-0005-0000-0000-000001160000}"/>
    <cellStyle name="Currency 3 3 5 5 3" xfId="12424" xr:uid="{00000000-0005-0000-0000-000002160000}"/>
    <cellStyle name="Currency 3 3 5 5 3 2" xfId="37183" xr:uid="{00000000-0005-0000-0000-000003160000}"/>
    <cellStyle name="Currency 3 3 5 5 4" xfId="17375" xr:uid="{00000000-0005-0000-0000-000004160000}"/>
    <cellStyle name="Currency 3 3 5 5 5" xfId="22327" xr:uid="{00000000-0005-0000-0000-000005160000}"/>
    <cellStyle name="Currency 3 3 5 5 6" xfId="27279" xr:uid="{00000000-0005-0000-0000-000006160000}"/>
    <cellStyle name="Currency 3 3 5 5 7" xfId="32231" xr:uid="{00000000-0005-0000-0000-000007160000}"/>
    <cellStyle name="Currency 3 3 5 6" xfId="3976" xr:uid="{00000000-0005-0000-0000-000008160000}"/>
    <cellStyle name="Currency 3 3 5 6 2" xfId="8926" xr:uid="{00000000-0005-0000-0000-000009160000}"/>
    <cellStyle name="Currency 3 3 5 6 2 2" xfId="43587" xr:uid="{00000000-0005-0000-0000-00000A160000}"/>
    <cellStyle name="Currency 3 3 5 6 3" xfId="13876" xr:uid="{00000000-0005-0000-0000-00000B160000}"/>
    <cellStyle name="Currency 3 3 5 6 3 2" xfId="38635" xr:uid="{00000000-0005-0000-0000-00000C160000}"/>
    <cellStyle name="Currency 3 3 5 6 4" xfId="18827" xr:uid="{00000000-0005-0000-0000-00000D160000}"/>
    <cellStyle name="Currency 3 3 5 6 5" xfId="23779" xr:uid="{00000000-0005-0000-0000-00000E160000}"/>
    <cellStyle name="Currency 3 3 5 6 6" xfId="28731" xr:uid="{00000000-0005-0000-0000-00000F160000}"/>
    <cellStyle name="Currency 3 3 5 6 7" xfId="33683" xr:uid="{00000000-0005-0000-0000-000010160000}"/>
    <cellStyle name="Currency 3 3 5 7" xfId="5428" xr:uid="{00000000-0005-0000-0000-000011160000}"/>
    <cellStyle name="Currency 3 3 5 7 2" xfId="10378" xr:uid="{00000000-0005-0000-0000-000012160000}"/>
    <cellStyle name="Currency 3 3 5 7 2 2" xfId="45039" xr:uid="{00000000-0005-0000-0000-000013160000}"/>
    <cellStyle name="Currency 3 3 5 7 3" xfId="15328" xr:uid="{00000000-0005-0000-0000-000014160000}"/>
    <cellStyle name="Currency 3 3 5 7 3 2" xfId="40087" xr:uid="{00000000-0005-0000-0000-000015160000}"/>
    <cellStyle name="Currency 3 3 5 7 4" xfId="20279" xr:uid="{00000000-0005-0000-0000-000016160000}"/>
    <cellStyle name="Currency 3 3 5 7 5" xfId="25231" xr:uid="{00000000-0005-0000-0000-000017160000}"/>
    <cellStyle name="Currency 3 3 5 7 6" xfId="30183" xr:uid="{00000000-0005-0000-0000-000018160000}"/>
    <cellStyle name="Currency 3 3 5 7 7" xfId="35135" xr:uid="{00000000-0005-0000-0000-000019160000}"/>
    <cellStyle name="Currency 3 3 5 8" xfId="1996" xr:uid="{00000000-0005-0000-0000-00001A160000}"/>
    <cellStyle name="Currency 3 3 5 8 2" xfId="41607" xr:uid="{00000000-0005-0000-0000-00001B160000}"/>
    <cellStyle name="Currency 3 3 5 9" xfId="6946" xr:uid="{00000000-0005-0000-0000-00001C160000}"/>
    <cellStyle name="Currency 3 3 5 9 2" xfId="36655" xr:uid="{00000000-0005-0000-0000-00001D160000}"/>
    <cellStyle name="Currency 3 3 6" xfId="610" xr:uid="{00000000-0005-0000-0000-00001E160000}"/>
    <cellStyle name="Currency 3 3 6 10" xfId="21601" xr:uid="{00000000-0005-0000-0000-00001F160000}"/>
    <cellStyle name="Currency 3 3 6 11" xfId="26553" xr:uid="{00000000-0005-0000-0000-000020160000}"/>
    <cellStyle name="Currency 3 3 6 12" xfId="31505" xr:uid="{00000000-0005-0000-0000-000021160000}"/>
    <cellStyle name="Currency 3 3 6 2" xfId="1204" xr:uid="{00000000-0005-0000-0000-000022160000}"/>
    <cellStyle name="Currency 3 3 6 2 10" xfId="32957" xr:uid="{00000000-0005-0000-0000-000023160000}"/>
    <cellStyle name="Currency 3 3 6 2 2" xfId="4702" xr:uid="{00000000-0005-0000-0000-000024160000}"/>
    <cellStyle name="Currency 3 3 6 2 2 2" xfId="9652" xr:uid="{00000000-0005-0000-0000-000025160000}"/>
    <cellStyle name="Currency 3 3 6 2 2 2 2" xfId="44313" xr:uid="{00000000-0005-0000-0000-000026160000}"/>
    <cellStyle name="Currency 3 3 6 2 2 3" xfId="14602" xr:uid="{00000000-0005-0000-0000-000027160000}"/>
    <cellStyle name="Currency 3 3 6 2 2 3 2" xfId="39361" xr:uid="{00000000-0005-0000-0000-000028160000}"/>
    <cellStyle name="Currency 3 3 6 2 2 4" xfId="19553" xr:uid="{00000000-0005-0000-0000-000029160000}"/>
    <cellStyle name="Currency 3 3 6 2 2 5" xfId="24505" xr:uid="{00000000-0005-0000-0000-00002A160000}"/>
    <cellStyle name="Currency 3 3 6 2 2 6" xfId="29457" xr:uid="{00000000-0005-0000-0000-00002B160000}"/>
    <cellStyle name="Currency 3 3 6 2 2 7" xfId="34409" xr:uid="{00000000-0005-0000-0000-00002C160000}"/>
    <cellStyle name="Currency 3 3 6 2 3" xfId="6154" xr:uid="{00000000-0005-0000-0000-00002D160000}"/>
    <cellStyle name="Currency 3 3 6 2 3 2" xfId="11104" xr:uid="{00000000-0005-0000-0000-00002E160000}"/>
    <cellStyle name="Currency 3 3 6 2 3 2 2" xfId="45765" xr:uid="{00000000-0005-0000-0000-00002F160000}"/>
    <cellStyle name="Currency 3 3 6 2 3 3" xfId="16054" xr:uid="{00000000-0005-0000-0000-000030160000}"/>
    <cellStyle name="Currency 3 3 6 2 3 3 2" xfId="40813" xr:uid="{00000000-0005-0000-0000-000031160000}"/>
    <cellStyle name="Currency 3 3 6 2 3 4" xfId="21005" xr:uid="{00000000-0005-0000-0000-000032160000}"/>
    <cellStyle name="Currency 3 3 6 2 3 5" xfId="25957" xr:uid="{00000000-0005-0000-0000-000033160000}"/>
    <cellStyle name="Currency 3 3 6 2 3 6" xfId="30909" xr:uid="{00000000-0005-0000-0000-000034160000}"/>
    <cellStyle name="Currency 3 3 6 2 3 7" xfId="35861" xr:uid="{00000000-0005-0000-0000-000035160000}"/>
    <cellStyle name="Currency 3 3 6 2 4" xfId="3250" xr:uid="{00000000-0005-0000-0000-000036160000}"/>
    <cellStyle name="Currency 3 3 6 2 4 2" xfId="42861" xr:uid="{00000000-0005-0000-0000-000037160000}"/>
    <cellStyle name="Currency 3 3 6 2 5" xfId="8200" xr:uid="{00000000-0005-0000-0000-000038160000}"/>
    <cellStyle name="Currency 3 3 6 2 5 2" xfId="37909" xr:uid="{00000000-0005-0000-0000-000039160000}"/>
    <cellStyle name="Currency 3 3 6 2 6" xfId="13150" xr:uid="{00000000-0005-0000-0000-00003A160000}"/>
    <cellStyle name="Currency 3 3 6 2 7" xfId="18101" xr:uid="{00000000-0005-0000-0000-00003B160000}"/>
    <cellStyle name="Currency 3 3 6 2 8" xfId="23053" xr:uid="{00000000-0005-0000-0000-00003C160000}"/>
    <cellStyle name="Currency 3 3 6 2 9" xfId="28005" xr:uid="{00000000-0005-0000-0000-00003D160000}"/>
    <cellStyle name="Currency 3 3 6 3" xfId="2656" xr:uid="{00000000-0005-0000-0000-00003E160000}"/>
    <cellStyle name="Currency 3 3 6 3 2" xfId="7606" xr:uid="{00000000-0005-0000-0000-00003F160000}"/>
    <cellStyle name="Currency 3 3 6 3 2 2" xfId="42267" xr:uid="{00000000-0005-0000-0000-000040160000}"/>
    <cellStyle name="Currency 3 3 6 3 3" xfId="12556" xr:uid="{00000000-0005-0000-0000-000041160000}"/>
    <cellStyle name="Currency 3 3 6 3 3 2" xfId="37315" xr:uid="{00000000-0005-0000-0000-000042160000}"/>
    <cellStyle name="Currency 3 3 6 3 4" xfId="17507" xr:uid="{00000000-0005-0000-0000-000043160000}"/>
    <cellStyle name="Currency 3 3 6 3 5" xfId="22459" xr:uid="{00000000-0005-0000-0000-000044160000}"/>
    <cellStyle name="Currency 3 3 6 3 6" xfId="27411" xr:uid="{00000000-0005-0000-0000-000045160000}"/>
    <cellStyle name="Currency 3 3 6 3 7" xfId="32363" xr:uid="{00000000-0005-0000-0000-000046160000}"/>
    <cellStyle name="Currency 3 3 6 4" xfId="4108" xr:uid="{00000000-0005-0000-0000-000047160000}"/>
    <cellStyle name="Currency 3 3 6 4 2" xfId="9058" xr:uid="{00000000-0005-0000-0000-000048160000}"/>
    <cellStyle name="Currency 3 3 6 4 2 2" xfId="43719" xr:uid="{00000000-0005-0000-0000-000049160000}"/>
    <cellStyle name="Currency 3 3 6 4 3" xfId="14008" xr:uid="{00000000-0005-0000-0000-00004A160000}"/>
    <cellStyle name="Currency 3 3 6 4 3 2" xfId="38767" xr:uid="{00000000-0005-0000-0000-00004B160000}"/>
    <cellStyle name="Currency 3 3 6 4 4" xfId="18959" xr:uid="{00000000-0005-0000-0000-00004C160000}"/>
    <cellStyle name="Currency 3 3 6 4 5" xfId="23911" xr:uid="{00000000-0005-0000-0000-00004D160000}"/>
    <cellStyle name="Currency 3 3 6 4 6" xfId="28863" xr:uid="{00000000-0005-0000-0000-00004E160000}"/>
    <cellStyle name="Currency 3 3 6 4 7" xfId="33815" xr:uid="{00000000-0005-0000-0000-00004F160000}"/>
    <cellStyle name="Currency 3 3 6 5" xfId="5560" xr:uid="{00000000-0005-0000-0000-000050160000}"/>
    <cellStyle name="Currency 3 3 6 5 2" xfId="10510" xr:uid="{00000000-0005-0000-0000-000051160000}"/>
    <cellStyle name="Currency 3 3 6 5 2 2" xfId="45171" xr:uid="{00000000-0005-0000-0000-000052160000}"/>
    <cellStyle name="Currency 3 3 6 5 3" xfId="15460" xr:uid="{00000000-0005-0000-0000-000053160000}"/>
    <cellStyle name="Currency 3 3 6 5 3 2" xfId="40219" xr:uid="{00000000-0005-0000-0000-000054160000}"/>
    <cellStyle name="Currency 3 3 6 5 4" xfId="20411" xr:uid="{00000000-0005-0000-0000-000055160000}"/>
    <cellStyle name="Currency 3 3 6 5 5" xfId="25363" xr:uid="{00000000-0005-0000-0000-000056160000}"/>
    <cellStyle name="Currency 3 3 6 5 6" xfId="30315" xr:uid="{00000000-0005-0000-0000-000057160000}"/>
    <cellStyle name="Currency 3 3 6 5 7" xfId="35267" xr:uid="{00000000-0005-0000-0000-000058160000}"/>
    <cellStyle name="Currency 3 3 6 6" xfId="1798" xr:uid="{00000000-0005-0000-0000-000059160000}"/>
    <cellStyle name="Currency 3 3 6 6 2" xfId="41409" xr:uid="{00000000-0005-0000-0000-00005A160000}"/>
    <cellStyle name="Currency 3 3 6 7" xfId="6748" xr:uid="{00000000-0005-0000-0000-00005B160000}"/>
    <cellStyle name="Currency 3 3 6 7 2" xfId="36457" xr:uid="{00000000-0005-0000-0000-00005C160000}"/>
    <cellStyle name="Currency 3 3 6 8" xfId="11698" xr:uid="{00000000-0005-0000-0000-00005D160000}"/>
    <cellStyle name="Currency 3 3 6 9" xfId="16649" xr:uid="{00000000-0005-0000-0000-00005E160000}"/>
    <cellStyle name="Currency 3 3 7" xfId="874" xr:uid="{00000000-0005-0000-0000-00005F160000}"/>
    <cellStyle name="Currency 3 3 7 10" xfId="21865" xr:uid="{00000000-0005-0000-0000-000060160000}"/>
    <cellStyle name="Currency 3 3 7 11" xfId="26817" xr:uid="{00000000-0005-0000-0000-000061160000}"/>
    <cellStyle name="Currency 3 3 7 12" xfId="31769" xr:uid="{00000000-0005-0000-0000-000062160000}"/>
    <cellStyle name="Currency 3 3 7 2" xfId="1468" xr:uid="{00000000-0005-0000-0000-000063160000}"/>
    <cellStyle name="Currency 3 3 7 2 10" xfId="33221" xr:uid="{00000000-0005-0000-0000-000064160000}"/>
    <cellStyle name="Currency 3 3 7 2 2" xfId="4966" xr:uid="{00000000-0005-0000-0000-000065160000}"/>
    <cellStyle name="Currency 3 3 7 2 2 2" xfId="9916" xr:uid="{00000000-0005-0000-0000-000066160000}"/>
    <cellStyle name="Currency 3 3 7 2 2 2 2" xfId="44577" xr:uid="{00000000-0005-0000-0000-000067160000}"/>
    <cellStyle name="Currency 3 3 7 2 2 3" xfId="14866" xr:uid="{00000000-0005-0000-0000-000068160000}"/>
    <cellStyle name="Currency 3 3 7 2 2 3 2" xfId="39625" xr:uid="{00000000-0005-0000-0000-000069160000}"/>
    <cellStyle name="Currency 3 3 7 2 2 4" xfId="19817" xr:uid="{00000000-0005-0000-0000-00006A160000}"/>
    <cellStyle name="Currency 3 3 7 2 2 5" xfId="24769" xr:uid="{00000000-0005-0000-0000-00006B160000}"/>
    <cellStyle name="Currency 3 3 7 2 2 6" xfId="29721" xr:uid="{00000000-0005-0000-0000-00006C160000}"/>
    <cellStyle name="Currency 3 3 7 2 2 7" xfId="34673" xr:uid="{00000000-0005-0000-0000-00006D160000}"/>
    <cellStyle name="Currency 3 3 7 2 3" xfId="6418" xr:uid="{00000000-0005-0000-0000-00006E160000}"/>
    <cellStyle name="Currency 3 3 7 2 3 2" xfId="11368" xr:uid="{00000000-0005-0000-0000-00006F160000}"/>
    <cellStyle name="Currency 3 3 7 2 3 2 2" xfId="46029" xr:uid="{00000000-0005-0000-0000-000070160000}"/>
    <cellStyle name="Currency 3 3 7 2 3 3" xfId="16318" xr:uid="{00000000-0005-0000-0000-000071160000}"/>
    <cellStyle name="Currency 3 3 7 2 3 3 2" xfId="41077" xr:uid="{00000000-0005-0000-0000-000072160000}"/>
    <cellStyle name="Currency 3 3 7 2 3 4" xfId="21269" xr:uid="{00000000-0005-0000-0000-000073160000}"/>
    <cellStyle name="Currency 3 3 7 2 3 5" xfId="26221" xr:uid="{00000000-0005-0000-0000-000074160000}"/>
    <cellStyle name="Currency 3 3 7 2 3 6" xfId="31173" xr:uid="{00000000-0005-0000-0000-000075160000}"/>
    <cellStyle name="Currency 3 3 7 2 3 7" xfId="36125" xr:uid="{00000000-0005-0000-0000-000076160000}"/>
    <cellStyle name="Currency 3 3 7 2 4" xfId="3514" xr:uid="{00000000-0005-0000-0000-000077160000}"/>
    <cellStyle name="Currency 3 3 7 2 4 2" xfId="43125" xr:uid="{00000000-0005-0000-0000-000078160000}"/>
    <cellStyle name="Currency 3 3 7 2 5" xfId="8464" xr:uid="{00000000-0005-0000-0000-000079160000}"/>
    <cellStyle name="Currency 3 3 7 2 5 2" xfId="38173" xr:uid="{00000000-0005-0000-0000-00007A160000}"/>
    <cellStyle name="Currency 3 3 7 2 6" xfId="13414" xr:uid="{00000000-0005-0000-0000-00007B160000}"/>
    <cellStyle name="Currency 3 3 7 2 7" xfId="18365" xr:uid="{00000000-0005-0000-0000-00007C160000}"/>
    <cellStyle name="Currency 3 3 7 2 8" xfId="23317" xr:uid="{00000000-0005-0000-0000-00007D160000}"/>
    <cellStyle name="Currency 3 3 7 2 9" xfId="28269" xr:uid="{00000000-0005-0000-0000-00007E160000}"/>
    <cellStyle name="Currency 3 3 7 3" xfId="2920" xr:uid="{00000000-0005-0000-0000-00007F160000}"/>
    <cellStyle name="Currency 3 3 7 3 2" xfId="7870" xr:uid="{00000000-0005-0000-0000-000080160000}"/>
    <cellStyle name="Currency 3 3 7 3 2 2" xfId="42531" xr:uid="{00000000-0005-0000-0000-000081160000}"/>
    <cellStyle name="Currency 3 3 7 3 3" xfId="12820" xr:uid="{00000000-0005-0000-0000-000082160000}"/>
    <cellStyle name="Currency 3 3 7 3 3 2" xfId="37579" xr:uid="{00000000-0005-0000-0000-000083160000}"/>
    <cellStyle name="Currency 3 3 7 3 4" xfId="17771" xr:uid="{00000000-0005-0000-0000-000084160000}"/>
    <cellStyle name="Currency 3 3 7 3 5" xfId="22723" xr:uid="{00000000-0005-0000-0000-000085160000}"/>
    <cellStyle name="Currency 3 3 7 3 6" xfId="27675" xr:uid="{00000000-0005-0000-0000-000086160000}"/>
    <cellStyle name="Currency 3 3 7 3 7" xfId="32627" xr:uid="{00000000-0005-0000-0000-000087160000}"/>
    <cellStyle name="Currency 3 3 7 4" xfId="4372" xr:uid="{00000000-0005-0000-0000-000088160000}"/>
    <cellStyle name="Currency 3 3 7 4 2" xfId="9322" xr:uid="{00000000-0005-0000-0000-000089160000}"/>
    <cellStyle name="Currency 3 3 7 4 2 2" xfId="43983" xr:uid="{00000000-0005-0000-0000-00008A160000}"/>
    <cellStyle name="Currency 3 3 7 4 3" xfId="14272" xr:uid="{00000000-0005-0000-0000-00008B160000}"/>
    <cellStyle name="Currency 3 3 7 4 3 2" xfId="39031" xr:uid="{00000000-0005-0000-0000-00008C160000}"/>
    <cellStyle name="Currency 3 3 7 4 4" xfId="19223" xr:uid="{00000000-0005-0000-0000-00008D160000}"/>
    <cellStyle name="Currency 3 3 7 4 5" xfId="24175" xr:uid="{00000000-0005-0000-0000-00008E160000}"/>
    <cellStyle name="Currency 3 3 7 4 6" xfId="29127" xr:uid="{00000000-0005-0000-0000-00008F160000}"/>
    <cellStyle name="Currency 3 3 7 4 7" xfId="34079" xr:uid="{00000000-0005-0000-0000-000090160000}"/>
    <cellStyle name="Currency 3 3 7 5" xfId="5824" xr:uid="{00000000-0005-0000-0000-000091160000}"/>
    <cellStyle name="Currency 3 3 7 5 2" xfId="10774" xr:uid="{00000000-0005-0000-0000-000092160000}"/>
    <cellStyle name="Currency 3 3 7 5 2 2" xfId="45435" xr:uid="{00000000-0005-0000-0000-000093160000}"/>
    <cellStyle name="Currency 3 3 7 5 3" xfId="15724" xr:uid="{00000000-0005-0000-0000-000094160000}"/>
    <cellStyle name="Currency 3 3 7 5 3 2" xfId="40483" xr:uid="{00000000-0005-0000-0000-000095160000}"/>
    <cellStyle name="Currency 3 3 7 5 4" xfId="20675" xr:uid="{00000000-0005-0000-0000-000096160000}"/>
    <cellStyle name="Currency 3 3 7 5 5" xfId="25627" xr:uid="{00000000-0005-0000-0000-000097160000}"/>
    <cellStyle name="Currency 3 3 7 5 6" xfId="30579" xr:uid="{00000000-0005-0000-0000-000098160000}"/>
    <cellStyle name="Currency 3 3 7 5 7" xfId="35531" xr:uid="{00000000-0005-0000-0000-000099160000}"/>
    <cellStyle name="Currency 3 3 7 6" xfId="2062" xr:uid="{00000000-0005-0000-0000-00009A160000}"/>
    <cellStyle name="Currency 3 3 7 6 2" xfId="41673" xr:uid="{00000000-0005-0000-0000-00009B160000}"/>
    <cellStyle name="Currency 3 3 7 7" xfId="7012" xr:uid="{00000000-0005-0000-0000-00009C160000}"/>
    <cellStyle name="Currency 3 3 7 7 2" xfId="36721" xr:uid="{00000000-0005-0000-0000-00009D160000}"/>
    <cellStyle name="Currency 3 3 7 8" xfId="11962" xr:uid="{00000000-0005-0000-0000-00009E160000}"/>
    <cellStyle name="Currency 3 3 7 9" xfId="16913" xr:uid="{00000000-0005-0000-0000-00009F160000}"/>
    <cellStyle name="Currency 3 3 8" xfId="544" xr:uid="{00000000-0005-0000-0000-0000A0160000}"/>
    <cellStyle name="Currency 3 3 8 10" xfId="32297" xr:uid="{00000000-0005-0000-0000-0000A1160000}"/>
    <cellStyle name="Currency 3 3 8 2" xfId="4042" xr:uid="{00000000-0005-0000-0000-0000A2160000}"/>
    <cellStyle name="Currency 3 3 8 2 2" xfId="8992" xr:uid="{00000000-0005-0000-0000-0000A3160000}"/>
    <cellStyle name="Currency 3 3 8 2 2 2" xfId="43653" xr:uid="{00000000-0005-0000-0000-0000A4160000}"/>
    <cellStyle name="Currency 3 3 8 2 3" xfId="13942" xr:uid="{00000000-0005-0000-0000-0000A5160000}"/>
    <cellStyle name="Currency 3 3 8 2 3 2" xfId="38701" xr:uid="{00000000-0005-0000-0000-0000A6160000}"/>
    <cellStyle name="Currency 3 3 8 2 4" xfId="18893" xr:uid="{00000000-0005-0000-0000-0000A7160000}"/>
    <cellStyle name="Currency 3 3 8 2 5" xfId="23845" xr:uid="{00000000-0005-0000-0000-0000A8160000}"/>
    <cellStyle name="Currency 3 3 8 2 6" xfId="28797" xr:uid="{00000000-0005-0000-0000-0000A9160000}"/>
    <cellStyle name="Currency 3 3 8 2 7" xfId="33749" xr:uid="{00000000-0005-0000-0000-0000AA160000}"/>
    <cellStyle name="Currency 3 3 8 3" xfId="5494" xr:uid="{00000000-0005-0000-0000-0000AB160000}"/>
    <cellStyle name="Currency 3 3 8 3 2" xfId="10444" xr:uid="{00000000-0005-0000-0000-0000AC160000}"/>
    <cellStyle name="Currency 3 3 8 3 2 2" xfId="45105" xr:uid="{00000000-0005-0000-0000-0000AD160000}"/>
    <cellStyle name="Currency 3 3 8 3 3" xfId="15394" xr:uid="{00000000-0005-0000-0000-0000AE160000}"/>
    <cellStyle name="Currency 3 3 8 3 3 2" xfId="40153" xr:uid="{00000000-0005-0000-0000-0000AF160000}"/>
    <cellStyle name="Currency 3 3 8 3 4" xfId="20345" xr:uid="{00000000-0005-0000-0000-0000B0160000}"/>
    <cellStyle name="Currency 3 3 8 3 5" xfId="25297" xr:uid="{00000000-0005-0000-0000-0000B1160000}"/>
    <cellStyle name="Currency 3 3 8 3 6" xfId="30249" xr:uid="{00000000-0005-0000-0000-0000B2160000}"/>
    <cellStyle name="Currency 3 3 8 3 7" xfId="35201" xr:uid="{00000000-0005-0000-0000-0000B3160000}"/>
    <cellStyle name="Currency 3 3 8 4" xfId="2590" xr:uid="{00000000-0005-0000-0000-0000B4160000}"/>
    <cellStyle name="Currency 3 3 8 4 2" xfId="42201" xr:uid="{00000000-0005-0000-0000-0000B5160000}"/>
    <cellStyle name="Currency 3 3 8 5" xfId="7540" xr:uid="{00000000-0005-0000-0000-0000B6160000}"/>
    <cellStyle name="Currency 3 3 8 5 2" xfId="37249" xr:uid="{00000000-0005-0000-0000-0000B7160000}"/>
    <cellStyle name="Currency 3 3 8 6" xfId="12490" xr:uid="{00000000-0005-0000-0000-0000B8160000}"/>
    <cellStyle name="Currency 3 3 8 7" xfId="17441" xr:uid="{00000000-0005-0000-0000-0000B9160000}"/>
    <cellStyle name="Currency 3 3 8 8" xfId="22393" xr:uid="{00000000-0005-0000-0000-0000BA160000}"/>
    <cellStyle name="Currency 3 3 8 9" xfId="27345" xr:uid="{00000000-0005-0000-0000-0000BB160000}"/>
    <cellStyle name="Currency 3 3 9" xfId="1138" xr:uid="{00000000-0005-0000-0000-0000BC160000}"/>
    <cellStyle name="Currency 3 3 9 10" xfId="32891" xr:uid="{00000000-0005-0000-0000-0000BD160000}"/>
    <cellStyle name="Currency 3 3 9 2" xfId="4636" xr:uid="{00000000-0005-0000-0000-0000BE160000}"/>
    <cellStyle name="Currency 3 3 9 2 2" xfId="9586" xr:uid="{00000000-0005-0000-0000-0000BF160000}"/>
    <cellStyle name="Currency 3 3 9 2 2 2" xfId="44247" xr:uid="{00000000-0005-0000-0000-0000C0160000}"/>
    <cellStyle name="Currency 3 3 9 2 3" xfId="14536" xr:uid="{00000000-0005-0000-0000-0000C1160000}"/>
    <cellStyle name="Currency 3 3 9 2 3 2" xfId="39295" xr:uid="{00000000-0005-0000-0000-0000C2160000}"/>
    <cellStyle name="Currency 3 3 9 2 4" xfId="19487" xr:uid="{00000000-0005-0000-0000-0000C3160000}"/>
    <cellStyle name="Currency 3 3 9 2 5" xfId="24439" xr:uid="{00000000-0005-0000-0000-0000C4160000}"/>
    <cellStyle name="Currency 3 3 9 2 6" xfId="29391" xr:uid="{00000000-0005-0000-0000-0000C5160000}"/>
    <cellStyle name="Currency 3 3 9 2 7" xfId="34343" xr:uid="{00000000-0005-0000-0000-0000C6160000}"/>
    <cellStyle name="Currency 3 3 9 3" xfId="6088" xr:uid="{00000000-0005-0000-0000-0000C7160000}"/>
    <cellStyle name="Currency 3 3 9 3 2" xfId="11038" xr:uid="{00000000-0005-0000-0000-0000C8160000}"/>
    <cellStyle name="Currency 3 3 9 3 2 2" xfId="45699" xr:uid="{00000000-0005-0000-0000-0000C9160000}"/>
    <cellStyle name="Currency 3 3 9 3 3" xfId="15988" xr:uid="{00000000-0005-0000-0000-0000CA160000}"/>
    <cellStyle name="Currency 3 3 9 3 3 2" xfId="40747" xr:uid="{00000000-0005-0000-0000-0000CB160000}"/>
    <cellStyle name="Currency 3 3 9 3 4" xfId="20939" xr:uid="{00000000-0005-0000-0000-0000CC160000}"/>
    <cellStyle name="Currency 3 3 9 3 5" xfId="25891" xr:uid="{00000000-0005-0000-0000-0000CD160000}"/>
    <cellStyle name="Currency 3 3 9 3 6" xfId="30843" xr:uid="{00000000-0005-0000-0000-0000CE160000}"/>
    <cellStyle name="Currency 3 3 9 3 7" xfId="35795" xr:uid="{00000000-0005-0000-0000-0000CF160000}"/>
    <cellStyle name="Currency 3 3 9 4" xfId="3184" xr:uid="{00000000-0005-0000-0000-0000D0160000}"/>
    <cellStyle name="Currency 3 3 9 4 2" xfId="42795" xr:uid="{00000000-0005-0000-0000-0000D1160000}"/>
    <cellStyle name="Currency 3 3 9 5" xfId="8134" xr:uid="{00000000-0005-0000-0000-0000D2160000}"/>
    <cellStyle name="Currency 3 3 9 5 2" xfId="37843" xr:uid="{00000000-0005-0000-0000-0000D3160000}"/>
    <cellStyle name="Currency 3 3 9 6" xfId="13084" xr:uid="{00000000-0005-0000-0000-0000D4160000}"/>
    <cellStyle name="Currency 3 3 9 7" xfId="18035" xr:uid="{00000000-0005-0000-0000-0000D5160000}"/>
    <cellStyle name="Currency 3 3 9 8" xfId="22987" xr:uid="{00000000-0005-0000-0000-0000D6160000}"/>
    <cellStyle name="Currency 3 3 9 9" xfId="27939" xr:uid="{00000000-0005-0000-0000-0000D7160000}"/>
    <cellStyle name="Currency 3 4" xfId="176" xr:uid="{00000000-0005-0000-0000-0000D8160000}"/>
    <cellStyle name="Currency 3 4 10" xfId="2311" xr:uid="{00000000-0005-0000-0000-0000D9160000}"/>
    <cellStyle name="Currency 3 4 10 2" xfId="7261" xr:uid="{00000000-0005-0000-0000-0000DA160000}"/>
    <cellStyle name="Currency 3 4 10 2 2" xfId="41922" xr:uid="{00000000-0005-0000-0000-0000DB160000}"/>
    <cellStyle name="Currency 3 4 10 3" xfId="12211" xr:uid="{00000000-0005-0000-0000-0000DC160000}"/>
    <cellStyle name="Currency 3 4 10 3 2" xfId="36970" xr:uid="{00000000-0005-0000-0000-0000DD160000}"/>
    <cellStyle name="Currency 3 4 10 4" xfId="17162" xr:uid="{00000000-0005-0000-0000-0000DE160000}"/>
    <cellStyle name="Currency 3 4 10 5" xfId="22114" xr:uid="{00000000-0005-0000-0000-0000DF160000}"/>
    <cellStyle name="Currency 3 4 10 6" xfId="27066" xr:uid="{00000000-0005-0000-0000-0000E0160000}"/>
    <cellStyle name="Currency 3 4 10 7" xfId="32018" xr:uid="{00000000-0005-0000-0000-0000E1160000}"/>
    <cellStyle name="Currency 3 4 11" xfId="3763" xr:uid="{00000000-0005-0000-0000-0000E2160000}"/>
    <cellStyle name="Currency 3 4 11 2" xfId="8713" xr:uid="{00000000-0005-0000-0000-0000E3160000}"/>
    <cellStyle name="Currency 3 4 11 2 2" xfId="43374" xr:uid="{00000000-0005-0000-0000-0000E4160000}"/>
    <cellStyle name="Currency 3 4 11 3" xfId="13663" xr:uid="{00000000-0005-0000-0000-0000E5160000}"/>
    <cellStyle name="Currency 3 4 11 3 2" xfId="38422" xr:uid="{00000000-0005-0000-0000-0000E6160000}"/>
    <cellStyle name="Currency 3 4 11 4" xfId="18614" xr:uid="{00000000-0005-0000-0000-0000E7160000}"/>
    <cellStyle name="Currency 3 4 11 5" xfId="23566" xr:uid="{00000000-0005-0000-0000-0000E8160000}"/>
    <cellStyle name="Currency 3 4 11 6" xfId="28518" xr:uid="{00000000-0005-0000-0000-0000E9160000}"/>
    <cellStyle name="Currency 3 4 11 7" xfId="33470" xr:uid="{00000000-0005-0000-0000-0000EA160000}"/>
    <cellStyle name="Currency 3 4 12" xfId="5215" xr:uid="{00000000-0005-0000-0000-0000EB160000}"/>
    <cellStyle name="Currency 3 4 12 2" xfId="10165" xr:uid="{00000000-0005-0000-0000-0000EC160000}"/>
    <cellStyle name="Currency 3 4 12 2 2" xfId="44826" xr:uid="{00000000-0005-0000-0000-0000ED160000}"/>
    <cellStyle name="Currency 3 4 12 3" xfId="15115" xr:uid="{00000000-0005-0000-0000-0000EE160000}"/>
    <cellStyle name="Currency 3 4 12 3 2" xfId="39874" xr:uid="{00000000-0005-0000-0000-0000EF160000}"/>
    <cellStyle name="Currency 3 4 12 4" xfId="20066" xr:uid="{00000000-0005-0000-0000-0000F0160000}"/>
    <cellStyle name="Currency 3 4 12 5" xfId="25018" xr:uid="{00000000-0005-0000-0000-0000F1160000}"/>
    <cellStyle name="Currency 3 4 12 6" xfId="29970" xr:uid="{00000000-0005-0000-0000-0000F2160000}"/>
    <cellStyle name="Currency 3 4 12 7" xfId="34922" xr:uid="{00000000-0005-0000-0000-0000F3160000}"/>
    <cellStyle name="Currency 3 4 13" xfId="1717" xr:uid="{00000000-0005-0000-0000-0000F4160000}"/>
    <cellStyle name="Currency 3 4 13 2" xfId="41328" xr:uid="{00000000-0005-0000-0000-0000F5160000}"/>
    <cellStyle name="Currency 3 4 14" xfId="6667" xr:uid="{00000000-0005-0000-0000-0000F6160000}"/>
    <cellStyle name="Currency 3 4 14 2" xfId="36376" xr:uid="{00000000-0005-0000-0000-0000F7160000}"/>
    <cellStyle name="Currency 3 4 15" xfId="11617" xr:uid="{00000000-0005-0000-0000-0000F8160000}"/>
    <cellStyle name="Currency 3 4 16" xfId="16568" xr:uid="{00000000-0005-0000-0000-0000F9160000}"/>
    <cellStyle name="Currency 3 4 17" xfId="21520" xr:uid="{00000000-0005-0000-0000-0000FA160000}"/>
    <cellStyle name="Currency 3 4 18" xfId="26472" xr:uid="{00000000-0005-0000-0000-0000FB160000}"/>
    <cellStyle name="Currency 3 4 19" xfId="31424" xr:uid="{00000000-0005-0000-0000-0000FC160000}"/>
    <cellStyle name="Currency 3 4 2" xfId="298" xr:uid="{00000000-0005-0000-0000-0000FD160000}"/>
    <cellStyle name="Currency 3 4 2 10" xfId="3796" xr:uid="{00000000-0005-0000-0000-0000FE160000}"/>
    <cellStyle name="Currency 3 4 2 10 2" xfId="8746" xr:uid="{00000000-0005-0000-0000-0000FF160000}"/>
    <cellStyle name="Currency 3 4 2 10 2 2" xfId="43407" xr:uid="{00000000-0005-0000-0000-000000170000}"/>
    <cellStyle name="Currency 3 4 2 10 3" xfId="13696" xr:uid="{00000000-0005-0000-0000-000001170000}"/>
    <cellStyle name="Currency 3 4 2 10 3 2" xfId="38455" xr:uid="{00000000-0005-0000-0000-000002170000}"/>
    <cellStyle name="Currency 3 4 2 10 4" xfId="18647" xr:uid="{00000000-0005-0000-0000-000003170000}"/>
    <cellStyle name="Currency 3 4 2 10 5" xfId="23599" xr:uid="{00000000-0005-0000-0000-000004170000}"/>
    <cellStyle name="Currency 3 4 2 10 6" xfId="28551" xr:uid="{00000000-0005-0000-0000-000005170000}"/>
    <cellStyle name="Currency 3 4 2 10 7" xfId="33503" xr:uid="{00000000-0005-0000-0000-000006170000}"/>
    <cellStyle name="Currency 3 4 2 11" xfId="5248" xr:uid="{00000000-0005-0000-0000-000007170000}"/>
    <cellStyle name="Currency 3 4 2 11 2" xfId="10198" xr:uid="{00000000-0005-0000-0000-000008170000}"/>
    <cellStyle name="Currency 3 4 2 11 2 2" xfId="44859" xr:uid="{00000000-0005-0000-0000-000009170000}"/>
    <cellStyle name="Currency 3 4 2 11 3" xfId="15148" xr:uid="{00000000-0005-0000-0000-00000A170000}"/>
    <cellStyle name="Currency 3 4 2 11 3 2" xfId="39907" xr:uid="{00000000-0005-0000-0000-00000B170000}"/>
    <cellStyle name="Currency 3 4 2 11 4" xfId="20099" xr:uid="{00000000-0005-0000-0000-00000C170000}"/>
    <cellStyle name="Currency 3 4 2 11 5" xfId="25051" xr:uid="{00000000-0005-0000-0000-00000D170000}"/>
    <cellStyle name="Currency 3 4 2 11 6" xfId="30003" xr:uid="{00000000-0005-0000-0000-00000E170000}"/>
    <cellStyle name="Currency 3 4 2 11 7" xfId="34955" xr:uid="{00000000-0005-0000-0000-00000F170000}"/>
    <cellStyle name="Currency 3 4 2 12" xfId="1750" xr:uid="{00000000-0005-0000-0000-000010170000}"/>
    <cellStyle name="Currency 3 4 2 12 2" xfId="41361" xr:uid="{00000000-0005-0000-0000-000011170000}"/>
    <cellStyle name="Currency 3 4 2 13" xfId="6700" xr:uid="{00000000-0005-0000-0000-000012170000}"/>
    <cellStyle name="Currency 3 4 2 13 2" xfId="36409" xr:uid="{00000000-0005-0000-0000-000013170000}"/>
    <cellStyle name="Currency 3 4 2 14" xfId="11650" xr:uid="{00000000-0005-0000-0000-000014170000}"/>
    <cellStyle name="Currency 3 4 2 15" xfId="16601" xr:uid="{00000000-0005-0000-0000-000015170000}"/>
    <cellStyle name="Currency 3 4 2 16" xfId="21553" xr:uid="{00000000-0005-0000-0000-000016170000}"/>
    <cellStyle name="Currency 3 4 2 17" xfId="26505" xr:uid="{00000000-0005-0000-0000-000017170000}"/>
    <cellStyle name="Currency 3 4 2 18" xfId="31457" xr:uid="{00000000-0005-0000-0000-000018170000}"/>
    <cellStyle name="Currency 3 4 2 2" xfId="364" xr:uid="{00000000-0005-0000-0000-000019170000}"/>
    <cellStyle name="Currency 3 4 2 2 10" xfId="11782" xr:uid="{00000000-0005-0000-0000-00001A170000}"/>
    <cellStyle name="Currency 3 4 2 2 11" xfId="16733" xr:uid="{00000000-0005-0000-0000-00001B170000}"/>
    <cellStyle name="Currency 3 4 2 2 12" xfId="21685" xr:uid="{00000000-0005-0000-0000-00001C170000}"/>
    <cellStyle name="Currency 3 4 2 2 13" xfId="26637" xr:uid="{00000000-0005-0000-0000-00001D170000}"/>
    <cellStyle name="Currency 3 4 2 2 14" xfId="31589" xr:uid="{00000000-0005-0000-0000-00001E170000}"/>
    <cellStyle name="Currency 3 4 2 2 2" xfId="958" xr:uid="{00000000-0005-0000-0000-00001F170000}"/>
    <cellStyle name="Currency 3 4 2 2 2 10" xfId="21949" xr:uid="{00000000-0005-0000-0000-000020170000}"/>
    <cellStyle name="Currency 3 4 2 2 2 11" xfId="26901" xr:uid="{00000000-0005-0000-0000-000021170000}"/>
    <cellStyle name="Currency 3 4 2 2 2 12" xfId="31853" xr:uid="{00000000-0005-0000-0000-000022170000}"/>
    <cellStyle name="Currency 3 4 2 2 2 2" xfId="1552" xr:uid="{00000000-0005-0000-0000-000023170000}"/>
    <cellStyle name="Currency 3 4 2 2 2 2 10" xfId="33305" xr:uid="{00000000-0005-0000-0000-000024170000}"/>
    <cellStyle name="Currency 3 4 2 2 2 2 2" xfId="5050" xr:uid="{00000000-0005-0000-0000-000025170000}"/>
    <cellStyle name="Currency 3 4 2 2 2 2 2 2" xfId="10000" xr:uid="{00000000-0005-0000-0000-000026170000}"/>
    <cellStyle name="Currency 3 4 2 2 2 2 2 2 2" xfId="44661" xr:uid="{00000000-0005-0000-0000-000027170000}"/>
    <cellStyle name="Currency 3 4 2 2 2 2 2 3" xfId="14950" xr:uid="{00000000-0005-0000-0000-000028170000}"/>
    <cellStyle name="Currency 3 4 2 2 2 2 2 3 2" xfId="39709" xr:uid="{00000000-0005-0000-0000-000029170000}"/>
    <cellStyle name="Currency 3 4 2 2 2 2 2 4" xfId="19901" xr:uid="{00000000-0005-0000-0000-00002A170000}"/>
    <cellStyle name="Currency 3 4 2 2 2 2 2 5" xfId="24853" xr:uid="{00000000-0005-0000-0000-00002B170000}"/>
    <cellStyle name="Currency 3 4 2 2 2 2 2 6" xfId="29805" xr:uid="{00000000-0005-0000-0000-00002C170000}"/>
    <cellStyle name="Currency 3 4 2 2 2 2 2 7" xfId="34757" xr:uid="{00000000-0005-0000-0000-00002D170000}"/>
    <cellStyle name="Currency 3 4 2 2 2 2 3" xfId="6502" xr:uid="{00000000-0005-0000-0000-00002E170000}"/>
    <cellStyle name="Currency 3 4 2 2 2 2 3 2" xfId="11452" xr:uid="{00000000-0005-0000-0000-00002F170000}"/>
    <cellStyle name="Currency 3 4 2 2 2 2 3 2 2" xfId="46113" xr:uid="{00000000-0005-0000-0000-000030170000}"/>
    <cellStyle name="Currency 3 4 2 2 2 2 3 3" xfId="16402" xr:uid="{00000000-0005-0000-0000-000031170000}"/>
    <cellStyle name="Currency 3 4 2 2 2 2 3 3 2" xfId="41161" xr:uid="{00000000-0005-0000-0000-000032170000}"/>
    <cellStyle name="Currency 3 4 2 2 2 2 3 4" xfId="21353" xr:uid="{00000000-0005-0000-0000-000033170000}"/>
    <cellStyle name="Currency 3 4 2 2 2 2 3 5" xfId="26305" xr:uid="{00000000-0005-0000-0000-000034170000}"/>
    <cellStyle name="Currency 3 4 2 2 2 2 3 6" xfId="31257" xr:uid="{00000000-0005-0000-0000-000035170000}"/>
    <cellStyle name="Currency 3 4 2 2 2 2 3 7" xfId="36209" xr:uid="{00000000-0005-0000-0000-000036170000}"/>
    <cellStyle name="Currency 3 4 2 2 2 2 4" xfId="3598" xr:uid="{00000000-0005-0000-0000-000037170000}"/>
    <cellStyle name="Currency 3 4 2 2 2 2 4 2" xfId="43209" xr:uid="{00000000-0005-0000-0000-000038170000}"/>
    <cellStyle name="Currency 3 4 2 2 2 2 5" xfId="8548" xr:uid="{00000000-0005-0000-0000-000039170000}"/>
    <cellStyle name="Currency 3 4 2 2 2 2 5 2" xfId="38257" xr:uid="{00000000-0005-0000-0000-00003A170000}"/>
    <cellStyle name="Currency 3 4 2 2 2 2 6" xfId="13498" xr:uid="{00000000-0005-0000-0000-00003B170000}"/>
    <cellStyle name="Currency 3 4 2 2 2 2 7" xfId="18449" xr:uid="{00000000-0005-0000-0000-00003C170000}"/>
    <cellStyle name="Currency 3 4 2 2 2 2 8" xfId="23401" xr:uid="{00000000-0005-0000-0000-00003D170000}"/>
    <cellStyle name="Currency 3 4 2 2 2 2 9" xfId="28353" xr:uid="{00000000-0005-0000-0000-00003E170000}"/>
    <cellStyle name="Currency 3 4 2 2 2 3" xfId="3004" xr:uid="{00000000-0005-0000-0000-00003F170000}"/>
    <cellStyle name="Currency 3 4 2 2 2 3 2" xfId="7954" xr:uid="{00000000-0005-0000-0000-000040170000}"/>
    <cellStyle name="Currency 3 4 2 2 2 3 2 2" xfId="42615" xr:uid="{00000000-0005-0000-0000-000041170000}"/>
    <cellStyle name="Currency 3 4 2 2 2 3 3" xfId="12904" xr:uid="{00000000-0005-0000-0000-000042170000}"/>
    <cellStyle name="Currency 3 4 2 2 2 3 3 2" xfId="37663" xr:uid="{00000000-0005-0000-0000-000043170000}"/>
    <cellStyle name="Currency 3 4 2 2 2 3 4" xfId="17855" xr:uid="{00000000-0005-0000-0000-000044170000}"/>
    <cellStyle name="Currency 3 4 2 2 2 3 5" xfId="22807" xr:uid="{00000000-0005-0000-0000-000045170000}"/>
    <cellStyle name="Currency 3 4 2 2 2 3 6" xfId="27759" xr:uid="{00000000-0005-0000-0000-000046170000}"/>
    <cellStyle name="Currency 3 4 2 2 2 3 7" xfId="32711" xr:uid="{00000000-0005-0000-0000-000047170000}"/>
    <cellStyle name="Currency 3 4 2 2 2 4" xfId="4456" xr:uid="{00000000-0005-0000-0000-000048170000}"/>
    <cellStyle name="Currency 3 4 2 2 2 4 2" xfId="9406" xr:uid="{00000000-0005-0000-0000-000049170000}"/>
    <cellStyle name="Currency 3 4 2 2 2 4 2 2" xfId="44067" xr:uid="{00000000-0005-0000-0000-00004A170000}"/>
    <cellStyle name="Currency 3 4 2 2 2 4 3" xfId="14356" xr:uid="{00000000-0005-0000-0000-00004B170000}"/>
    <cellStyle name="Currency 3 4 2 2 2 4 3 2" xfId="39115" xr:uid="{00000000-0005-0000-0000-00004C170000}"/>
    <cellStyle name="Currency 3 4 2 2 2 4 4" xfId="19307" xr:uid="{00000000-0005-0000-0000-00004D170000}"/>
    <cellStyle name="Currency 3 4 2 2 2 4 5" xfId="24259" xr:uid="{00000000-0005-0000-0000-00004E170000}"/>
    <cellStyle name="Currency 3 4 2 2 2 4 6" xfId="29211" xr:uid="{00000000-0005-0000-0000-00004F170000}"/>
    <cellStyle name="Currency 3 4 2 2 2 4 7" xfId="34163" xr:uid="{00000000-0005-0000-0000-000050170000}"/>
    <cellStyle name="Currency 3 4 2 2 2 5" xfId="5908" xr:uid="{00000000-0005-0000-0000-000051170000}"/>
    <cellStyle name="Currency 3 4 2 2 2 5 2" xfId="10858" xr:uid="{00000000-0005-0000-0000-000052170000}"/>
    <cellStyle name="Currency 3 4 2 2 2 5 2 2" xfId="45519" xr:uid="{00000000-0005-0000-0000-000053170000}"/>
    <cellStyle name="Currency 3 4 2 2 2 5 3" xfId="15808" xr:uid="{00000000-0005-0000-0000-000054170000}"/>
    <cellStyle name="Currency 3 4 2 2 2 5 3 2" xfId="40567" xr:uid="{00000000-0005-0000-0000-000055170000}"/>
    <cellStyle name="Currency 3 4 2 2 2 5 4" xfId="20759" xr:uid="{00000000-0005-0000-0000-000056170000}"/>
    <cellStyle name="Currency 3 4 2 2 2 5 5" xfId="25711" xr:uid="{00000000-0005-0000-0000-000057170000}"/>
    <cellStyle name="Currency 3 4 2 2 2 5 6" xfId="30663" xr:uid="{00000000-0005-0000-0000-000058170000}"/>
    <cellStyle name="Currency 3 4 2 2 2 5 7" xfId="35615" xr:uid="{00000000-0005-0000-0000-000059170000}"/>
    <cellStyle name="Currency 3 4 2 2 2 6" xfId="2146" xr:uid="{00000000-0005-0000-0000-00005A170000}"/>
    <cellStyle name="Currency 3 4 2 2 2 6 2" xfId="41757" xr:uid="{00000000-0005-0000-0000-00005B170000}"/>
    <cellStyle name="Currency 3 4 2 2 2 7" xfId="7096" xr:uid="{00000000-0005-0000-0000-00005C170000}"/>
    <cellStyle name="Currency 3 4 2 2 2 7 2" xfId="36805" xr:uid="{00000000-0005-0000-0000-00005D170000}"/>
    <cellStyle name="Currency 3 4 2 2 2 8" xfId="12046" xr:uid="{00000000-0005-0000-0000-00005E170000}"/>
    <cellStyle name="Currency 3 4 2 2 2 9" xfId="16997" xr:uid="{00000000-0005-0000-0000-00005F170000}"/>
    <cellStyle name="Currency 3 4 2 2 3" xfId="694" xr:uid="{00000000-0005-0000-0000-000060170000}"/>
    <cellStyle name="Currency 3 4 2 2 3 10" xfId="32447" xr:uid="{00000000-0005-0000-0000-000061170000}"/>
    <cellStyle name="Currency 3 4 2 2 3 2" xfId="4192" xr:uid="{00000000-0005-0000-0000-000062170000}"/>
    <cellStyle name="Currency 3 4 2 2 3 2 2" xfId="9142" xr:uid="{00000000-0005-0000-0000-000063170000}"/>
    <cellStyle name="Currency 3 4 2 2 3 2 2 2" xfId="43803" xr:uid="{00000000-0005-0000-0000-000064170000}"/>
    <cellStyle name="Currency 3 4 2 2 3 2 3" xfId="14092" xr:uid="{00000000-0005-0000-0000-000065170000}"/>
    <cellStyle name="Currency 3 4 2 2 3 2 3 2" xfId="38851" xr:uid="{00000000-0005-0000-0000-000066170000}"/>
    <cellStyle name="Currency 3 4 2 2 3 2 4" xfId="19043" xr:uid="{00000000-0005-0000-0000-000067170000}"/>
    <cellStyle name="Currency 3 4 2 2 3 2 5" xfId="23995" xr:uid="{00000000-0005-0000-0000-000068170000}"/>
    <cellStyle name="Currency 3 4 2 2 3 2 6" xfId="28947" xr:uid="{00000000-0005-0000-0000-000069170000}"/>
    <cellStyle name="Currency 3 4 2 2 3 2 7" xfId="33899" xr:uid="{00000000-0005-0000-0000-00006A170000}"/>
    <cellStyle name="Currency 3 4 2 2 3 3" xfId="5644" xr:uid="{00000000-0005-0000-0000-00006B170000}"/>
    <cellStyle name="Currency 3 4 2 2 3 3 2" xfId="10594" xr:uid="{00000000-0005-0000-0000-00006C170000}"/>
    <cellStyle name="Currency 3 4 2 2 3 3 2 2" xfId="45255" xr:uid="{00000000-0005-0000-0000-00006D170000}"/>
    <cellStyle name="Currency 3 4 2 2 3 3 3" xfId="15544" xr:uid="{00000000-0005-0000-0000-00006E170000}"/>
    <cellStyle name="Currency 3 4 2 2 3 3 3 2" xfId="40303" xr:uid="{00000000-0005-0000-0000-00006F170000}"/>
    <cellStyle name="Currency 3 4 2 2 3 3 4" xfId="20495" xr:uid="{00000000-0005-0000-0000-000070170000}"/>
    <cellStyle name="Currency 3 4 2 2 3 3 5" xfId="25447" xr:uid="{00000000-0005-0000-0000-000071170000}"/>
    <cellStyle name="Currency 3 4 2 2 3 3 6" xfId="30399" xr:uid="{00000000-0005-0000-0000-000072170000}"/>
    <cellStyle name="Currency 3 4 2 2 3 3 7" xfId="35351" xr:uid="{00000000-0005-0000-0000-000073170000}"/>
    <cellStyle name="Currency 3 4 2 2 3 4" xfId="2740" xr:uid="{00000000-0005-0000-0000-000074170000}"/>
    <cellStyle name="Currency 3 4 2 2 3 4 2" xfId="42351" xr:uid="{00000000-0005-0000-0000-000075170000}"/>
    <cellStyle name="Currency 3 4 2 2 3 5" xfId="7690" xr:uid="{00000000-0005-0000-0000-000076170000}"/>
    <cellStyle name="Currency 3 4 2 2 3 5 2" xfId="37399" xr:uid="{00000000-0005-0000-0000-000077170000}"/>
    <cellStyle name="Currency 3 4 2 2 3 6" xfId="12640" xr:uid="{00000000-0005-0000-0000-000078170000}"/>
    <cellStyle name="Currency 3 4 2 2 3 7" xfId="17591" xr:uid="{00000000-0005-0000-0000-000079170000}"/>
    <cellStyle name="Currency 3 4 2 2 3 8" xfId="22543" xr:uid="{00000000-0005-0000-0000-00007A170000}"/>
    <cellStyle name="Currency 3 4 2 2 3 9" xfId="27495" xr:uid="{00000000-0005-0000-0000-00007B170000}"/>
    <cellStyle name="Currency 3 4 2 2 4" xfId="1288" xr:uid="{00000000-0005-0000-0000-00007C170000}"/>
    <cellStyle name="Currency 3 4 2 2 4 10" xfId="33041" xr:uid="{00000000-0005-0000-0000-00007D170000}"/>
    <cellStyle name="Currency 3 4 2 2 4 2" xfId="4786" xr:uid="{00000000-0005-0000-0000-00007E170000}"/>
    <cellStyle name="Currency 3 4 2 2 4 2 2" xfId="9736" xr:uid="{00000000-0005-0000-0000-00007F170000}"/>
    <cellStyle name="Currency 3 4 2 2 4 2 2 2" xfId="44397" xr:uid="{00000000-0005-0000-0000-000080170000}"/>
    <cellStyle name="Currency 3 4 2 2 4 2 3" xfId="14686" xr:uid="{00000000-0005-0000-0000-000081170000}"/>
    <cellStyle name="Currency 3 4 2 2 4 2 3 2" xfId="39445" xr:uid="{00000000-0005-0000-0000-000082170000}"/>
    <cellStyle name="Currency 3 4 2 2 4 2 4" xfId="19637" xr:uid="{00000000-0005-0000-0000-000083170000}"/>
    <cellStyle name="Currency 3 4 2 2 4 2 5" xfId="24589" xr:uid="{00000000-0005-0000-0000-000084170000}"/>
    <cellStyle name="Currency 3 4 2 2 4 2 6" xfId="29541" xr:uid="{00000000-0005-0000-0000-000085170000}"/>
    <cellStyle name="Currency 3 4 2 2 4 2 7" xfId="34493" xr:uid="{00000000-0005-0000-0000-000086170000}"/>
    <cellStyle name="Currency 3 4 2 2 4 3" xfId="6238" xr:uid="{00000000-0005-0000-0000-000087170000}"/>
    <cellStyle name="Currency 3 4 2 2 4 3 2" xfId="11188" xr:uid="{00000000-0005-0000-0000-000088170000}"/>
    <cellStyle name="Currency 3 4 2 2 4 3 2 2" xfId="45849" xr:uid="{00000000-0005-0000-0000-000089170000}"/>
    <cellStyle name="Currency 3 4 2 2 4 3 3" xfId="16138" xr:uid="{00000000-0005-0000-0000-00008A170000}"/>
    <cellStyle name="Currency 3 4 2 2 4 3 3 2" xfId="40897" xr:uid="{00000000-0005-0000-0000-00008B170000}"/>
    <cellStyle name="Currency 3 4 2 2 4 3 4" xfId="21089" xr:uid="{00000000-0005-0000-0000-00008C170000}"/>
    <cellStyle name="Currency 3 4 2 2 4 3 5" xfId="26041" xr:uid="{00000000-0005-0000-0000-00008D170000}"/>
    <cellStyle name="Currency 3 4 2 2 4 3 6" xfId="30993" xr:uid="{00000000-0005-0000-0000-00008E170000}"/>
    <cellStyle name="Currency 3 4 2 2 4 3 7" xfId="35945" xr:uid="{00000000-0005-0000-0000-00008F170000}"/>
    <cellStyle name="Currency 3 4 2 2 4 4" xfId="3334" xr:uid="{00000000-0005-0000-0000-000090170000}"/>
    <cellStyle name="Currency 3 4 2 2 4 4 2" xfId="42945" xr:uid="{00000000-0005-0000-0000-000091170000}"/>
    <cellStyle name="Currency 3 4 2 2 4 5" xfId="8284" xr:uid="{00000000-0005-0000-0000-000092170000}"/>
    <cellStyle name="Currency 3 4 2 2 4 5 2" xfId="37993" xr:uid="{00000000-0005-0000-0000-000093170000}"/>
    <cellStyle name="Currency 3 4 2 2 4 6" xfId="13234" xr:uid="{00000000-0005-0000-0000-000094170000}"/>
    <cellStyle name="Currency 3 4 2 2 4 7" xfId="18185" xr:uid="{00000000-0005-0000-0000-000095170000}"/>
    <cellStyle name="Currency 3 4 2 2 4 8" xfId="23137" xr:uid="{00000000-0005-0000-0000-000096170000}"/>
    <cellStyle name="Currency 3 4 2 2 4 9" xfId="28089" xr:uid="{00000000-0005-0000-0000-000097170000}"/>
    <cellStyle name="Currency 3 4 2 2 5" xfId="2410" xr:uid="{00000000-0005-0000-0000-000098170000}"/>
    <cellStyle name="Currency 3 4 2 2 5 2" xfId="7360" xr:uid="{00000000-0005-0000-0000-000099170000}"/>
    <cellStyle name="Currency 3 4 2 2 5 2 2" xfId="42021" xr:uid="{00000000-0005-0000-0000-00009A170000}"/>
    <cellStyle name="Currency 3 4 2 2 5 3" xfId="12310" xr:uid="{00000000-0005-0000-0000-00009B170000}"/>
    <cellStyle name="Currency 3 4 2 2 5 3 2" xfId="37069" xr:uid="{00000000-0005-0000-0000-00009C170000}"/>
    <cellStyle name="Currency 3 4 2 2 5 4" xfId="17261" xr:uid="{00000000-0005-0000-0000-00009D170000}"/>
    <cellStyle name="Currency 3 4 2 2 5 5" xfId="22213" xr:uid="{00000000-0005-0000-0000-00009E170000}"/>
    <cellStyle name="Currency 3 4 2 2 5 6" xfId="27165" xr:uid="{00000000-0005-0000-0000-00009F170000}"/>
    <cellStyle name="Currency 3 4 2 2 5 7" xfId="32117" xr:uid="{00000000-0005-0000-0000-0000A0170000}"/>
    <cellStyle name="Currency 3 4 2 2 6" xfId="3862" xr:uid="{00000000-0005-0000-0000-0000A1170000}"/>
    <cellStyle name="Currency 3 4 2 2 6 2" xfId="8812" xr:uid="{00000000-0005-0000-0000-0000A2170000}"/>
    <cellStyle name="Currency 3 4 2 2 6 2 2" xfId="43473" xr:uid="{00000000-0005-0000-0000-0000A3170000}"/>
    <cellStyle name="Currency 3 4 2 2 6 3" xfId="13762" xr:uid="{00000000-0005-0000-0000-0000A4170000}"/>
    <cellStyle name="Currency 3 4 2 2 6 3 2" xfId="38521" xr:uid="{00000000-0005-0000-0000-0000A5170000}"/>
    <cellStyle name="Currency 3 4 2 2 6 4" xfId="18713" xr:uid="{00000000-0005-0000-0000-0000A6170000}"/>
    <cellStyle name="Currency 3 4 2 2 6 5" xfId="23665" xr:uid="{00000000-0005-0000-0000-0000A7170000}"/>
    <cellStyle name="Currency 3 4 2 2 6 6" xfId="28617" xr:uid="{00000000-0005-0000-0000-0000A8170000}"/>
    <cellStyle name="Currency 3 4 2 2 6 7" xfId="33569" xr:uid="{00000000-0005-0000-0000-0000A9170000}"/>
    <cellStyle name="Currency 3 4 2 2 7" xfId="5314" xr:uid="{00000000-0005-0000-0000-0000AA170000}"/>
    <cellStyle name="Currency 3 4 2 2 7 2" xfId="10264" xr:uid="{00000000-0005-0000-0000-0000AB170000}"/>
    <cellStyle name="Currency 3 4 2 2 7 2 2" xfId="44925" xr:uid="{00000000-0005-0000-0000-0000AC170000}"/>
    <cellStyle name="Currency 3 4 2 2 7 3" xfId="15214" xr:uid="{00000000-0005-0000-0000-0000AD170000}"/>
    <cellStyle name="Currency 3 4 2 2 7 3 2" xfId="39973" xr:uid="{00000000-0005-0000-0000-0000AE170000}"/>
    <cellStyle name="Currency 3 4 2 2 7 4" xfId="20165" xr:uid="{00000000-0005-0000-0000-0000AF170000}"/>
    <cellStyle name="Currency 3 4 2 2 7 5" xfId="25117" xr:uid="{00000000-0005-0000-0000-0000B0170000}"/>
    <cellStyle name="Currency 3 4 2 2 7 6" xfId="30069" xr:uid="{00000000-0005-0000-0000-0000B1170000}"/>
    <cellStyle name="Currency 3 4 2 2 7 7" xfId="35021" xr:uid="{00000000-0005-0000-0000-0000B2170000}"/>
    <cellStyle name="Currency 3 4 2 2 8" xfId="1882" xr:uid="{00000000-0005-0000-0000-0000B3170000}"/>
    <cellStyle name="Currency 3 4 2 2 8 2" xfId="41493" xr:uid="{00000000-0005-0000-0000-0000B4170000}"/>
    <cellStyle name="Currency 3 4 2 2 9" xfId="6832" xr:uid="{00000000-0005-0000-0000-0000B5170000}"/>
    <cellStyle name="Currency 3 4 2 2 9 2" xfId="36541" xr:uid="{00000000-0005-0000-0000-0000B6170000}"/>
    <cellStyle name="Currency 3 4 2 3" xfId="430" xr:uid="{00000000-0005-0000-0000-0000B7170000}"/>
    <cellStyle name="Currency 3 4 2 3 10" xfId="11848" xr:uid="{00000000-0005-0000-0000-0000B8170000}"/>
    <cellStyle name="Currency 3 4 2 3 11" xfId="16799" xr:uid="{00000000-0005-0000-0000-0000B9170000}"/>
    <cellStyle name="Currency 3 4 2 3 12" xfId="21751" xr:uid="{00000000-0005-0000-0000-0000BA170000}"/>
    <cellStyle name="Currency 3 4 2 3 13" xfId="26703" xr:uid="{00000000-0005-0000-0000-0000BB170000}"/>
    <cellStyle name="Currency 3 4 2 3 14" xfId="31655" xr:uid="{00000000-0005-0000-0000-0000BC170000}"/>
    <cellStyle name="Currency 3 4 2 3 2" xfId="1024" xr:uid="{00000000-0005-0000-0000-0000BD170000}"/>
    <cellStyle name="Currency 3 4 2 3 2 10" xfId="22015" xr:uid="{00000000-0005-0000-0000-0000BE170000}"/>
    <cellStyle name="Currency 3 4 2 3 2 11" xfId="26967" xr:uid="{00000000-0005-0000-0000-0000BF170000}"/>
    <cellStyle name="Currency 3 4 2 3 2 12" xfId="31919" xr:uid="{00000000-0005-0000-0000-0000C0170000}"/>
    <cellStyle name="Currency 3 4 2 3 2 2" xfId="1618" xr:uid="{00000000-0005-0000-0000-0000C1170000}"/>
    <cellStyle name="Currency 3 4 2 3 2 2 10" xfId="33371" xr:uid="{00000000-0005-0000-0000-0000C2170000}"/>
    <cellStyle name="Currency 3 4 2 3 2 2 2" xfId="5116" xr:uid="{00000000-0005-0000-0000-0000C3170000}"/>
    <cellStyle name="Currency 3 4 2 3 2 2 2 2" xfId="10066" xr:uid="{00000000-0005-0000-0000-0000C4170000}"/>
    <cellStyle name="Currency 3 4 2 3 2 2 2 2 2" xfId="44727" xr:uid="{00000000-0005-0000-0000-0000C5170000}"/>
    <cellStyle name="Currency 3 4 2 3 2 2 2 3" xfId="15016" xr:uid="{00000000-0005-0000-0000-0000C6170000}"/>
    <cellStyle name="Currency 3 4 2 3 2 2 2 3 2" xfId="39775" xr:uid="{00000000-0005-0000-0000-0000C7170000}"/>
    <cellStyle name="Currency 3 4 2 3 2 2 2 4" xfId="19967" xr:uid="{00000000-0005-0000-0000-0000C8170000}"/>
    <cellStyle name="Currency 3 4 2 3 2 2 2 5" xfId="24919" xr:uid="{00000000-0005-0000-0000-0000C9170000}"/>
    <cellStyle name="Currency 3 4 2 3 2 2 2 6" xfId="29871" xr:uid="{00000000-0005-0000-0000-0000CA170000}"/>
    <cellStyle name="Currency 3 4 2 3 2 2 2 7" xfId="34823" xr:uid="{00000000-0005-0000-0000-0000CB170000}"/>
    <cellStyle name="Currency 3 4 2 3 2 2 3" xfId="6568" xr:uid="{00000000-0005-0000-0000-0000CC170000}"/>
    <cellStyle name="Currency 3 4 2 3 2 2 3 2" xfId="11518" xr:uid="{00000000-0005-0000-0000-0000CD170000}"/>
    <cellStyle name="Currency 3 4 2 3 2 2 3 2 2" xfId="46179" xr:uid="{00000000-0005-0000-0000-0000CE170000}"/>
    <cellStyle name="Currency 3 4 2 3 2 2 3 3" xfId="16468" xr:uid="{00000000-0005-0000-0000-0000CF170000}"/>
    <cellStyle name="Currency 3 4 2 3 2 2 3 3 2" xfId="41227" xr:uid="{00000000-0005-0000-0000-0000D0170000}"/>
    <cellStyle name="Currency 3 4 2 3 2 2 3 4" xfId="21419" xr:uid="{00000000-0005-0000-0000-0000D1170000}"/>
    <cellStyle name="Currency 3 4 2 3 2 2 3 5" xfId="26371" xr:uid="{00000000-0005-0000-0000-0000D2170000}"/>
    <cellStyle name="Currency 3 4 2 3 2 2 3 6" xfId="31323" xr:uid="{00000000-0005-0000-0000-0000D3170000}"/>
    <cellStyle name="Currency 3 4 2 3 2 2 3 7" xfId="36275" xr:uid="{00000000-0005-0000-0000-0000D4170000}"/>
    <cellStyle name="Currency 3 4 2 3 2 2 4" xfId="3664" xr:uid="{00000000-0005-0000-0000-0000D5170000}"/>
    <cellStyle name="Currency 3 4 2 3 2 2 4 2" xfId="43275" xr:uid="{00000000-0005-0000-0000-0000D6170000}"/>
    <cellStyle name="Currency 3 4 2 3 2 2 5" xfId="8614" xr:uid="{00000000-0005-0000-0000-0000D7170000}"/>
    <cellStyle name="Currency 3 4 2 3 2 2 5 2" xfId="38323" xr:uid="{00000000-0005-0000-0000-0000D8170000}"/>
    <cellStyle name="Currency 3 4 2 3 2 2 6" xfId="13564" xr:uid="{00000000-0005-0000-0000-0000D9170000}"/>
    <cellStyle name="Currency 3 4 2 3 2 2 7" xfId="18515" xr:uid="{00000000-0005-0000-0000-0000DA170000}"/>
    <cellStyle name="Currency 3 4 2 3 2 2 8" xfId="23467" xr:uid="{00000000-0005-0000-0000-0000DB170000}"/>
    <cellStyle name="Currency 3 4 2 3 2 2 9" xfId="28419" xr:uid="{00000000-0005-0000-0000-0000DC170000}"/>
    <cellStyle name="Currency 3 4 2 3 2 3" xfId="3070" xr:uid="{00000000-0005-0000-0000-0000DD170000}"/>
    <cellStyle name="Currency 3 4 2 3 2 3 2" xfId="8020" xr:uid="{00000000-0005-0000-0000-0000DE170000}"/>
    <cellStyle name="Currency 3 4 2 3 2 3 2 2" xfId="42681" xr:uid="{00000000-0005-0000-0000-0000DF170000}"/>
    <cellStyle name="Currency 3 4 2 3 2 3 3" xfId="12970" xr:uid="{00000000-0005-0000-0000-0000E0170000}"/>
    <cellStyle name="Currency 3 4 2 3 2 3 3 2" xfId="37729" xr:uid="{00000000-0005-0000-0000-0000E1170000}"/>
    <cellStyle name="Currency 3 4 2 3 2 3 4" xfId="17921" xr:uid="{00000000-0005-0000-0000-0000E2170000}"/>
    <cellStyle name="Currency 3 4 2 3 2 3 5" xfId="22873" xr:uid="{00000000-0005-0000-0000-0000E3170000}"/>
    <cellStyle name="Currency 3 4 2 3 2 3 6" xfId="27825" xr:uid="{00000000-0005-0000-0000-0000E4170000}"/>
    <cellStyle name="Currency 3 4 2 3 2 3 7" xfId="32777" xr:uid="{00000000-0005-0000-0000-0000E5170000}"/>
    <cellStyle name="Currency 3 4 2 3 2 4" xfId="4522" xr:uid="{00000000-0005-0000-0000-0000E6170000}"/>
    <cellStyle name="Currency 3 4 2 3 2 4 2" xfId="9472" xr:uid="{00000000-0005-0000-0000-0000E7170000}"/>
    <cellStyle name="Currency 3 4 2 3 2 4 2 2" xfId="44133" xr:uid="{00000000-0005-0000-0000-0000E8170000}"/>
    <cellStyle name="Currency 3 4 2 3 2 4 3" xfId="14422" xr:uid="{00000000-0005-0000-0000-0000E9170000}"/>
    <cellStyle name="Currency 3 4 2 3 2 4 3 2" xfId="39181" xr:uid="{00000000-0005-0000-0000-0000EA170000}"/>
    <cellStyle name="Currency 3 4 2 3 2 4 4" xfId="19373" xr:uid="{00000000-0005-0000-0000-0000EB170000}"/>
    <cellStyle name="Currency 3 4 2 3 2 4 5" xfId="24325" xr:uid="{00000000-0005-0000-0000-0000EC170000}"/>
    <cellStyle name="Currency 3 4 2 3 2 4 6" xfId="29277" xr:uid="{00000000-0005-0000-0000-0000ED170000}"/>
    <cellStyle name="Currency 3 4 2 3 2 4 7" xfId="34229" xr:uid="{00000000-0005-0000-0000-0000EE170000}"/>
    <cellStyle name="Currency 3 4 2 3 2 5" xfId="5974" xr:uid="{00000000-0005-0000-0000-0000EF170000}"/>
    <cellStyle name="Currency 3 4 2 3 2 5 2" xfId="10924" xr:uid="{00000000-0005-0000-0000-0000F0170000}"/>
    <cellStyle name="Currency 3 4 2 3 2 5 2 2" xfId="45585" xr:uid="{00000000-0005-0000-0000-0000F1170000}"/>
    <cellStyle name="Currency 3 4 2 3 2 5 3" xfId="15874" xr:uid="{00000000-0005-0000-0000-0000F2170000}"/>
    <cellStyle name="Currency 3 4 2 3 2 5 3 2" xfId="40633" xr:uid="{00000000-0005-0000-0000-0000F3170000}"/>
    <cellStyle name="Currency 3 4 2 3 2 5 4" xfId="20825" xr:uid="{00000000-0005-0000-0000-0000F4170000}"/>
    <cellStyle name="Currency 3 4 2 3 2 5 5" xfId="25777" xr:uid="{00000000-0005-0000-0000-0000F5170000}"/>
    <cellStyle name="Currency 3 4 2 3 2 5 6" xfId="30729" xr:uid="{00000000-0005-0000-0000-0000F6170000}"/>
    <cellStyle name="Currency 3 4 2 3 2 5 7" xfId="35681" xr:uid="{00000000-0005-0000-0000-0000F7170000}"/>
    <cellStyle name="Currency 3 4 2 3 2 6" xfId="2212" xr:uid="{00000000-0005-0000-0000-0000F8170000}"/>
    <cellStyle name="Currency 3 4 2 3 2 6 2" xfId="41823" xr:uid="{00000000-0005-0000-0000-0000F9170000}"/>
    <cellStyle name="Currency 3 4 2 3 2 7" xfId="7162" xr:uid="{00000000-0005-0000-0000-0000FA170000}"/>
    <cellStyle name="Currency 3 4 2 3 2 7 2" xfId="36871" xr:uid="{00000000-0005-0000-0000-0000FB170000}"/>
    <cellStyle name="Currency 3 4 2 3 2 8" xfId="12112" xr:uid="{00000000-0005-0000-0000-0000FC170000}"/>
    <cellStyle name="Currency 3 4 2 3 2 9" xfId="17063" xr:uid="{00000000-0005-0000-0000-0000FD170000}"/>
    <cellStyle name="Currency 3 4 2 3 3" xfId="760" xr:uid="{00000000-0005-0000-0000-0000FE170000}"/>
    <cellStyle name="Currency 3 4 2 3 3 10" xfId="32513" xr:uid="{00000000-0005-0000-0000-0000FF170000}"/>
    <cellStyle name="Currency 3 4 2 3 3 2" xfId="4258" xr:uid="{00000000-0005-0000-0000-000000180000}"/>
    <cellStyle name="Currency 3 4 2 3 3 2 2" xfId="9208" xr:uid="{00000000-0005-0000-0000-000001180000}"/>
    <cellStyle name="Currency 3 4 2 3 3 2 2 2" xfId="43869" xr:uid="{00000000-0005-0000-0000-000002180000}"/>
    <cellStyle name="Currency 3 4 2 3 3 2 3" xfId="14158" xr:uid="{00000000-0005-0000-0000-000003180000}"/>
    <cellStyle name="Currency 3 4 2 3 3 2 3 2" xfId="38917" xr:uid="{00000000-0005-0000-0000-000004180000}"/>
    <cellStyle name="Currency 3 4 2 3 3 2 4" xfId="19109" xr:uid="{00000000-0005-0000-0000-000005180000}"/>
    <cellStyle name="Currency 3 4 2 3 3 2 5" xfId="24061" xr:uid="{00000000-0005-0000-0000-000006180000}"/>
    <cellStyle name="Currency 3 4 2 3 3 2 6" xfId="29013" xr:uid="{00000000-0005-0000-0000-000007180000}"/>
    <cellStyle name="Currency 3 4 2 3 3 2 7" xfId="33965" xr:uid="{00000000-0005-0000-0000-000008180000}"/>
    <cellStyle name="Currency 3 4 2 3 3 3" xfId="5710" xr:uid="{00000000-0005-0000-0000-000009180000}"/>
    <cellStyle name="Currency 3 4 2 3 3 3 2" xfId="10660" xr:uid="{00000000-0005-0000-0000-00000A180000}"/>
    <cellStyle name="Currency 3 4 2 3 3 3 2 2" xfId="45321" xr:uid="{00000000-0005-0000-0000-00000B180000}"/>
    <cellStyle name="Currency 3 4 2 3 3 3 3" xfId="15610" xr:uid="{00000000-0005-0000-0000-00000C180000}"/>
    <cellStyle name="Currency 3 4 2 3 3 3 3 2" xfId="40369" xr:uid="{00000000-0005-0000-0000-00000D180000}"/>
    <cellStyle name="Currency 3 4 2 3 3 3 4" xfId="20561" xr:uid="{00000000-0005-0000-0000-00000E180000}"/>
    <cellStyle name="Currency 3 4 2 3 3 3 5" xfId="25513" xr:uid="{00000000-0005-0000-0000-00000F180000}"/>
    <cellStyle name="Currency 3 4 2 3 3 3 6" xfId="30465" xr:uid="{00000000-0005-0000-0000-000010180000}"/>
    <cellStyle name="Currency 3 4 2 3 3 3 7" xfId="35417" xr:uid="{00000000-0005-0000-0000-000011180000}"/>
    <cellStyle name="Currency 3 4 2 3 3 4" xfId="2806" xr:uid="{00000000-0005-0000-0000-000012180000}"/>
    <cellStyle name="Currency 3 4 2 3 3 4 2" xfId="42417" xr:uid="{00000000-0005-0000-0000-000013180000}"/>
    <cellStyle name="Currency 3 4 2 3 3 5" xfId="7756" xr:uid="{00000000-0005-0000-0000-000014180000}"/>
    <cellStyle name="Currency 3 4 2 3 3 5 2" xfId="37465" xr:uid="{00000000-0005-0000-0000-000015180000}"/>
    <cellStyle name="Currency 3 4 2 3 3 6" xfId="12706" xr:uid="{00000000-0005-0000-0000-000016180000}"/>
    <cellStyle name="Currency 3 4 2 3 3 7" xfId="17657" xr:uid="{00000000-0005-0000-0000-000017180000}"/>
    <cellStyle name="Currency 3 4 2 3 3 8" xfId="22609" xr:uid="{00000000-0005-0000-0000-000018180000}"/>
    <cellStyle name="Currency 3 4 2 3 3 9" xfId="27561" xr:uid="{00000000-0005-0000-0000-000019180000}"/>
    <cellStyle name="Currency 3 4 2 3 4" xfId="1354" xr:uid="{00000000-0005-0000-0000-00001A180000}"/>
    <cellStyle name="Currency 3 4 2 3 4 10" xfId="33107" xr:uid="{00000000-0005-0000-0000-00001B180000}"/>
    <cellStyle name="Currency 3 4 2 3 4 2" xfId="4852" xr:uid="{00000000-0005-0000-0000-00001C180000}"/>
    <cellStyle name="Currency 3 4 2 3 4 2 2" xfId="9802" xr:uid="{00000000-0005-0000-0000-00001D180000}"/>
    <cellStyle name="Currency 3 4 2 3 4 2 2 2" xfId="44463" xr:uid="{00000000-0005-0000-0000-00001E180000}"/>
    <cellStyle name="Currency 3 4 2 3 4 2 3" xfId="14752" xr:uid="{00000000-0005-0000-0000-00001F180000}"/>
    <cellStyle name="Currency 3 4 2 3 4 2 3 2" xfId="39511" xr:uid="{00000000-0005-0000-0000-000020180000}"/>
    <cellStyle name="Currency 3 4 2 3 4 2 4" xfId="19703" xr:uid="{00000000-0005-0000-0000-000021180000}"/>
    <cellStyle name="Currency 3 4 2 3 4 2 5" xfId="24655" xr:uid="{00000000-0005-0000-0000-000022180000}"/>
    <cellStyle name="Currency 3 4 2 3 4 2 6" xfId="29607" xr:uid="{00000000-0005-0000-0000-000023180000}"/>
    <cellStyle name="Currency 3 4 2 3 4 2 7" xfId="34559" xr:uid="{00000000-0005-0000-0000-000024180000}"/>
    <cellStyle name="Currency 3 4 2 3 4 3" xfId="6304" xr:uid="{00000000-0005-0000-0000-000025180000}"/>
    <cellStyle name="Currency 3 4 2 3 4 3 2" xfId="11254" xr:uid="{00000000-0005-0000-0000-000026180000}"/>
    <cellStyle name="Currency 3 4 2 3 4 3 2 2" xfId="45915" xr:uid="{00000000-0005-0000-0000-000027180000}"/>
    <cellStyle name="Currency 3 4 2 3 4 3 3" xfId="16204" xr:uid="{00000000-0005-0000-0000-000028180000}"/>
    <cellStyle name="Currency 3 4 2 3 4 3 3 2" xfId="40963" xr:uid="{00000000-0005-0000-0000-000029180000}"/>
    <cellStyle name="Currency 3 4 2 3 4 3 4" xfId="21155" xr:uid="{00000000-0005-0000-0000-00002A180000}"/>
    <cellStyle name="Currency 3 4 2 3 4 3 5" xfId="26107" xr:uid="{00000000-0005-0000-0000-00002B180000}"/>
    <cellStyle name="Currency 3 4 2 3 4 3 6" xfId="31059" xr:uid="{00000000-0005-0000-0000-00002C180000}"/>
    <cellStyle name="Currency 3 4 2 3 4 3 7" xfId="36011" xr:uid="{00000000-0005-0000-0000-00002D180000}"/>
    <cellStyle name="Currency 3 4 2 3 4 4" xfId="3400" xr:uid="{00000000-0005-0000-0000-00002E180000}"/>
    <cellStyle name="Currency 3 4 2 3 4 4 2" xfId="43011" xr:uid="{00000000-0005-0000-0000-00002F180000}"/>
    <cellStyle name="Currency 3 4 2 3 4 5" xfId="8350" xr:uid="{00000000-0005-0000-0000-000030180000}"/>
    <cellStyle name="Currency 3 4 2 3 4 5 2" xfId="38059" xr:uid="{00000000-0005-0000-0000-000031180000}"/>
    <cellStyle name="Currency 3 4 2 3 4 6" xfId="13300" xr:uid="{00000000-0005-0000-0000-000032180000}"/>
    <cellStyle name="Currency 3 4 2 3 4 7" xfId="18251" xr:uid="{00000000-0005-0000-0000-000033180000}"/>
    <cellStyle name="Currency 3 4 2 3 4 8" xfId="23203" xr:uid="{00000000-0005-0000-0000-000034180000}"/>
    <cellStyle name="Currency 3 4 2 3 4 9" xfId="28155" xr:uid="{00000000-0005-0000-0000-000035180000}"/>
    <cellStyle name="Currency 3 4 2 3 5" xfId="2476" xr:uid="{00000000-0005-0000-0000-000036180000}"/>
    <cellStyle name="Currency 3 4 2 3 5 2" xfId="7426" xr:uid="{00000000-0005-0000-0000-000037180000}"/>
    <cellStyle name="Currency 3 4 2 3 5 2 2" xfId="42087" xr:uid="{00000000-0005-0000-0000-000038180000}"/>
    <cellStyle name="Currency 3 4 2 3 5 3" xfId="12376" xr:uid="{00000000-0005-0000-0000-000039180000}"/>
    <cellStyle name="Currency 3 4 2 3 5 3 2" xfId="37135" xr:uid="{00000000-0005-0000-0000-00003A180000}"/>
    <cellStyle name="Currency 3 4 2 3 5 4" xfId="17327" xr:uid="{00000000-0005-0000-0000-00003B180000}"/>
    <cellStyle name="Currency 3 4 2 3 5 5" xfId="22279" xr:uid="{00000000-0005-0000-0000-00003C180000}"/>
    <cellStyle name="Currency 3 4 2 3 5 6" xfId="27231" xr:uid="{00000000-0005-0000-0000-00003D180000}"/>
    <cellStyle name="Currency 3 4 2 3 5 7" xfId="32183" xr:uid="{00000000-0005-0000-0000-00003E180000}"/>
    <cellStyle name="Currency 3 4 2 3 6" xfId="3928" xr:uid="{00000000-0005-0000-0000-00003F180000}"/>
    <cellStyle name="Currency 3 4 2 3 6 2" xfId="8878" xr:uid="{00000000-0005-0000-0000-000040180000}"/>
    <cellStyle name="Currency 3 4 2 3 6 2 2" xfId="43539" xr:uid="{00000000-0005-0000-0000-000041180000}"/>
    <cellStyle name="Currency 3 4 2 3 6 3" xfId="13828" xr:uid="{00000000-0005-0000-0000-000042180000}"/>
    <cellStyle name="Currency 3 4 2 3 6 3 2" xfId="38587" xr:uid="{00000000-0005-0000-0000-000043180000}"/>
    <cellStyle name="Currency 3 4 2 3 6 4" xfId="18779" xr:uid="{00000000-0005-0000-0000-000044180000}"/>
    <cellStyle name="Currency 3 4 2 3 6 5" xfId="23731" xr:uid="{00000000-0005-0000-0000-000045180000}"/>
    <cellStyle name="Currency 3 4 2 3 6 6" xfId="28683" xr:uid="{00000000-0005-0000-0000-000046180000}"/>
    <cellStyle name="Currency 3 4 2 3 6 7" xfId="33635" xr:uid="{00000000-0005-0000-0000-000047180000}"/>
    <cellStyle name="Currency 3 4 2 3 7" xfId="5380" xr:uid="{00000000-0005-0000-0000-000048180000}"/>
    <cellStyle name="Currency 3 4 2 3 7 2" xfId="10330" xr:uid="{00000000-0005-0000-0000-000049180000}"/>
    <cellStyle name="Currency 3 4 2 3 7 2 2" xfId="44991" xr:uid="{00000000-0005-0000-0000-00004A180000}"/>
    <cellStyle name="Currency 3 4 2 3 7 3" xfId="15280" xr:uid="{00000000-0005-0000-0000-00004B180000}"/>
    <cellStyle name="Currency 3 4 2 3 7 3 2" xfId="40039" xr:uid="{00000000-0005-0000-0000-00004C180000}"/>
    <cellStyle name="Currency 3 4 2 3 7 4" xfId="20231" xr:uid="{00000000-0005-0000-0000-00004D180000}"/>
    <cellStyle name="Currency 3 4 2 3 7 5" xfId="25183" xr:uid="{00000000-0005-0000-0000-00004E180000}"/>
    <cellStyle name="Currency 3 4 2 3 7 6" xfId="30135" xr:uid="{00000000-0005-0000-0000-00004F180000}"/>
    <cellStyle name="Currency 3 4 2 3 7 7" xfId="35087" xr:uid="{00000000-0005-0000-0000-000050180000}"/>
    <cellStyle name="Currency 3 4 2 3 8" xfId="1948" xr:uid="{00000000-0005-0000-0000-000051180000}"/>
    <cellStyle name="Currency 3 4 2 3 8 2" xfId="41559" xr:uid="{00000000-0005-0000-0000-000052180000}"/>
    <cellStyle name="Currency 3 4 2 3 9" xfId="6898" xr:uid="{00000000-0005-0000-0000-000053180000}"/>
    <cellStyle name="Currency 3 4 2 3 9 2" xfId="36607" xr:uid="{00000000-0005-0000-0000-000054180000}"/>
    <cellStyle name="Currency 3 4 2 4" xfId="496" xr:uid="{00000000-0005-0000-0000-000055180000}"/>
    <cellStyle name="Currency 3 4 2 4 10" xfId="11914" xr:uid="{00000000-0005-0000-0000-000056180000}"/>
    <cellStyle name="Currency 3 4 2 4 11" xfId="16865" xr:uid="{00000000-0005-0000-0000-000057180000}"/>
    <cellStyle name="Currency 3 4 2 4 12" xfId="21817" xr:uid="{00000000-0005-0000-0000-000058180000}"/>
    <cellStyle name="Currency 3 4 2 4 13" xfId="26769" xr:uid="{00000000-0005-0000-0000-000059180000}"/>
    <cellStyle name="Currency 3 4 2 4 14" xfId="31721" xr:uid="{00000000-0005-0000-0000-00005A180000}"/>
    <cellStyle name="Currency 3 4 2 4 2" xfId="1090" xr:uid="{00000000-0005-0000-0000-00005B180000}"/>
    <cellStyle name="Currency 3 4 2 4 2 10" xfId="22081" xr:uid="{00000000-0005-0000-0000-00005C180000}"/>
    <cellStyle name="Currency 3 4 2 4 2 11" xfId="27033" xr:uid="{00000000-0005-0000-0000-00005D180000}"/>
    <cellStyle name="Currency 3 4 2 4 2 12" xfId="31985" xr:uid="{00000000-0005-0000-0000-00005E180000}"/>
    <cellStyle name="Currency 3 4 2 4 2 2" xfId="1684" xr:uid="{00000000-0005-0000-0000-00005F180000}"/>
    <cellStyle name="Currency 3 4 2 4 2 2 10" xfId="33437" xr:uid="{00000000-0005-0000-0000-000060180000}"/>
    <cellStyle name="Currency 3 4 2 4 2 2 2" xfId="5182" xr:uid="{00000000-0005-0000-0000-000061180000}"/>
    <cellStyle name="Currency 3 4 2 4 2 2 2 2" xfId="10132" xr:uid="{00000000-0005-0000-0000-000062180000}"/>
    <cellStyle name="Currency 3 4 2 4 2 2 2 2 2" xfId="44793" xr:uid="{00000000-0005-0000-0000-000063180000}"/>
    <cellStyle name="Currency 3 4 2 4 2 2 2 3" xfId="15082" xr:uid="{00000000-0005-0000-0000-000064180000}"/>
    <cellStyle name="Currency 3 4 2 4 2 2 2 3 2" xfId="39841" xr:uid="{00000000-0005-0000-0000-000065180000}"/>
    <cellStyle name="Currency 3 4 2 4 2 2 2 4" xfId="20033" xr:uid="{00000000-0005-0000-0000-000066180000}"/>
    <cellStyle name="Currency 3 4 2 4 2 2 2 5" xfId="24985" xr:uid="{00000000-0005-0000-0000-000067180000}"/>
    <cellStyle name="Currency 3 4 2 4 2 2 2 6" xfId="29937" xr:uid="{00000000-0005-0000-0000-000068180000}"/>
    <cellStyle name="Currency 3 4 2 4 2 2 2 7" xfId="34889" xr:uid="{00000000-0005-0000-0000-000069180000}"/>
    <cellStyle name="Currency 3 4 2 4 2 2 3" xfId="6634" xr:uid="{00000000-0005-0000-0000-00006A180000}"/>
    <cellStyle name="Currency 3 4 2 4 2 2 3 2" xfId="11584" xr:uid="{00000000-0005-0000-0000-00006B180000}"/>
    <cellStyle name="Currency 3 4 2 4 2 2 3 2 2" xfId="46245" xr:uid="{00000000-0005-0000-0000-00006C180000}"/>
    <cellStyle name="Currency 3 4 2 4 2 2 3 3" xfId="16534" xr:uid="{00000000-0005-0000-0000-00006D180000}"/>
    <cellStyle name="Currency 3 4 2 4 2 2 3 3 2" xfId="41293" xr:uid="{00000000-0005-0000-0000-00006E180000}"/>
    <cellStyle name="Currency 3 4 2 4 2 2 3 4" xfId="21485" xr:uid="{00000000-0005-0000-0000-00006F180000}"/>
    <cellStyle name="Currency 3 4 2 4 2 2 3 5" xfId="26437" xr:uid="{00000000-0005-0000-0000-000070180000}"/>
    <cellStyle name="Currency 3 4 2 4 2 2 3 6" xfId="31389" xr:uid="{00000000-0005-0000-0000-000071180000}"/>
    <cellStyle name="Currency 3 4 2 4 2 2 3 7" xfId="36341" xr:uid="{00000000-0005-0000-0000-000072180000}"/>
    <cellStyle name="Currency 3 4 2 4 2 2 4" xfId="3730" xr:uid="{00000000-0005-0000-0000-000073180000}"/>
    <cellStyle name="Currency 3 4 2 4 2 2 4 2" xfId="43341" xr:uid="{00000000-0005-0000-0000-000074180000}"/>
    <cellStyle name="Currency 3 4 2 4 2 2 5" xfId="8680" xr:uid="{00000000-0005-0000-0000-000075180000}"/>
    <cellStyle name="Currency 3 4 2 4 2 2 5 2" xfId="38389" xr:uid="{00000000-0005-0000-0000-000076180000}"/>
    <cellStyle name="Currency 3 4 2 4 2 2 6" xfId="13630" xr:uid="{00000000-0005-0000-0000-000077180000}"/>
    <cellStyle name="Currency 3 4 2 4 2 2 7" xfId="18581" xr:uid="{00000000-0005-0000-0000-000078180000}"/>
    <cellStyle name="Currency 3 4 2 4 2 2 8" xfId="23533" xr:uid="{00000000-0005-0000-0000-000079180000}"/>
    <cellStyle name="Currency 3 4 2 4 2 2 9" xfId="28485" xr:uid="{00000000-0005-0000-0000-00007A180000}"/>
    <cellStyle name="Currency 3 4 2 4 2 3" xfId="3136" xr:uid="{00000000-0005-0000-0000-00007B180000}"/>
    <cellStyle name="Currency 3 4 2 4 2 3 2" xfId="8086" xr:uid="{00000000-0005-0000-0000-00007C180000}"/>
    <cellStyle name="Currency 3 4 2 4 2 3 2 2" xfId="42747" xr:uid="{00000000-0005-0000-0000-00007D180000}"/>
    <cellStyle name="Currency 3 4 2 4 2 3 3" xfId="13036" xr:uid="{00000000-0005-0000-0000-00007E180000}"/>
    <cellStyle name="Currency 3 4 2 4 2 3 3 2" xfId="37795" xr:uid="{00000000-0005-0000-0000-00007F180000}"/>
    <cellStyle name="Currency 3 4 2 4 2 3 4" xfId="17987" xr:uid="{00000000-0005-0000-0000-000080180000}"/>
    <cellStyle name="Currency 3 4 2 4 2 3 5" xfId="22939" xr:uid="{00000000-0005-0000-0000-000081180000}"/>
    <cellStyle name="Currency 3 4 2 4 2 3 6" xfId="27891" xr:uid="{00000000-0005-0000-0000-000082180000}"/>
    <cellStyle name="Currency 3 4 2 4 2 3 7" xfId="32843" xr:uid="{00000000-0005-0000-0000-000083180000}"/>
    <cellStyle name="Currency 3 4 2 4 2 4" xfId="4588" xr:uid="{00000000-0005-0000-0000-000084180000}"/>
    <cellStyle name="Currency 3 4 2 4 2 4 2" xfId="9538" xr:uid="{00000000-0005-0000-0000-000085180000}"/>
    <cellStyle name="Currency 3 4 2 4 2 4 2 2" xfId="44199" xr:uid="{00000000-0005-0000-0000-000086180000}"/>
    <cellStyle name="Currency 3 4 2 4 2 4 3" xfId="14488" xr:uid="{00000000-0005-0000-0000-000087180000}"/>
    <cellStyle name="Currency 3 4 2 4 2 4 3 2" xfId="39247" xr:uid="{00000000-0005-0000-0000-000088180000}"/>
    <cellStyle name="Currency 3 4 2 4 2 4 4" xfId="19439" xr:uid="{00000000-0005-0000-0000-000089180000}"/>
    <cellStyle name="Currency 3 4 2 4 2 4 5" xfId="24391" xr:uid="{00000000-0005-0000-0000-00008A180000}"/>
    <cellStyle name="Currency 3 4 2 4 2 4 6" xfId="29343" xr:uid="{00000000-0005-0000-0000-00008B180000}"/>
    <cellStyle name="Currency 3 4 2 4 2 4 7" xfId="34295" xr:uid="{00000000-0005-0000-0000-00008C180000}"/>
    <cellStyle name="Currency 3 4 2 4 2 5" xfId="6040" xr:uid="{00000000-0005-0000-0000-00008D180000}"/>
    <cellStyle name="Currency 3 4 2 4 2 5 2" xfId="10990" xr:uid="{00000000-0005-0000-0000-00008E180000}"/>
    <cellStyle name="Currency 3 4 2 4 2 5 2 2" xfId="45651" xr:uid="{00000000-0005-0000-0000-00008F180000}"/>
    <cellStyle name="Currency 3 4 2 4 2 5 3" xfId="15940" xr:uid="{00000000-0005-0000-0000-000090180000}"/>
    <cellStyle name="Currency 3 4 2 4 2 5 3 2" xfId="40699" xr:uid="{00000000-0005-0000-0000-000091180000}"/>
    <cellStyle name="Currency 3 4 2 4 2 5 4" xfId="20891" xr:uid="{00000000-0005-0000-0000-000092180000}"/>
    <cellStyle name="Currency 3 4 2 4 2 5 5" xfId="25843" xr:uid="{00000000-0005-0000-0000-000093180000}"/>
    <cellStyle name="Currency 3 4 2 4 2 5 6" xfId="30795" xr:uid="{00000000-0005-0000-0000-000094180000}"/>
    <cellStyle name="Currency 3 4 2 4 2 5 7" xfId="35747" xr:uid="{00000000-0005-0000-0000-000095180000}"/>
    <cellStyle name="Currency 3 4 2 4 2 6" xfId="2278" xr:uid="{00000000-0005-0000-0000-000096180000}"/>
    <cellStyle name="Currency 3 4 2 4 2 6 2" xfId="41889" xr:uid="{00000000-0005-0000-0000-000097180000}"/>
    <cellStyle name="Currency 3 4 2 4 2 7" xfId="7228" xr:uid="{00000000-0005-0000-0000-000098180000}"/>
    <cellStyle name="Currency 3 4 2 4 2 7 2" xfId="36937" xr:uid="{00000000-0005-0000-0000-000099180000}"/>
    <cellStyle name="Currency 3 4 2 4 2 8" xfId="12178" xr:uid="{00000000-0005-0000-0000-00009A180000}"/>
    <cellStyle name="Currency 3 4 2 4 2 9" xfId="17129" xr:uid="{00000000-0005-0000-0000-00009B180000}"/>
    <cellStyle name="Currency 3 4 2 4 3" xfId="826" xr:uid="{00000000-0005-0000-0000-00009C180000}"/>
    <cellStyle name="Currency 3 4 2 4 3 10" xfId="32579" xr:uid="{00000000-0005-0000-0000-00009D180000}"/>
    <cellStyle name="Currency 3 4 2 4 3 2" xfId="4324" xr:uid="{00000000-0005-0000-0000-00009E180000}"/>
    <cellStyle name="Currency 3 4 2 4 3 2 2" xfId="9274" xr:uid="{00000000-0005-0000-0000-00009F180000}"/>
    <cellStyle name="Currency 3 4 2 4 3 2 2 2" xfId="43935" xr:uid="{00000000-0005-0000-0000-0000A0180000}"/>
    <cellStyle name="Currency 3 4 2 4 3 2 3" xfId="14224" xr:uid="{00000000-0005-0000-0000-0000A1180000}"/>
    <cellStyle name="Currency 3 4 2 4 3 2 3 2" xfId="38983" xr:uid="{00000000-0005-0000-0000-0000A2180000}"/>
    <cellStyle name="Currency 3 4 2 4 3 2 4" xfId="19175" xr:uid="{00000000-0005-0000-0000-0000A3180000}"/>
    <cellStyle name="Currency 3 4 2 4 3 2 5" xfId="24127" xr:uid="{00000000-0005-0000-0000-0000A4180000}"/>
    <cellStyle name="Currency 3 4 2 4 3 2 6" xfId="29079" xr:uid="{00000000-0005-0000-0000-0000A5180000}"/>
    <cellStyle name="Currency 3 4 2 4 3 2 7" xfId="34031" xr:uid="{00000000-0005-0000-0000-0000A6180000}"/>
    <cellStyle name="Currency 3 4 2 4 3 3" xfId="5776" xr:uid="{00000000-0005-0000-0000-0000A7180000}"/>
    <cellStyle name="Currency 3 4 2 4 3 3 2" xfId="10726" xr:uid="{00000000-0005-0000-0000-0000A8180000}"/>
    <cellStyle name="Currency 3 4 2 4 3 3 2 2" xfId="45387" xr:uid="{00000000-0005-0000-0000-0000A9180000}"/>
    <cellStyle name="Currency 3 4 2 4 3 3 3" xfId="15676" xr:uid="{00000000-0005-0000-0000-0000AA180000}"/>
    <cellStyle name="Currency 3 4 2 4 3 3 3 2" xfId="40435" xr:uid="{00000000-0005-0000-0000-0000AB180000}"/>
    <cellStyle name="Currency 3 4 2 4 3 3 4" xfId="20627" xr:uid="{00000000-0005-0000-0000-0000AC180000}"/>
    <cellStyle name="Currency 3 4 2 4 3 3 5" xfId="25579" xr:uid="{00000000-0005-0000-0000-0000AD180000}"/>
    <cellStyle name="Currency 3 4 2 4 3 3 6" xfId="30531" xr:uid="{00000000-0005-0000-0000-0000AE180000}"/>
    <cellStyle name="Currency 3 4 2 4 3 3 7" xfId="35483" xr:uid="{00000000-0005-0000-0000-0000AF180000}"/>
    <cellStyle name="Currency 3 4 2 4 3 4" xfId="2872" xr:uid="{00000000-0005-0000-0000-0000B0180000}"/>
    <cellStyle name="Currency 3 4 2 4 3 4 2" xfId="42483" xr:uid="{00000000-0005-0000-0000-0000B1180000}"/>
    <cellStyle name="Currency 3 4 2 4 3 5" xfId="7822" xr:uid="{00000000-0005-0000-0000-0000B2180000}"/>
    <cellStyle name="Currency 3 4 2 4 3 5 2" xfId="37531" xr:uid="{00000000-0005-0000-0000-0000B3180000}"/>
    <cellStyle name="Currency 3 4 2 4 3 6" xfId="12772" xr:uid="{00000000-0005-0000-0000-0000B4180000}"/>
    <cellStyle name="Currency 3 4 2 4 3 7" xfId="17723" xr:uid="{00000000-0005-0000-0000-0000B5180000}"/>
    <cellStyle name="Currency 3 4 2 4 3 8" xfId="22675" xr:uid="{00000000-0005-0000-0000-0000B6180000}"/>
    <cellStyle name="Currency 3 4 2 4 3 9" xfId="27627" xr:uid="{00000000-0005-0000-0000-0000B7180000}"/>
    <cellStyle name="Currency 3 4 2 4 4" xfId="1420" xr:uid="{00000000-0005-0000-0000-0000B8180000}"/>
    <cellStyle name="Currency 3 4 2 4 4 10" xfId="33173" xr:uid="{00000000-0005-0000-0000-0000B9180000}"/>
    <cellStyle name="Currency 3 4 2 4 4 2" xfId="4918" xr:uid="{00000000-0005-0000-0000-0000BA180000}"/>
    <cellStyle name="Currency 3 4 2 4 4 2 2" xfId="9868" xr:uid="{00000000-0005-0000-0000-0000BB180000}"/>
    <cellStyle name="Currency 3 4 2 4 4 2 2 2" xfId="44529" xr:uid="{00000000-0005-0000-0000-0000BC180000}"/>
    <cellStyle name="Currency 3 4 2 4 4 2 3" xfId="14818" xr:uid="{00000000-0005-0000-0000-0000BD180000}"/>
    <cellStyle name="Currency 3 4 2 4 4 2 3 2" xfId="39577" xr:uid="{00000000-0005-0000-0000-0000BE180000}"/>
    <cellStyle name="Currency 3 4 2 4 4 2 4" xfId="19769" xr:uid="{00000000-0005-0000-0000-0000BF180000}"/>
    <cellStyle name="Currency 3 4 2 4 4 2 5" xfId="24721" xr:uid="{00000000-0005-0000-0000-0000C0180000}"/>
    <cellStyle name="Currency 3 4 2 4 4 2 6" xfId="29673" xr:uid="{00000000-0005-0000-0000-0000C1180000}"/>
    <cellStyle name="Currency 3 4 2 4 4 2 7" xfId="34625" xr:uid="{00000000-0005-0000-0000-0000C2180000}"/>
    <cellStyle name="Currency 3 4 2 4 4 3" xfId="6370" xr:uid="{00000000-0005-0000-0000-0000C3180000}"/>
    <cellStyle name="Currency 3 4 2 4 4 3 2" xfId="11320" xr:uid="{00000000-0005-0000-0000-0000C4180000}"/>
    <cellStyle name="Currency 3 4 2 4 4 3 2 2" xfId="45981" xr:uid="{00000000-0005-0000-0000-0000C5180000}"/>
    <cellStyle name="Currency 3 4 2 4 4 3 3" xfId="16270" xr:uid="{00000000-0005-0000-0000-0000C6180000}"/>
    <cellStyle name="Currency 3 4 2 4 4 3 3 2" xfId="41029" xr:uid="{00000000-0005-0000-0000-0000C7180000}"/>
    <cellStyle name="Currency 3 4 2 4 4 3 4" xfId="21221" xr:uid="{00000000-0005-0000-0000-0000C8180000}"/>
    <cellStyle name="Currency 3 4 2 4 4 3 5" xfId="26173" xr:uid="{00000000-0005-0000-0000-0000C9180000}"/>
    <cellStyle name="Currency 3 4 2 4 4 3 6" xfId="31125" xr:uid="{00000000-0005-0000-0000-0000CA180000}"/>
    <cellStyle name="Currency 3 4 2 4 4 3 7" xfId="36077" xr:uid="{00000000-0005-0000-0000-0000CB180000}"/>
    <cellStyle name="Currency 3 4 2 4 4 4" xfId="3466" xr:uid="{00000000-0005-0000-0000-0000CC180000}"/>
    <cellStyle name="Currency 3 4 2 4 4 4 2" xfId="43077" xr:uid="{00000000-0005-0000-0000-0000CD180000}"/>
    <cellStyle name="Currency 3 4 2 4 4 5" xfId="8416" xr:uid="{00000000-0005-0000-0000-0000CE180000}"/>
    <cellStyle name="Currency 3 4 2 4 4 5 2" xfId="38125" xr:uid="{00000000-0005-0000-0000-0000CF180000}"/>
    <cellStyle name="Currency 3 4 2 4 4 6" xfId="13366" xr:uid="{00000000-0005-0000-0000-0000D0180000}"/>
    <cellStyle name="Currency 3 4 2 4 4 7" xfId="18317" xr:uid="{00000000-0005-0000-0000-0000D1180000}"/>
    <cellStyle name="Currency 3 4 2 4 4 8" xfId="23269" xr:uid="{00000000-0005-0000-0000-0000D2180000}"/>
    <cellStyle name="Currency 3 4 2 4 4 9" xfId="28221" xr:uid="{00000000-0005-0000-0000-0000D3180000}"/>
    <cellStyle name="Currency 3 4 2 4 5" xfId="2542" xr:uid="{00000000-0005-0000-0000-0000D4180000}"/>
    <cellStyle name="Currency 3 4 2 4 5 2" xfId="7492" xr:uid="{00000000-0005-0000-0000-0000D5180000}"/>
    <cellStyle name="Currency 3 4 2 4 5 2 2" xfId="42153" xr:uid="{00000000-0005-0000-0000-0000D6180000}"/>
    <cellStyle name="Currency 3 4 2 4 5 3" xfId="12442" xr:uid="{00000000-0005-0000-0000-0000D7180000}"/>
    <cellStyle name="Currency 3 4 2 4 5 3 2" xfId="37201" xr:uid="{00000000-0005-0000-0000-0000D8180000}"/>
    <cellStyle name="Currency 3 4 2 4 5 4" xfId="17393" xr:uid="{00000000-0005-0000-0000-0000D9180000}"/>
    <cellStyle name="Currency 3 4 2 4 5 5" xfId="22345" xr:uid="{00000000-0005-0000-0000-0000DA180000}"/>
    <cellStyle name="Currency 3 4 2 4 5 6" xfId="27297" xr:uid="{00000000-0005-0000-0000-0000DB180000}"/>
    <cellStyle name="Currency 3 4 2 4 5 7" xfId="32249" xr:uid="{00000000-0005-0000-0000-0000DC180000}"/>
    <cellStyle name="Currency 3 4 2 4 6" xfId="3994" xr:uid="{00000000-0005-0000-0000-0000DD180000}"/>
    <cellStyle name="Currency 3 4 2 4 6 2" xfId="8944" xr:uid="{00000000-0005-0000-0000-0000DE180000}"/>
    <cellStyle name="Currency 3 4 2 4 6 2 2" xfId="43605" xr:uid="{00000000-0005-0000-0000-0000DF180000}"/>
    <cellStyle name="Currency 3 4 2 4 6 3" xfId="13894" xr:uid="{00000000-0005-0000-0000-0000E0180000}"/>
    <cellStyle name="Currency 3 4 2 4 6 3 2" xfId="38653" xr:uid="{00000000-0005-0000-0000-0000E1180000}"/>
    <cellStyle name="Currency 3 4 2 4 6 4" xfId="18845" xr:uid="{00000000-0005-0000-0000-0000E2180000}"/>
    <cellStyle name="Currency 3 4 2 4 6 5" xfId="23797" xr:uid="{00000000-0005-0000-0000-0000E3180000}"/>
    <cellStyle name="Currency 3 4 2 4 6 6" xfId="28749" xr:uid="{00000000-0005-0000-0000-0000E4180000}"/>
    <cellStyle name="Currency 3 4 2 4 6 7" xfId="33701" xr:uid="{00000000-0005-0000-0000-0000E5180000}"/>
    <cellStyle name="Currency 3 4 2 4 7" xfId="5446" xr:uid="{00000000-0005-0000-0000-0000E6180000}"/>
    <cellStyle name="Currency 3 4 2 4 7 2" xfId="10396" xr:uid="{00000000-0005-0000-0000-0000E7180000}"/>
    <cellStyle name="Currency 3 4 2 4 7 2 2" xfId="45057" xr:uid="{00000000-0005-0000-0000-0000E8180000}"/>
    <cellStyle name="Currency 3 4 2 4 7 3" xfId="15346" xr:uid="{00000000-0005-0000-0000-0000E9180000}"/>
    <cellStyle name="Currency 3 4 2 4 7 3 2" xfId="40105" xr:uid="{00000000-0005-0000-0000-0000EA180000}"/>
    <cellStyle name="Currency 3 4 2 4 7 4" xfId="20297" xr:uid="{00000000-0005-0000-0000-0000EB180000}"/>
    <cellStyle name="Currency 3 4 2 4 7 5" xfId="25249" xr:uid="{00000000-0005-0000-0000-0000EC180000}"/>
    <cellStyle name="Currency 3 4 2 4 7 6" xfId="30201" xr:uid="{00000000-0005-0000-0000-0000ED180000}"/>
    <cellStyle name="Currency 3 4 2 4 7 7" xfId="35153" xr:uid="{00000000-0005-0000-0000-0000EE180000}"/>
    <cellStyle name="Currency 3 4 2 4 8" xfId="2014" xr:uid="{00000000-0005-0000-0000-0000EF180000}"/>
    <cellStyle name="Currency 3 4 2 4 8 2" xfId="41625" xr:uid="{00000000-0005-0000-0000-0000F0180000}"/>
    <cellStyle name="Currency 3 4 2 4 9" xfId="6964" xr:uid="{00000000-0005-0000-0000-0000F1180000}"/>
    <cellStyle name="Currency 3 4 2 4 9 2" xfId="36673" xr:uid="{00000000-0005-0000-0000-0000F2180000}"/>
    <cellStyle name="Currency 3 4 2 5" xfId="628" xr:uid="{00000000-0005-0000-0000-0000F3180000}"/>
    <cellStyle name="Currency 3 4 2 5 10" xfId="21619" xr:uid="{00000000-0005-0000-0000-0000F4180000}"/>
    <cellStyle name="Currency 3 4 2 5 11" xfId="26571" xr:uid="{00000000-0005-0000-0000-0000F5180000}"/>
    <cellStyle name="Currency 3 4 2 5 12" xfId="31523" xr:uid="{00000000-0005-0000-0000-0000F6180000}"/>
    <cellStyle name="Currency 3 4 2 5 2" xfId="1222" xr:uid="{00000000-0005-0000-0000-0000F7180000}"/>
    <cellStyle name="Currency 3 4 2 5 2 10" xfId="32975" xr:uid="{00000000-0005-0000-0000-0000F8180000}"/>
    <cellStyle name="Currency 3 4 2 5 2 2" xfId="4720" xr:uid="{00000000-0005-0000-0000-0000F9180000}"/>
    <cellStyle name="Currency 3 4 2 5 2 2 2" xfId="9670" xr:uid="{00000000-0005-0000-0000-0000FA180000}"/>
    <cellStyle name="Currency 3 4 2 5 2 2 2 2" xfId="44331" xr:uid="{00000000-0005-0000-0000-0000FB180000}"/>
    <cellStyle name="Currency 3 4 2 5 2 2 3" xfId="14620" xr:uid="{00000000-0005-0000-0000-0000FC180000}"/>
    <cellStyle name="Currency 3 4 2 5 2 2 3 2" xfId="39379" xr:uid="{00000000-0005-0000-0000-0000FD180000}"/>
    <cellStyle name="Currency 3 4 2 5 2 2 4" xfId="19571" xr:uid="{00000000-0005-0000-0000-0000FE180000}"/>
    <cellStyle name="Currency 3 4 2 5 2 2 5" xfId="24523" xr:uid="{00000000-0005-0000-0000-0000FF180000}"/>
    <cellStyle name="Currency 3 4 2 5 2 2 6" xfId="29475" xr:uid="{00000000-0005-0000-0000-000000190000}"/>
    <cellStyle name="Currency 3 4 2 5 2 2 7" xfId="34427" xr:uid="{00000000-0005-0000-0000-000001190000}"/>
    <cellStyle name="Currency 3 4 2 5 2 3" xfId="6172" xr:uid="{00000000-0005-0000-0000-000002190000}"/>
    <cellStyle name="Currency 3 4 2 5 2 3 2" xfId="11122" xr:uid="{00000000-0005-0000-0000-000003190000}"/>
    <cellStyle name="Currency 3 4 2 5 2 3 2 2" xfId="45783" xr:uid="{00000000-0005-0000-0000-000004190000}"/>
    <cellStyle name="Currency 3 4 2 5 2 3 3" xfId="16072" xr:uid="{00000000-0005-0000-0000-000005190000}"/>
    <cellStyle name="Currency 3 4 2 5 2 3 3 2" xfId="40831" xr:uid="{00000000-0005-0000-0000-000006190000}"/>
    <cellStyle name="Currency 3 4 2 5 2 3 4" xfId="21023" xr:uid="{00000000-0005-0000-0000-000007190000}"/>
    <cellStyle name="Currency 3 4 2 5 2 3 5" xfId="25975" xr:uid="{00000000-0005-0000-0000-000008190000}"/>
    <cellStyle name="Currency 3 4 2 5 2 3 6" xfId="30927" xr:uid="{00000000-0005-0000-0000-000009190000}"/>
    <cellStyle name="Currency 3 4 2 5 2 3 7" xfId="35879" xr:uid="{00000000-0005-0000-0000-00000A190000}"/>
    <cellStyle name="Currency 3 4 2 5 2 4" xfId="3268" xr:uid="{00000000-0005-0000-0000-00000B190000}"/>
    <cellStyle name="Currency 3 4 2 5 2 4 2" xfId="42879" xr:uid="{00000000-0005-0000-0000-00000C190000}"/>
    <cellStyle name="Currency 3 4 2 5 2 5" xfId="8218" xr:uid="{00000000-0005-0000-0000-00000D190000}"/>
    <cellStyle name="Currency 3 4 2 5 2 5 2" xfId="37927" xr:uid="{00000000-0005-0000-0000-00000E190000}"/>
    <cellStyle name="Currency 3 4 2 5 2 6" xfId="13168" xr:uid="{00000000-0005-0000-0000-00000F190000}"/>
    <cellStyle name="Currency 3 4 2 5 2 7" xfId="18119" xr:uid="{00000000-0005-0000-0000-000010190000}"/>
    <cellStyle name="Currency 3 4 2 5 2 8" xfId="23071" xr:uid="{00000000-0005-0000-0000-000011190000}"/>
    <cellStyle name="Currency 3 4 2 5 2 9" xfId="28023" xr:uid="{00000000-0005-0000-0000-000012190000}"/>
    <cellStyle name="Currency 3 4 2 5 3" xfId="2674" xr:uid="{00000000-0005-0000-0000-000013190000}"/>
    <cellStyle name="Currency 3 4 2 5 3 2" xfId="7624" xr:uid="{00000000-0005-0000-0000-000014190000}"/>
    <cellStyle name="Currency 3 4 2 5 3 2 2" xfId="42285" xr:uid="{00000000-0005-0000-0000-000015190000}"/>
    <cellStyle name="Currency 3 4 2 5 3 3" xfId="12574" xr:uid="{00000000-0005-0000-0000-000016190000}"/>
    <cellStyle name="Currency 3 4 2 5 3 3 2" xfId="37333" xr:uid="{00000000-0005-0000-0000-000017190000}"/>
    <cellStyle name="Currency 3 4 2 5 3 4" xfId="17525" xr:uid="{00000000-0005-0000-0000-000018190000}"/>
    <cellStyle name="Currency 3 4 2 5 3 5" xfId="22477" xr:uid="{00000000-0005-0000-0000-000019190000}"/>
    <cellStyle name="Currency 3 4 2 5 3 6" xfId="27429" xr:uid="{00000000-0005-0000-0000-00001A190000}"/>
    <cellStyle name="Currency 3 4 2 5 3 7" xfId="32381" xr:uid="{00000000-0005-0000-0000-00001B190000}"/>
    <cellStyle name="Currency 3 4 2 5 4" xfId="4126" xr:uid="{00000000-0005-0000-0000-00001C190000}"/>
    <cellStyle name="Currency 3 4 2 5 4 2" xfId="9076" xr:uid="{00000000-0005-0000-0000-00001D190000}"/>
    <cellStyle name="Currency 3 4 2 5 4 2 2" xfId="43737" xr:uid="{00000000-0005-0000-0000-00001E190000}"/>
    <cellStyle name="Currency 3 4 2 5 4 3" xfId="14026" xr:uid="{00000000-0005-0000-0000-00001F190000}"/>
    <cellStyle name="Currency 3 4 2 5 4 3 2" xfId="38785" xr:uid="{00000000-0005-0000-0000-000020190000}"/>
    <cellStyle name="Currency 3 4 2 5 4 4" xfId="18977" xr:uid="{00000000-0005-0000-0000-000021190000}"/>
    <cellStyle name="Currency 3 4 2 5 4 5" xfId="23929" xr:uid="{00000000-0005-0000-0000-000022190000}"/>
    <cellStyle name="Currency 3 4 2 5 4 6" xfId="28881" xr:uid="{00000000-0005-0000-0000-000023190000}"/>
    <cellStyle name="Currency 3 4 2 5 4 7" xfId="33833" xr:uid="{00000000-0005-0000-0000-000024190000}"/>
    <cellStyle name="Currency 3 4 2 5 5" xfId="5578" xr:uid="{00000000-0005-0000-0000-000025190000}"/>
    <cellStyle name="Currency 3 4 2 5 5 2" xfId="10528" xr:uid="{00000000-0005-0000-0000-000026190000}"/>
    <cellStyle name="Currency 3 4 2 5 5 2 2" xfId="45189" xr:uid="{00000000-0005-0000-0000-000027190000}"/>
    <cellStyle name="Currency 3 4 2 5 5 3" xfId="15478" xr:uid="{00000000-0005-0000-0000-000028190000}"/>
    <cellStyle name="Currency 3 4 2 5 5 3 2" xfId="40237" xr:uid="{00000000-0005-0000-0000-000029190000}"/>
    <cellStyle name="Currency 3 4 2 5 5 4" xfId="20429" xr:uid="{00000000-0005-0000-0000-00002A190000}"/>
    <cellStyle name="Currency 3 4 2 5 5 5" xfId="25381" xr:uid="{00000000-0005-0000-0000-00002B190000}"/>
    <cellStyle name="Currency 3 4 2 5 5 6" xfId="30333" xr:uid="{00000000-0005-0000-0000-00002C190000}"/>
    <cellStyle name="Currency 3 4 2 5 5 7" xfId="35285" xr:uid="{00000000-0005-0000-0000-00002D190000}"/>
    <cellStyle name="Currency 3 4 2 5 6" xfId="1816" xr:uid="{00000000-0005-0000-0000-00002E190000}"/>
    <cellStyle name="Currency 3 4 2 5 6 2" xfId="41427" xr:uid="{00000000-0005-0000-0000-00002F190000}"/>
    <cellStyle name="Currency 3 4 2 5 7" xfId="6766" xr:uid="{00000000-0005-0000-0000-000030190000}"/>
    <cellStyle name="Currency 3 4 2 5 7 2" xfId="36475" xr:uid="{00000000-0005-0000-0000-000031190000}"/>
    <cellStyle name="Currency 3 4 2 5 8" xfId="11716" xr:uid="{00000000-0005-0000-0000-000032190000}"/>
    <cellStyle name="Currency 3 4 2 5 9" xfId="16667" xr:uid="{00000000-0005-0000-0000-000033190000}"/>
    <cellStyle name="Currency 3 4 2 6" xfId="892" xr:uid="{00000000-0005-0000-0000-000034190000}"/>
    <cellStyle name="Currency 3 4 2 6 10" xfId="21883" xr:uid="{00000000-0005-0000-0000-000035190000}"/>
    <cellStyle name="Currency 3 4 2 6 11" xfId="26835" xr:uid="{00000000-0005-0000-0000-000036190000}"/>
    <cellStyle name="Currency 3 4 2 6 12" xfId="31787" xr:uid="{00000000-0005-0000-0000-000037190000}"/>
    <cellStyle name="Currency 3 4 2 6 2" xfId="1486" xr:uid="{00000000-0005-0000-0000-000038190000}"/>
    <cellStyle name="Currency 3 4 2 6 2 10" xfId="33239" xr:uid="{00000000-0005-0000-0000-000039190000}"/>
    <cellStyle name="Currency 3 4 2 6 2 2" xfId="4984" xr:uid="{00000000-0005-0000-0000-00003A190000}"/>
    <cellStyle name="Currency 3 4 2 6 2 2 2" xfId="9934" xr:uid="{00000000-0005-0000-0000-00003B190000}"/>
    <cellStyle name="Currency 3 4 2 6 2 2 2 2" xfId="44595" xr:uid="{00000000-0005-0000-0000-00003C190000}"/>
    <cellStyle name="Currency 3 4 2 6 2 2 3" xfId="14884" xr:uid="{00000000-0005-0000-0000-00003D190000}"/>
    <cellStyle name="Currency 3 4 2 6 2 2 3 2" xfId="39643" xr:uid="{00000000-0005-0000-0000-00003E190000}"/>
    <cellStyle name="Currency 3 4 2 6 2 2 4" xfId="19835" xr:uid="{00000000-0005-0000-0000-00003F190000}"/>
    <cellStyle name="Currency 3 4 2 6 2 2 5" xfId="24787" xr:uid="{00000000-0005-0000-0000-000040190000}"/>
    <cellStyle name="Currency 3 4 2 6 2 2 6" xfId="29739" xr:uid="{00000000-0005-0000-0000-000041190000}"/>
    <cellStyle name="Currency 3 4 2 6 2 2 7" xfId="34691" xr:uid="{00000000-0005-0000-0000-000042190000}"/>
    <cellStyle name="Currency 3 4 2 6 2 3" xfId="6436" xr:uid="{00000000-0005-0000-0000-000043190000}"/>
    <cellStyle name="Currency 3 4 2 6 2 3 2" xfId="11386" xr:uid="{00000000-0005-0000-0000-000044190000}"/>
    <cellStyle name="Currency 3 4 2 6 2 3 2 2" xfId="46047" xr:uid="{00000000-0005-0000-0000-000045190000}"/>
    <cellStyle name="Currency 3 4 2 6 2 3 3" xfId="16336" xr:uid="{00000000-0005-0000-0000-000046190000}"/>
    <cellStyle name="Currency 3 4 2 6 2 3 3 2" xfId="41095" xr:uid="{00000000-0005-0000-0000-000047190000}"/>
    <cellStyle name="Currency 3 4 2 6 2 3 4" xfId="21287" xr:uid="{00000000-0005-0000-0000-000048190000}"/>
    <cellStyle name="Currency 3 4 2 6 2 3 5" xfId="26239" xr:uid="{00000000-0005-0000-0000-000049190000}"/>
    <cellStyle name="Currency 3 4 2 6 2 3 6" xfId="31191" xr:uid="{00000000-0005-0000-0000-00004A190000}"/>
    <cellStyle name="Currency 3 4 2 6 2 3 7" xfId="36143" xr:uid="{00000000-0005-0000-0000-00004B190000}"/>
    <cellStyle name="Currency 3 4 2 6 2 4" xfId="3532" xr:uid="{00000000-0005-0000-0000-00004C190000}"/>
    <cellStyle name="Currency 3 4 2 6 2 4 2" xfId="43143" xr:uid="{00000000-0005-0000-0000-00004D190000}"/>
    <cellStyle name="Currency 3 4 2 6 2 5" xfId="8482" xr:uid="{00000000-0005-0000-0000-00004E190000}"/>
    <cellStyle name="Currency 3 4 2 6 2 5 2" xfId="38191" xr:uid="{00000000-0005-0000-0000-00004F190000}"/>
    <cellStyle name="Currency 3 4 2 6 2 6" xfId="13432" xr:uid="{00000000-0005-0000-0000-000050190000}"/>
    <cellStyle name="Currency 3 4 2 6 2 7" xfId="18383" xr:uid="{00000000-0005-0000-0000-000051190000}"/>
    <cellStyle name="Currency 3 4 2 6 2 8" xfId="23335" xr:uid="{00000000-0005-0000-0000-000052190000}"/>
    <cellStyle name="Currency 3 4 2 6 2 9" xfId="28287" xr:uid="{00000000-0005-0000-0000-000053190000}"/>
    <cellStyle name="Currency 3 4 2 6 3" xfId="2938" xr:uid="{00000000-0005-0000-0000-000054190000}"/>
    <cellStyle name="Currency 3 4 2 6 3 2" xfId="7888" xr:uid="{00000000-0005-0000-0000-000055190000}"/>
    <cellStyle name="Currency 3 4 2 6 3 2 2" xfId="42549" xr:uid="{00000000-0005-0000-0000-000056190000}"/>
    <cellStyle name="Currency 3 4 2 6 3 3" xfId="12838" xr:uid="{00000000-0005-0000-0000-000057190000}"/>
    <cellStyle name="Currency 3 4 2 6 3 3 2" xfId="37597" xr:uid="{00000000-0005-0000-0000-000058190000}"/>
    <cellStyle name="Currency 3 4 2 6 3 4" xfId="17789" xr:uid="{00000000-0005-0000-0000-000059190000}"/>
    <cellStyle name="Currency 3 4 2 6 3 5" xfId="22741" xr:uid="{00000000-0005-0000-0000-00005A190000}"/>
    <cellStyle name="Currency 3 4 2 6 3 6" xfId="27693" xr:uid="{00000000-0005-0000-0000-00005B190000}"/>
    <cellStyle name="Currency 3 4 2 6 3 7" xfId="32645" xr:uid="{00000000-0005-0000-0000-00005C190000}"/>
    <cellStyle name="Currency 3 4 2 6 4" xfId="4390" xr:uid="{00000000-0005-0000-0000-00005D190000}"/>
    <cellStyle name="Currency 3 4 2 6 4 2" xfId="9340" xr:uid="{00000000-0005-0000-0000-00005E190000}"/>
    <cellStyle name="Currency 3 4 2 6 4 2 2" xfId="44001" xr:uid="{00000000-0005-0000-0000-00005F190000}"/>
    <cellStyle name="Currency 3 4 2 6 4 3" xfId="14290" xr:uid="{00000000-0005-0000-0000-000060190000}"/>
    <cellStyle name="Currency 3 4 2 6 4 3 2" xfId="39049" xr:uid="{00000000-0005-0000-0000-000061190000}"/>
    <cellStyle name="Currency 3 4 2 6 4 4" xfId="19241" xr:uid="{00000000-0005-0000-0000-000062190000}"/>
    <cellStyle name="Currency 3 4 2 6 4 5" xfId="24193" xr:uid="{00000000-0005-0000-0000-000063190000}"/>
    <cellStyle name="Currency 3 4 2 6 4 6" xfId="29145" xr:uid="{00000000-0005-0000-0000-000064190000}"/>
    <cellStyle name="Currency 3 4 2 6 4 7" xfId="34097" xr:uid="{00000000-0005-0000-0000-000065190000}"/>
    <cellStyle name="Currency 3 4 2 6 5" xfId="5842" xr:uid="{00000000-0005-0000-0000-000066190000}"/>
    <cellStyle name="Currency 3 4 2 6 5 2" xfId="10792" xr:uid="{00000000-0005-0000-0000-000067190000}"/>
    <cellStyle name="Currency 3 4 2 6 5 2 2" xfId="45453" xr:uid="{00000000-0005-0000-0000-000068190000}"/>
    <cellStyle name="Currency 3 4 2 6 5 3" xfId="15742" xr:uid="{00000000-0005-0000-0000-000069190000}"/>
    <cellStyle name="Currency 3 4 2 6 5 3 2" xfId="40501" xr:uid="{00000000-0005-0000-0000-00006A190000}"/>
    <cellStyle name="Currency 3 4 2 6 5 4" xfId="20693" xr:uid="{00000000-0005-0000-0000-00006B190000}"/>
    <cellStyle name="Currency 3 4 2 6 5 5" xfId="25645" xr:uid="{00000000-0005-0000-0000-00006C190000}"/>
    <cellStyle name="Currency 3 4 2 6 5 6" xfId="30597" xr:uid="{00000000-0005-0000-0000-00006D190000}"/>
    <cellStyle name="Currency 3 4 2 6 5 7" xfId="35549" xr:uid="{00000000-0005-0000-0000-00006E190000}"/>
    <cellStyle name="Currency 3 4 2 6 6" xfId="2080" xr:uid="{00000000-0005-0000-0000-00006F190000}"/>
    <cellStyle name="Currency 3 4 2 6 6 2" xfId="41691" xr:uid="{00000000-0005-0000-0000-000070190000}"/>
    <cellStyle name="Currency 3 4 2 6 7" xfId="7030" xr:uid="{00000000-0005-0000-0000-000071190000}"/>
    <cellStyle name="Currency 3 4 2 6 7 2" xfId="36739" xr:uid="{00000000-0005-0000-0000-000072190000}"/>
    <cellStyle name="Currency 3 4 2 6 8" xfId="11980" xr:uid="{00000000-0005-0000-0000-000073190000}"/>
    <cellStyle name="Currency 3 4 2 6 9" xfId="16931" xr:uid="{00000000-0005-0000-0000-000074190000}"/>
    <cellStyle name="Currency 3 4 2 7" xfId="562" xr:uid="{00000000-0005-0000-0000-000075190000}"/>
    <cellStyle name="Currency 3 4 2 7 10" xfId="32315" xr:uid="{00000000-0005-0000-0000-000076190000}"/>
    <cellStyle name="Currency 3 4 2 7 2" xfId="4060" xr:uid="{00000000-0005-0000-0000-000077190000}"/>
    <cellStyle name="Currency 3 4 2 7 2 2" xfId="9010" xr:uid="{00000000-0005-0000-0000-000078190000}"/>
    <cellStyle name="Currency 3 4 2 7 2 2 2" xfId="43671" xr:uid="{00000000-0005-0000-0000-000079190000}"/>
    <cellStyle name="Currency 3 4 2 7 2 3" xfId="13960" xr:uid="{00000000-0005-0000-0000-00007A190000}"/>
    <cellStyle name="Currency 3 4 2 7 2 3 2" xfId="38719" xr:uid="{00000000-0005-0000-0000-00007B190000}"/>
    <cellStyle name="Currency 3 4 2 7 2 4" xfId="18911" xr:uid="{00000000-0005-0000-0000-00007C190000}"/>
    <cellStyle name="Currency 3 4 2 7 2 5" xfId="23863" xr:uid="{00000000-0005-0000-0000-00007D190000}"/>
    <cellStyle name="Currency 3 4 2 7 2 6" xfId="28815" xr:uid="{00000000-0005-0000-0000-00007E190000}"/>
    <cellStyle name="Currency 3 4 2 7 2 7" xfId="33767" xr:uid="{00000000-0005-0000-0000-00007F190000}"/>
    <cellStyle name="Currency 3 4 2 7 3" xfId="5512" xr:uid="{00000000-0005-0000-0000-000080190000}"/>
    <cellStyle name="Currency 3 4 2 7 3 2" xfId="10462" xr:uid="{00000000-0005-0000-0000-000081190000}"/>
    <cellStyle name="Currency 3 4 2 7 3 2 2" xfId="45123" xr:uid="{00000000-0005-0000-0000-000082190000}"/>
    <cellStyle name="Currency 3 4 2 7 3 3" xfId="15412" xr:uid="{00000000-0005-0000-0000-000083190000}"/>
    <cellStyle name="Currency 3 4 2 7 3 3 2" xfId="40171" xr:uid="{00000000-0005-0000-0000-000084190000}"/>
    <cellStyle name="Currency 3 4 2 7 3 4" xfId="20363" xr:uid="{00000000-0005-0000-0000-000085190000}"/>
    <cellStyle name="Currency 3 4 2 7 3 5" xfId="25315" xr:uid="{00000000-0005-0000-0000-000086190000}"/>
    <cellStyle name="Currency 3 4 2 7 3 6" xfId="30267" xr:uid="{00000000-0005-0000-0000-000087190000}"/>
    <cellStyle name="Currency 3 4 2 7 3 7" xfId="35219" xr:uid="{00000000-0005-0000-0000-000088190000}"/>
    <cellStyle name="Currency 3 4 2 7 4" xfId="2608" xr:uid="{00000000-0005-0000-0000-000089190000}"/>
    <cellStyle name="Currency 3 4 2 7 4 2" xfId="42219" xr:uid="{00000000-0005-0000-0000-00008A190000}"/>
    <cellStyle name="Currency 3 4 2 7 5" xfId="7558" xr:uid="{00000000-0005-0000-0000-00008B190000}"/>
    <cellStyle name="Currency 3 4 2 7 5 2" xfId="37267" xr:uid="{00000000-0005-0000-0000-00008C190000}"/>
    <cellStyle name="Currency 3 4 2 7 6" xfId="12508" xr:uid="{00000000-0005-0000-0000-00008D190000}"/>
    <cellStyle name="Currency 3 4 2 7 7" xfId="17459" xr:uid="{00000000-0005-0000-0000-00008E190000}"/>
    <cellStyle name="Currency 3 4 2 7 8" xfId="22411" xr:uid="{00000000-0005-0000-0000-00008F190000}"/>
    <cellStyle name="Currency 3 4 2 7 9" xfId="27363" xr:uid="{00000000-0005-0000-0000-000090190000}"/>
    <cellStyle name="Currency 3 4 2 8" xfId="1156" xr:uid="{00000000-0005-0000-0000-000091190000}"/>
    <cellStyle name="Currency 3 4 2 8 10" xfId="32909" xr:uid="{00000000-0005-0000-0000-000092190000}"/>
    <cellStyle name="Currency 3 4 2 8 2" xfId="4654" xr:uid="{00000000-0005-0000-0000-000093190000}"/>
    <cellStyle name="Currency 3 4 2 8 2 2" xfId="9604" xr:uid="{00000000-0005-0000-0000-000094190000}"/>
    <cellStyle name="Currency 3 4 2 8 2 2 2" xfId="44265" xr:uid="{00000000-0005-0000-0000-000095190000}"/>
    <cellStyle name="Currency 3 4 2 8 2 3" xfId="14554" xr:uid="{00000000-0005-0000-0000-000096190000}"/>
    <cellStyle name="Currency 3 4 2 8 2 3 2" xfId="39313" xr:uid="{00000000-0005-0000-0000-000097190000}"/>
    <cellStyle name="Currency 3 4 2 8 2 4" xfId="19505" xr:uid="{00000000-0005-0000-0000-000098190000}"/>
    <cellStyle name="Currency 3 4 2 8 2 5" xfId="24457" xr:uid="{00000000-0005-0000-0000-000099190000}"/>
    <cellStyle name="Currency 3 4 2 8 2 6" xfId="29409" xr:uid="{00000000-0005-0000-0000-00009A190000}"/>
    <cellStyle name="Currency 3 4 2 8 2 7" xfId="34361" xr:uid="{00000000-0005-0000-0000-00009B190000}"/>
    <cellStyle name="Currency 3 4 2 8 3" xfId="6106" xr:uid="{00000000-0005-0000-0000-00009C190000}"/>
    <cellStyle name="Currency 3 4 2 8 3 2" xfId="11056" xr:uid="{00000000-0005-0000-0000-00009D190000}"/>
    <cellStyle name="Currency 3 4 2 8 3 2 2" xfId="45717" xr:uid="{00000000-0005-0000-0000-00009E190000}"/>
    <cellStyle name="Currency 3 4 2 8 3 3" xfId="16006" xr:uid="{00000000-0005-0000-0000-00009F190000}"/>
    <cellStyle name="Currency 3 4 2 8 3 3 2" xfId="40765" xr:uid="{00000000-0005-0000-0000-0000A0190000}"/>
    <cellStyle name="Currency 3 4 2 8 3 4" xfId="20957" xr:uid="{00000000-0005-0000-0000-0000A1190000}"/>
    <cellStyle name="Currency 3 4 2 8 3 5" xfId="25909" xr:uid="{00000000-0005-0000-0000-0000A2190000}"/>
    <cellStyle name="Currency 3 4 2 8 3 6" xfId="30861" xr:uid="{00000000-0005-0000-0000-0000A3190000}"/>
    <cellStyle name="Currency 3 4 2 8 3 7" xfId="35813" xr:uid="{00000000-0005-0000-0000-0000A4190000}"/>
    <cellStyle name="Currency 3 4 2 8 4" xfId="3202" xr:uid="{00000000-0005-0000-0000-0000A5190000}"/>
    <cellStyle name="Currency 3 4 2 8 4 2" xfId="42813" xr:uid="{00000000-0005-0000-0000-0000A6190000}"/>
    <cellStyle name="Currency 3 4 2 8 5" xfId="8152" xr:uid="{00000000-0005-0000-0000-0000A7190000}"/>
    <cellStyle name="Currency 3 4 2 8 5 2" xfId="37861" xr:uid="{00000000-0005-0000-0000-0000A8190000}"/>
    <cellStyle name="Currency 3 4 2 8 6" xfId="13102" xr:uid="{00000000-0005-0000-0000-0000A9190000}"/>
    <cellStyle name="Currency 3 4 2 8 7" xfId="18053" xr:uid="{00000000-0005-0000-0000-0000AA190000}"/>
    <cellStyle name="Currency 3 4 2 8 8" xfId="23005" xr:uid="{00000000-0005-0000-0000-0000AB190000}"/>
    <cellStyle name="Currency 3 4 2 8 9" xfId="27957" xr:uid="{00000000-0005-0000-0000-0000AC190000}"/>
    <cellStyle name="Currency 3 4 2 9" xfId="2344" xr:uid="{00000000-0005-0000-0000-0000AD190000}"/>
    <cellStyle name="Currency 3 4 2 9 2" xfId="7294" xr:uid="{00000000-0005-0000-0000-0000AE190000}"/>
    <cellStyle name="Currency 3 4 2 9 2 2" xfId="41955" xr:uid="{00000000-0005-0000-0000-0000AF190000}"/>
    <cellStyle name="Currency 3 4 2 9 3" xfId="12244" xr:uid="{00000000-0005-0000-0000-0000B0190000}"/>
    <cellStyle name="Currency 3 4 2 9 3 2" xfId="37003" xr:uid="{00000000-0005-0000-0000-0000B1190000}"/>
    <cellStyle name="Currency 3 4 2 9 4" xfId="17195" xr:uid="{00000000-0005-0000-0000-0000B2190000}"/>
    <cellStyle name="Currency 3 4 2 9 5" xfId="22147" xr:uid="{00000000-0005-0000-0000-0000B3190000}"/>
    <cellStyle name="Currency 3 4 2 9 6" xfId="27099" xr:uid="{00000000-0005-0000-0000-0000B4190000}"/>
    <cellStyle name="Currency 3 4 2 9 7" xfId="32051" xr:uid="{00000000-0005-0000-0000-0000B5190000}"/>
    <cellStyle name="Currency 3 4 3" xfId="331" xr:uid="{00000000-0005-0000-0000-0000B6190000}"/>
    <cellStyle name="Currency 3 4 3 10" xfId="11749" xr:uid="{00000000-0005-0000-0000-0000B7190000}"/>
    <cellStyle name="Currency 3 4 3 11" xfId="16700" xr:uid="{00000000-0005-0000-0000-0000B8190000}"/>
    <cellStyle name="Currency 3 4 3 12" xfId="21652" xr:uid="{00000000-0005-0000-0000-0000B9190000}"/>
    <cellStyle name="Currency 3 4 3 13" xfId="26604" xr:uid="{00000000-0005-0000-0000-0000BA190000}"/>
    <cellStyle name="Currency 3 4 3 14" xfId="31556" xr:uid="{00000000-0005-0000-0000-0000BB190000}"/>
    <cellStyle name="Currency 3 4 3 2" xfId="925" xr:uid="{00000000-0005-0000-0000-0000BC190000}"/>
    <cellStyle name="Currency 3 4 3 2 10" xfId="21916" xr:uid="{00000000-0005-0000-0000-0000BD190000}"/>
    <cellStyle name="Currency 3 4 3 2 11" xfId="26868" xr:uid="{00000000-0005-0000-0000-0000BE190000}"/>
    <cellStyle name="Currency 3 4 3 2 12" xfId="31820" xr:uid="{00000000-0005-0000-0000-0000BF190000}"/>
    <cellStyle name="Currency 3 4 3 2 2" xfId="1519" xr:uid="{00000000-0005-0000-0000-0000C0190000}"/>
    <cellStyle name="Currency 3 4 3 2 2 10" xfId="33272" xr:uid="{00000000-0005-0000-0000-0000C1190000}"/>
    <cellStyle name="Currency 3 4 3 2 2 2" xfId="5017" xr:uid="{00000000-0005-0000-0000-0000C2190000}"/>
    <cellStyle name="Currency 3 4 3 2 2 2 2" xfId="9967" xr:uid="{00000000-0005-0000-0000-0000C3190000}"/>
    <cellStyle name="Currency 3 4 3 2 2 2 2 2" xfId="44628" xr:uid="{00000000-0005-0000-0000-0000C4190000}"/>
    <cellStyle name="Currency 3 4 3 2 2 2 3" xfId="14917" xr:uid="{00000000-0005-0000-0000-0000C5190000}"/>
    <cellStyle name="Currency 3 4 3 2 2 2 3 2" xfId="39676" xr:uid="{00000000-0005-0000-0000-0000C6190000}"/>
    <cellStyle name="Currency 3 4 3 2 2 2 4" xfId="19868" xr:uid="{00000000-0005-0000-0000-0000C7190000}"/>
    <cellStyle name="Currency 3 4 3 2 2 2 5" xfId="24820" xr:uid="{00000000-0005-0000-0000-0000C8190000}"/>
    <cellStyle name="Currency 3 4 3 2 2 2 6" xfId="29772" xr:uid="{00000000-0005-0000-0000-0000C9190000}"/>
    <cellStyle name="Currency 3 4 3 2 2 2 7" xfId="34724" xr:uid="{00000000-0005-0000-0000-0000CA190000}"/>
    <cellStyle name="Currency 3 4 3 2 2 3" xfId="6469" xr:uid="{00000000-0005-0000-0000-0000CB190000}"/>
    <cellStyle name="Currency 3 4 3 2 2 3 2" xfId="11419" xr:uid="{00000000-0005-0000-0000-0000CC190000}"/>
    <cellStyle name="Currency 3 4 3 2 2 3 2 2" xfId="46080" xr:uid="{00000000-0005-0000-0000-0000CD190000}"/>
    <cellStyle name="Currency 3 4 3 2 2 3 3" xfId="16369" xr:uid="{00000000-0005-0000-0000-0000CE190000}"/>
    <cellStyle name="Currency 3 4 3 2 2 3 3 2" xfId="41128" xr:uid="{00000000-0005-0000-0000-0000CF190000}"/>
    <cellStyle name="Currency 3 4 3 2 2 3 4" xfId="21320" xr:uid="{00000000-0005-0000-0000-0000D0190000}"/>
    <cellStyle name="Currency 3 4 3 2 2 3 5" xfId="26272" xr:uid="{00000000-0005-0000-0000-0000D1190000}"/>
    <cellStyle name="Currency 3 4 3 2 2 3 6" xfId="31224" xr:uid="{00000000-0005-0000-0000-0000D2190000}"/>
    <cellStyle name="Currency 3 4 3 2 2 3 7" xfId="36176" xr:uid="{00000000-0005-0000-0000-0000D3190000}"/>
    <cellStyle name="Currency 3 4 3 2 2 4" xfId="3565" xr:uid="{00000000-0005-0000-0000-0000D4190000}"/>
    <cellStyle name="Currency 3 4 3 2 2 4 2" xfId="43176" xr:uid="{00000000-0005-0000-0000-0000D5190000}"/>
    <cellStyle name="Currency 3 4 3 2 2 5" xfId="8515" xr:uid="{00000000-0005-0000-0000-0000D6190000}"/>
    <cellStyle name="Currency 3 4 3 2 2 5 2" xfId="38224" xr:uid="{00000000-0005-0000-0000-0000D7190000}"/>
    <cellStyle name="Currency 3 4 3 2 2 6" xfId="13465" xr:uid="{00000000-0005-0000-0000-0000D8190000}"/>
    <cellStyle name="Currency 3 4 3 2 2 7" xfId="18416" xr:uid="{00000000-0005-0000-0000-0000D9190000}"/>
    <cellStyle name="Currency 3 4 3 2 2 8" xfId="23368" xr:uid="{00000000-0005-0000-0000-0000DA190000}"/>
    <cellStyle name="Currency 3 4 3 2 2 9" xfId="28320" xr:uid="{00000000-0005-0000-0000-0000DB190000}"/>
    <cellStyle name="Currency 3 4 3 2 3" xfId="2971" xr:uid="{00000000-0005-0000-0000-0000DC190000}"/>
    <cellStyle name="Currency 3 4 3 2 3 2" xfId="7921" xr:uid="{00000000-0005-0000-0000-0000DD190000}"/>
    <cellStyle name="Currency 3 4 3 2 3 2 2" xfId="42582" xr:uid="{00000000-0005-0000-0000-0000DE190000}"/>
    <cellStyle name="Currency 3 4 3 2 3 3" xfId="12871" xr:uid="{00000000-0005-0000-0000-0000DF190000}"/>
    <cellStyle name="Currency 3 4 3 2 3 3 2" xfId="37630" xr:uid="{00000000-0005-0000-0000-0000E0190000}"/>
    <cellStyle name="Currency 3 4 3 2 3 4" xfId="17822" xr:uid="{00000000-0005-0000-0000-0000E1190000}"/>
    <cellStyle name="Currency 3 4 3 2 3 5" xfId="22774" xr:uid="{00000000-0005-0000-0000-0000E2190000}"/>
    <cellStyle name="Currency 3 4 3 2 3 6" xfId="27726" xr:uid="{00000000-0005-0000-0000-0000E3190000}"/>
    <cellStyle name="Currency 3 4 3 2 3 7" xfId="32678" xr:uid="{00000000-0005-0000-0000-0000E4190000}"/>
    <cellStyle name="Currency 3 4 3 2 4" xfId="4423" xr:uid="{00000000-0005-0000-0000-0000E5190000}"/>
    <cellStyle name="Currency 3 4 3 2 4 2" xfId="9373" xr:uid="{00000000-0005-0000-0000-0000E6190000}"/>
    <cellStyle name="Currency 3 4 3 2 4 2 2" xfId="44034" xr:uid="{00000000-0005-0000-0000-0000E7190000}"/>
    <cellStyle name="Currency 3 4 3 2 4 3" xfId="14323" xr:uid="{00000000-0005-0000-0000-0000E8190000}"/>
    <cellStyle name="Currency 3 4 3 2 4 3 2" xfId="39082" xr:uid="{00000000-0005-0000-0000-0000E9190000}"/>
    <cellStyle name="Currency 3 4 3 2 4 4" xfId="19274" xr:uid="{00000000-0005-0000-0000-0000EA190000}"/>
    <cellStyle name="Currency 3 4 3 2 4 5" xfId="24226" xr:uid="{00000000-0005-0000-0000-0000EB190000}"/>
    <cellStyle name="Currency 3 4 3 2 4 6" xfId="29178" xr:uid="{00000000-0005-0000-0000-0000EC190000}"/>
    <cellStyle name="Currency 3 4 3 2 4 7" xfId="34130" xr:uid="{00000000-0005-0000-0000-0000ED190000}"/>
    <cellStyle name="Currency 3 4 3 2 5" xfId="5875" xr:uid="{00000000-0005-0000-0000-0000EE190000}"/>
    <cellStyle name="Currency 3 4 3 2 5 2" xfId="10825" xr:uid="{00000000-0005-0000-0000-0000EF190000}"/>
    <cellStyle name="Currency 3 4 3 2 5 2 2" xfId="45486" xr:uid="{00000000-0005-0000-0000-0000F0190000}"/>
    <cellStyle name="Currency 3 4 3 2 5 3" xfId="15775" xr:uid="{00000000-0005-0000-0000-0000F1190000}"/>
    <cellStyle name="Currency 3 4 3 2 5 3 2" xfId="40534" xr:uid="{00000000-0005-0000-0000-0000F2190000}"/>
    <cellStyle name="Currency 3 4 3 2 5 4" xfId="20726" xr:uid="{00000000-0005-0000-0000-0000F3190000}"/>
    <cellStyle name="Currency 3 4 3 2 5 5" xfId="25678" xr:uid="{00000000-0005-0000-0000-0000F4190000}"/>
    <cellStyle name="Currency 3 4 3 2 5 6" xfId="30630" xr:uid="{00000000-0005-0000-0000-0000F5190000}"/>
    <cellStyle name="Currency 3 4 3 2 5 7" xfId="35582" xr:uid="{00000000-0005-0000-0000-0000F6190000}"/>
    <cellStyle name="Currency 3 4 3 2 6" xfId="2113" xr:uid="{00000000-0005-0000-0000-0000F7190000}"/>
    <cellStyle name="Currency 3 4 3 2 6 2" xfId="41724" xr:uid="{00000000-0005-0000-0000-0000F8190000}"/>
    <cellStyle name="Currency 3 4 3 2 7" xfId="7063" xr:uid="{00000000-0005-0000-0000-0000F9190000}"/>
    <cellStyle name="Currency 3 4 3 2 7 2" xfId="36772" xr:uid="{00000000-0005-0000-0000-0000FA190000}"/>
    <cellStyle name="Currency 3 4 3 2 8" xfId="12013" xr:uid="{00000000-0005-0000-0000-0000FB190000}"/>
    <cellStyle name="Currency 3 4 3 2 9" xfId="16964" xr:uid="{00000000-0005-0000-0000-0000FC190000}"/>
    <cellStyle name="Currency 3 4 3 3" xfId="661" xr:uid="{00000000-0005-0000-0000-0000FD190000}"/>
    <cellStyle name="Currency 3 4 3 3 10" xfId="32414" xr:uid="{00000000-0005-0000-0000-0000FE190000}"/>
    <cellStyle name="Currency 3 4 3 3 2" xfId="4159" xr:uid="{00000000-0005-0000-0000-0000FF190000}"/>
    <cellStyle name="Currency 3 4 3 3 2 2" xfId="9109" xr:uid="{00000000-0005-0000-0000-0000001A0000}"/>
    <cellStyle name="Currency 3 4 3 3 2 2 2" xfId="43770" xr:uid="{00000000-0005-0000-0000-0000011A0000}"/>
    <cellStyle name="Currency 3 4 3 3 2 3" xfId="14059" xr:uid="{00000000-0005-0000-0000-0000021A0000}"/>
    <cellStyle name="Currency 3 4 3 3 2 3 2" xfId="38818" xr:uid="{00000000-0005-0000-0000-0000031A0000}"/>
    <cellStyle name="Currency 3 4 3 3 2 4" xfId="19010" xr:uid="{00000000-0005-0000-0000-0000041A0000}"/>
    <cellStyle name="Currency 3 4 3 3 2 5" xfId="23962" xr:uid="{00000000-0005-0000-0000-0000051A0000}"/>
    <cellStyle name="Currency 3 4 3 3 2 6" xfId="28914" xr:uid="{00000000-0005-0000-0000-0000061A0000}"/>
    <cellStyle name="Currency 3 4 3 3 2 7" xfId="33866" xr:uid="{00000000-0005-0000-0000-0000071A0000}"/>
    <cellStyle name="Currency 3 4 3 3 3" xfId="5611" xr:uid="{00000000-0005-0000-0000-0000081A0000}"/>
    <cellStyle name="Currency 3 4 3 3 3 2" xfId="10561" xr:uid="{00000000-0005-0000-0000-0000091A0000}"/>
    <cellStyle name="Currency 3 4 3 3 3 2 2" xfId="45222" xr:uid="{00000000-0005-0000-0000-00000A1A0000}"/>
    <cellStyle name="Currency 3 4 3 3 3 3" xfId="15511" xr:uid="{00000000-0005-0000-0000-00000B1A0000}"/>
    <cellStyle name="Currency 3 4 3 3 3 3 2" xfId="40270" xr:uid="{00000000-0005-0000-0000-00000C1A0000}"/>
    <cellStyle name="Currency 3 4 3 3 3 4" xfId="20462" xr:uid="{00000000-0005-0000-0000-00000D1A0000}"/>
    <cellStyle name="Currency 3 4 3 3 3 5" xfId="25414" xr:uid="{00000000-0005-0000-0000-00000E1A0000}"/>
    <cellStyle name="Currency 3 4 3 3 3 6" xfId="30366" xr:uid="{00000000-0005-0000-0000-00000F1A0000}"/>
    <cellStyle name="Currency 3 4 3 3 3 7" xfId="35318" xr:uid="{00000000-0005-0000-0000-0000101A0000}"/>
    <cellStyle name="Currency 3 4 3 3 4" xfId="2707" xr:uid="{00000000-0005-0000-0000-0000111A0000}"/>
    <cellStyle name="Currency 3 4 3 3 4 2" xfId="42318" xr:uid="{00000000-0005-0000-0000-0000121A0000}"/>
    <cellStyle name="Currency 3 4 3 3 5" xfId="7657" xr:uid="{00000000-0005-0000-0000-0000131A0000}"/>
    <cellStyle name="Currency 3 4 3 3 5 2" xfId="37366" xr:uid="{00000000-0005-0000-0000-0000141A0000}"/>
    <cellStyle name="Currency 3 4 3 3 6" xfId="12607" xr:uid="{00000000-0005-0000-0000-0000151A0000}"/>
    <cellStyle name="Currency 3 4 3 3 7" xfId="17558" xr:uid="{00000000-0005-0000-0000-0000161A0000}"/>
    <cellStyle name="Currency 3 4 3 3 8" xfId="22510" xr:uid="{00000000-0005-0000-0000-0000171A0000}"/>
    <cellStyle name="Currency 3 4 3 3 9" xfId="27462" xr:uid="{00000000-0005-0000-0000-0000181A0000}"/>
    <cellStyle name="Currency 3 4 3 4" xfId="1255" xr:uid="{00000000-0005-0000-0000-0000191A0000}"/>
    <cellStyle name="Currency 3 4 3 4 10" xfId="33008" xr:uid="{00000000-0005-0000-0000-00001A1A0000}"/>
    <cellStyle name="Currency 3 4 3 4 2" xfId="4753" xr:uid="{00000000-0005-0000-0000-00001B1A0000}"/>
    <cellStyle name="Currency 3 4 3 4 2 2" xfId="9703" xr:uid="{00000000-0005-0000-0000-00001C1A0000}"/>
    <cellStyle name="Currency 3 4 3 4 2 2 2" xfId="44364" xr:uid="{00000000-0005-0000-0000-00001D1A0000}"/>
    <cellStyle name="Currency 3 4 3 4 2 3" xfId="14653" xr:uid="{00000000-0005-0000-0000-00001E1A0000}"/>
    <cellStyle name="Currency 3 4 3 4 2 3 2" xfId="39412" xr:uid="{00000000-0005-0000-0000-00001F1A0000}"/>
    <cellStyle name="Currency 3 4 3 4 2 4" xfId="19604" xr:uid="{00000000-0005-0000-0000-0000201A0000}"/>
    <cellStyle name="Currency 3 4 3 4 2 5" xfId="24556" xr:uid="{00000000-0005-0000-0000-0000211A0000}"/>
    <cellStyle name="Currency 3 4 3 4 2 6" xfId="29508" xr:uid="{00000000-0005-0000-0000-0000221A0000}"/>
    <cellStyle name="Currency 3 4 3 4 2 7" xfId="34460" xr:uid="{00000000-0005-0000-0000-0000231A0000}"/>
    <cellStyle name="Currency 3 4 3 4 3" xfId="6205" xr:uid="{00000000-0005-0000-0000-0000241A0000}"/>
    <cellStyle name="Currency 3 4 3 4 3 2" xfId="11155" xr:uid="{00000000-0005-0000-0000-0000251A0000}"/>
    <cellStyle name="Currency 3 4 3 4 3 2 2" xfId="45816" xr:uid="{00000000-0005-0000-0000-0000261A0000}"/>
    <cellStyle name="Currency 3 4 3 4 3 3" xfId="16105" xr:uid="{00000000-0005-0000-0000-0000271A0000}"/>
    <cellStyle name="Currency 3 4 3 4 3 3 2" xfId="40864" xr:uid="{00000000-0005-0000-0000-0000281A0000}"/>
    <cellStyle name="Currency 3 4 3 4 3 4" xfId="21056" xr:uid="{00000000-0005-0000-0000-0000291A0000}"/>
    <cellStyle name="Currency 3 4 3 4 3 5" xfId="26008" xr:uid="{00000000-0005-0000-0000-00002A1A0000}"/>
    <cellStyle name="Currency 3 4 3 4 3 6" xfId="30960" xr:uid="{00000000-0005-0000-0000-00002B1A0000}"/>
    <cellStyle name="Currency 3 4 3 4 3 7" xfId="35912" xr:uid="{00000000-0005-0000-0000-00002C1A0000}"/>
    <cellStyle name="Currency 3 4 3 4 4" xfId="3301" xr:uid="{00000000-0005-0000-0000-00002D1A0000}"/>
    <cellStyle name="Currency 3 4 3 4 4 2" xfId="42912" xr:uid="{00000000-0005-0000-0000-00002E1A0000}"/>
    <cellStyle name="Currency 3 4 3 4 5" xfId="8251" xr:uid="{00000000-0005-0000-0000-00002F1A0000}"/>
    <cellStyle name="Currency 3 4 3 4 5 2" xfId="37960" xr:uid="{00000000-0005-0000-0000-0000301A0000}"/>
    <cellStyle name="Currency 3 4 3 4 6" xfId="13201" xr:uid="{00000000-0005-0000-0000-0000311A0000}"/>
    <cellStyle name="Currency 3 4 3 4 7" xfId="18152" xr:uid="{00000000-0005-0000-0000-0000321A0000}"/>
    <cellStyle name="Currency 3 4 3 4 8" xfId="23104" xr:uid="{00000000-0005-0000-0000-0000331A0000}"/>
    <cellStyle name="Currency 3 4 3 4 9" xfId="28056" xr:uid="{00000000-0005-0000-0000-0000341A0000}"/>
    <cellStyle name="Currency 3 4 3 5" xfId="2377" xr:uid="{00000000-0005-0000-0000-0000351A0000}"/>
    <cellStyle name="Currency 3 4 3 5 2" xfId="7327" xr:uid="{00000000-0005-0000-0000-0000361A0000}"/>
    <cellStyle name="Currency 3 4 3 5 2 2" xfId="41988" xr:uid="{00000000-0005-0000-0000-0000371A0000}"/>
    <cellStyle name="Currency 3 4 3 5 3" xfId="12277" xr:uid="{00000000-0005-0000-0000-0000381A0000}"/>
    <cellStyle name="Currency 3 4 3 5 3 2" xfId="37036" xr:uid="{00000000-0005-0000-0000-0000391A0000}"/>
    <cellStyle name="Currency 3 4 3 5 4" xfId="17228" xr:uid="{00000000-0005-0000-0000-00003A1A0000}"/>
    <cellStyle name="Currency 3 4 3 5 5" xfId="22180" xr:uid="{00000000-0005-0000-0000-00003B1A0000}"/>
    <cellStyle name="Currency 3 4 3 5 6" xfId="27132" xr:uid="{00000000-0005-0000-0000-00003C1A0000}"/>
    <cellStyle name="Currency 3 4 3 5 7" xfId="32084" xr:uid="{00000000-0005-0000-0000-00003D1A0000}"/>
    <cellStyle name="Currency 3 4 3 6" xfId="3829" xr:uid="{00000000-0005-0000-0000-00003E1A0000}"/>
    <cellStyle name="Currency 3 4 3 6 2" xfId="8779" xr:uid="{00000000-0005-0000-0000-00003F1A0000}"/>
    <cellStyle name="Currency 3 4 3 6 2 2" xfId="43440" xr:uid="{00000000-0005-0000-0000-0000401A0000}"/>
    <cellStyle name="Currency 3 4 3 6 3" xfId="13729" xr:uid="{00000000-0005-0000-0000-0000411A0000}"/>
    <cellStyle name="Currency 3 4 3 6 3 2" xfId="38488" xr:uid="{00000000-0005-0000-0000-0000421A0000}"/>
    <cellStyle name="Currency 3 4 3 6 4" xfId="18680" xr:uid="{00000000-0005-0000-0000-0000431A0000}"/>
    <cellStyle name="Currency 3 4 3 6 5" xfId="23632" xr:uid="{00000000-0005-0000-0000-0000441A0000}"/>
    <cellStyle name="Currency 3 4 3 6 6" xfId="28584" xr:uid="{00000000-0005-0000-0000-0000451A0000}"/>
    <cellStyle name="Currency 3 4 3 6 7" xfId="33536" xr:uid="{00000000-0005-0000-0000-0000461A0000}"/>
    <cellStyle name="Currency 3 4 3 7" xfId="5281" xr:uid="{00000000-0005-0000-0000-0000471A0000}"/>
    <cellStyle name="Currency 3 4 3 7 2" xfId="10231" xr:uid="{00000000-0005-0000-0000-0000481A0000}"/>
    <cellStyle name="Currency 3 4 3 7 2 2" xfId="44892" xr:uid="{00000000-0005-0000-0000-0000491A0000}"/>
    <cellStyle name="Currency 3 4 3 7 3" xfId="15181" xr:uid="{00000000-0005-0000-0000-00004A1A0000}"/>
    <cellStyle name="Currency 3 4 3 7 3 2" xfId="39940" xr:uid="{00000000-0005-0000-0000-00004B1A0000}"/>
    <cellStyle name="Currency 3 4 3 7 4" xfId="20132" xr:uid="{00000000-0005-0000-0000-00004C1A0000}"/>
    <cellStyle name="Currency 3 4 3 7 5" xfId="25084" xr:uid="{00000000-0005-0000-0000-00004D1A0000}"/>
    <cellStyle name="Currency 3 4 3 7 6" xfId="30036" xr:uid="{00000000-0005-0000-0000-00004E1A0000}"/>
    <cellStyle name="Currency 3 4 3 7 7" xfId="34988" xr:uid="{00000000-0005-0000-0000-00004F1A0000}"/>
    <cellStyle name="Currency 3 4 3 8" xfId="1849" xr:uid="{00000000-0005-0000-0000-0000501A0000}"/>
    <cellStyle name="Currency 3 4 3 8 2" xfId="41460" xr:uid="{00000000-0005-0000-0000-0000511A0000}"/>
    <cellStyle name="Currency 3 4 3 9" xfId="6799" xr:uid="{00000000-0005-0000-0000-0000521A0000}"/>
    <cellStyle name="Currency 3 4 3 9 2" xfId="36508" xr:uid="{00000000-0005-0000-0000-0000531A0000}"/>
    <cellStyle name="Currency 3 4 4" xfId="397" xr:uid="{00000000-0005-0000-0000-0000541A0000}"/>
    <cellStyle name="Currency 3 4 4 10" xfId="11815" xr:uid="{00000000-0005-0000-0000-0000551A0000}"/>
    <cellStyle name="Currency 3 4 4 11" xfId="16766" xr:uid="{00000000-0005-0000-0000-0000561A0000}"/>
    <cellStyle name="Currency 3 4 4 12" xfId="21718" xr:uid="{00000000-0005-0000-0000-0000571A0000}"/>
    <cellStyle name="Currency 3 4 4 13" xfId="26670" xr:uid="{00000000-0005-0000-0000-0000581A0000}"/>
    <cellStyle name="Currency 3 4 4 14" xfId="31622" xr:uid="{00000000-0005-0000-0000-0000591A0000}"/>
    <cellStyle name="Currency 3 4 4 2" xfId="991" xr:uid="{00000000-0005-0000-0000-00005A1A0000}"/>
    <cellStyle name="Currency 3 4 4 2 10" xfId="21982" xr:uid="{00000000-0005-0000-0000-00005B1A0000}"/>
    <cellStyle name="Currency 3 4 4 2 11" xfId="26934" xr:uid="{00000000-0005-0000-0000-00005C1A0000}"/>
    <cellStyle name="Currency 3 4 4 2 12" xfId="31886" xr:uid="{00000000-0005-0000-0000-00005D1A0000}"/>
    <cellStyle name="Currency 3 4 4 2 2" xfId="1585" xr:uid="{00000000-0005-0000-0000-00005E1A0000}"/>
    <cellStyle name="Currency 3 4 4 2 2 10" xfId="33338" xr:uid="{00000000-0005-0000-0000-00005F1A0000}"/>
    <cellStyle name="Currency 3 4 4 2 2 2" xfId="5083" xr:uid="{00000000-0005-0000-0000-0000601A0000}"/>
    <cellStyle name="Currency 3 4 4 2 2 2 2" xfId="10033" xr:uid="{00000000-0005-0000-0000-0000611A0000}"/>
    <cellStyle name="Currency 3 4 4 2 2 2 2 2" xfId="44694" xr:uid="{00000000-0005-0000-0000-0000621A0000}"/>
    <cellStyle name="Currency 3 4 4 2 2 2 3" xfId="14983" xr:uid="{00000000-0005-0000-0000-0000631A0000}"/>
    <cellStyle name="Currency 3 4 4 2 2 2 3 2" xfId="39742" xr:uid="{00000000-0005-0000-0000-0000641A0000}"/>
    <cellStyle name="Currency 3 4 4 2 2 2 4" xfId="19934" xr:uid="{00000000-0005-0000-0000-0000651A0000}"/>
    <cellStyle name="Currency 3 4 4 2 2 2 5" xfId="24886" xr:uid="{00000000-0005-0000-0000-0000661A0000}"/>
    <cellStyle name="Currency 3 4 4 2 2 2 6" xfId="29838" xr:uid="{00000000-0005-0000-0000-0000671A0000}"/>
    <cellStyle name="Currency 3 4 4 2 2 2 7" xfId="34790" xr:uid="{00000000-0005-0000-0000-0000681A0000}"/>
    <cellStyle name="Currency 3 4 4 2 2 3" xfId="6535" xr:uid="{00000000-0005-0000-0000-0000691A0000}"/>
    <cellStyle name="Currency 3 4 4 2 2 3 2" xfId="11485" xr:uid="{00000000-0005-0000-0000-00006A1A0000}"/>
    <cellStyle name="Currency 3 4 4 2 2 3 2 2" xfId="46146" xr:uid="{00000000-0005-0000-0000-00006B1A0000}"/>
    <cellStyle name="Currency 3 4 4 2 2 3 3" xfId="16435" xr:uid="{00000000-0005-0000-0000-00006C1A0000}"/>
    <cellStyle name="Currency 3 4 4 2 2 3 3 2" xfId="41194" xr:uid="{00000000-0005-0000-0000-00006D1A0000}"/>
    <cellStyle name="Currency 3 4 4 2 2 3 4" xfId="21386" xr:uid="{00000000-0005-0000-0000-00006E1A0000}"/>
    <cellStyle name="Currency 3 4 4 2 2 3 5" xfId="26338" xr:uid="{00000000-0005-0000-0000-00006F1A0000}"/>
    <cellStyle name="Currency 3 4 4 2 2 3 6" xfId="31290" xr:uid="{00000000-0005-0000-0000-0000701A0000}"/>
    <cellStyle name="Currency 3 4 4 2 2 3 7" xfId="36242" xr:uid="{00000000-0005-0000-0000-0000711A0000}"/>
    <cellStyle name="Currency 3 4 4 2 2 4" xfId="3631" xr:uid="{00000000-0005-0000-0000-0000721A0000}"/>
    <cellStyle name="Currency 3 4 4 2 2 4 2" xfId="43242" xr:uid="{00000000-0005-0000-0000-0000731A0000}"/>
    <cellStyle name="Currency 3 4 4 2 2 5" xfId="8581" xr:uid="{00000000-0005-0000-0000-0000741A0000}"/>
    <cellStyle name="Currency 3 4 4 2 2 5 2" xfId="38290" xr:uid="{00000000-0005-0000-0000-0000751A0000}"/>
    <cellStyle name="Currency 3 4 4 2 2 6" xfId="13531" xr:uid="{00000000-0005-0000-0000-0000761A0000}"/>
    <cellStyle name="Currency 3 4 4 2 2 7" xfId="18482" xr:uid="{00000000-0005-0000-0000-0000771A0000}"/>
    <cellStyle name="Currency 3 4 4 2 2 8" xfId="23434" xr:uid="{00000000-0005-0000-0000-0000781A0000}"/>
    <cellStyle name="Currency 3 4 4 2 2 9" xfId="28386" xr:uid="{00000000-0005-0000-0000-0000791A0000}"/>
    <cellStyle name="Currency 3 4 4 2 3" xfId="3037" xr:uid="{00000000-0005-0000-0000-00007A1A0000}"/>
    <cellStyle name="Currency 3 4 4 2 3 2" xfId="7987" xr:uid="{00000000-0005-0000-0000-00007B1A0000}"/>
    <cellStyle name="Currency 3 4 4 2 3 2 2" xfId="42648" xr:uid="{00000000-0005-0000-0000-00007C1A0000}"/>
    <cellStyle name="Currency 3 4 4 2 3 3" xfId="12937" xr:uid="{00000000-0005-0000-0000-00007D1A0000}"/>
    <cellStyle name="Currency 3 4 4 2 3 3 2" xfId="37696" xr:uid="{00000000-0005-0000-0000-00007E1A0000}"/>
    <cellStyle name="Currency 3 4 4 2 3 4" xfId="17888" xr:uid="{00000000-0005-0000-0000-00007F1A0000}"/>
    <cellStyle name="Currency 3 4 4 2 3 5" xfId="22840" xr:uid="{00000000-0005-0000-0000-0000801A0000}"/>
    <cellStyle name="Currency 3 4 4 2 3 6" xfId="27792" xr:uid="{00000000-0005-0000-0000-0000811A0000}"/>
    <cellStyle name="Currency 3 4 4 2 3 7" xfId="32744" xr:uid="{00000000-0005-0000-0000-0000821A0000}"/>
    <cellStyle name="Currency 3 4 4 2 4" xfId="4489" xr:uid="{00000000-0005-0000-0000-0000831A0000}"/>
    <cellStyle name="Currency 3 4 4 2 4 2" xfId="9439" xr:uid="{00000000-0005-0000-0000-0000841A0000}"/>
    <cellStyle name="Currency 3 4 4 2 4 2 2" xfId="44100" xr:uid="{00000000-0005-0000-0000-0000851A0000}"/>
    <cellStyle name="Currency 3 4 4 2 4 3" xfId="14389" xr:uid="{00000000-0005-0000-0000-0000861A0000}"/>
    <cellStyle name="Currency 3 4 4 2 4 3 2" xfId="39148" xr:uid="{00000000-0005-0000-0000-0000871A0000}"/>
    <cellStyle name="Currency 3 4 4 2 4 4" xfId="19340" xr:uid="{00000000-0005-0000-0000-0000881A0000}"/>
    <cellStyle name="Currency 3 4 4 2 4 5" xfId="24292" xr:uid="{00000000-0005-0000-0000-0000891A0000}"/>
    <cellStyle name="Currency 3 4 4 2 4 6" xfId="29244" xr:uid="{00000000-0005-0000-0000-00008A1A0000}"/>
    <cellStyle name="Currency 3 4 4 2 4 7" xfId="34196" xr:uid="{00000000-0005-0000-0000-00008B1A0000}"/>
    <cellStyle name="Currency 3 4 4 2 5" xfId="5941" xr:uid="{00000000-0005-0000-0000-00008C1A0000}"/>
    <cellStyle name="Currency 3 4 4 2 5 2" xfId="10891" xr:uid="{00000000-0005-0000-0000-00008D1A0000}"/>
    <cellStyle name="Currency 3 4 4 2 5 2 2" xfId="45552" xr:uid="{00000000-0005-0000-0000-00008E1A0000}"/>
    <cellStyle name="Currency 3 4 4 2 5 3" xfId="15841" xr:uid="{00000000-0005-0000-0000-00008F1A0000}"/>
    <cellStyle name="Currency 3 4 4 2 5 3 2" xfId="40600" xr:uid="{00000000-0005-0000-0000-0000901A0000}"/>
    <cellStyle name="Currency 3 4 4 2 5 4" xfId="20792" xr:uid="{00000000-0005-0000-0000-0000911A0000}"/>
    <cellStyle name="Currency 3 4 4 2 5 5" xfId="25744" xr:uid="{00000000-0005-0000-0000-0000921A0000}"/>
    <cellStyle name="Currency 3 4 4 2 5 6" xfId="30696" xr:uid="{00000000-0005-0000-0000-0000931A0000}"/>
    <cellStyle name="Currency 3 4 4 2 5 7" xfId="35648" xr:uid="{00000000-0005-0000-0000-0000941A0000}"/>
    <cellStyle name="Currency 3 4 4 2 6" xfId="2179" xr:uid="{00000000-0005-0000-0000-0000951A0000}"/>
    <cellStyle name="Currency 3 4 4 2 6 2" xfId="41790" xr:uid="{00000000-0005-0000-0000-0000961A0000}"/>
    <cellStyle name="Currency 3 4 4 2 7" xfId="7129" xr:uid="{00000000-0005-0000-0000-0000971A0000}"/>
    <cellStyle name="Currency 3 4 4 2 7 2" xfId="36838" xr:uid="{00000000-0005-0000-0000-0000981A0000}"/>
    <cellStyle name="Currency 3 4 4 2 8" xfId="12079" xr:uid="{00000000-0005-0000-0000-0000991A0000}"/>
    <cellStyle name="Currency 3 4 4 2 9" xfId="17030" xr:uid="{00000000-0005-0000-0000-00009A1A0000}"/>
    <cellStyle name="Currency 3 4 4 3" xfId="727" xr:uid="{00000000-0005-0000-0000-00009B1A0000}"/>
    <cellStyle name="Currency 3 4 4 3 10" xfId="32480" xr:uid="{00000000-0005-0000-0000-00009C1A0000}"/>
    <cellStyle name="Currency 3 4 4 3 2" xfId="4225" xr:uid="{00000000-0005-0000-0000-00009D1A0000}"/>
    <cellStyle name="Currency 3 4 4 3 2 2" xfId="9175" xr:uid="{00000000-0005-0000-0000-00009E1A0000}"/>
    <cellStyle name="Currency 3 4 4 3 2 2 2" xfId="43836" xr:uid="{00000000-0005-0000-0000-00009F1A0000}"/>
    <cellStyle name="Currency 3 4 4 3 2 3" xfId="14125" xr:uid="{00000000-0005-0000-0000-0000A01A0000}"/>
    <cellStyle name="Currency 3 4 4 3 2 3 2" xfId="38884" xr:uid="{00000000-0005-0000-0000-0000A11A0000}"/>
    <cellStyle name="Currency 3 4 4 3 2 4" xfId="19076" xr:uid="{00000000-0005-0000-0000-0000A21A0000}"/>
    <cellStyle name="Currency 3 4 4 3 2 5" xfId="24028" xr:uid="{00000000-0005-0000-0000-0000A31A0000}"/>
    <cellStyle name="Currency 3 4 4 3 2 6" xfId="28980" xr:uid="{00000000-0005-0000-0000-0000A41A0000}"/>
    <cellStyle name="Currency 3 4 4 3 2 7" xfId="33932" xr:uid="{00000000-0005-0000-0000-0000A51A0000}"/>
    <cellStyle name="Currency 3 4 4 3 3" xfId="5677" xr:uid="{00000000-0005-0000-0000-0000A61A0000}"/>
    <cellStyle name="Currency 3 4 4 3 3 2" xfId="10627" xr:uid="{00000000-0005-0000-0000-0000A71A0000}"/>
    <cellStyle name="Currency 3 4 4 3 3 2 2" xfId="45288" xr:uid="{00000000-0005-0000-0000-0000A81A0000}"/>
    <cellStyle name="Currency 3 4 4 3 3 3" xfId="15577" xr:uid="{00000000-0005-0000-0000-0000A91A0000}"/>
    <cellStyle name="Currency 3 4 4 3 3 3 2" xfId="40336" xr:uid="{00000000-0005-0000-0000-0000AA1A0000}"/>
    <cellStyle name="Currency 3 4 4 3 3 4" xfId="20528" xr:uid="{00000000-0005-0000-0000-0000AB1A0000}"/>
    <cellStyle name="Currency 3 4 4 3 3 5" xfId="25480" xr:uid="{00000000-0005-0000-0000-0000AC1A0000}"/>
    <cellStyle name="Currency 3 4 4 3 3 6" xfId="30432" xr:uid="{00000000-0005-0000-0000-0000AD1A0000}"/>
    <cellStyle name="Currency 3 4 4 3 3 7" xfId="35384" xr:uid="{00000000-0005-0000-0000-0000AE1A0000}"/>
    <cellStyle name="Currency 3 4 4 3 4" xfId="2773" xr:uid="{00000000-0005-0000-0000-0000AF1A0000}"/>
    <cellStyle name="Currency 3 4 4 3 4 2" xfId="42384" xr:uid="{00000000-0005-0000-0000-0000B01A0000}"/>
    <cellStyle name="Currency 3 4 4 3 5" xfId="7723" xr:uid="{00000000-0005-0000-0000-0000B11A0000}"/>
    <cellStyle name="Currency 3 4 4 3 5 2" xfId="37432" xr:uid="{00000000-0005-0000-0000-0000B21A0000}"/>
    <cellStyle name="Currency 3 4 4 3 6" xfId="12673" xr:uid="{00000000-0005-0000-0000-0000B31A0000}"/>
    <cellStyle name="Currency 3 4 4 3 7" xfId="17624" xr:uid="{00000000-0005-0000-0000-0000B41A0000}"/>
    <cellStyle name="Currency 3 4 4 3 8" xfId="22576" xr:uid="{00000000-0005-0000-0000-0000B51A0000}"/>
    <cellStyle name="Currency 3 4 4 3 9" xfId="27528" xr:uid="{00000000-0005-0000-0000-0000B61A0000}"/>
    <cellStyle name="Currency 3 4 4 4" xfId="1321" xr:uid="{00000000-0005-0000-0000-0000B71A0000}"/>
    <cellStyle name="Currency 3 4 4 4 10" xfId="33074" xr:uid="{00000000-0005-0000-0000-0000B81A0000}"/>
    <cellStyle name="Currency 3 4 4 4 2" xfId="4819" xr:uid="{00000000-0005-0000-0000-0000B91A0000}"/>
    <cellStyle name="Currency 3 4 4 4 2 2" xfId="9769" xr:uid="{00000000-0005-0000-0000-0000BA1A0000}"/>
    <cellStyle name="Currency 3 4 4 4 2 2 2" xfId="44430" xr:uid="{00000000-0005-0000-0000-0000BB1A0000}"/>
    <cellStyle name="Currency 3 4 4 4 2 3" xfId="14719" xr:uid="{00000000-0005-0000-0000-0000BC1A0000}"/>
    <cellStyle name="Currency 3 4 4 4 2 3 2" xfId="39478" xr:uid="{00000000-0005-0000-0000-0000BD1A0000}"/>
    <cellStyle name="Currency 3 4 4 4 2 4" xfId="19670" xr:uid="{00000000-0005-0000-0000-0000BE1A0000}"/>
    <cellStyle name="Currency 3 4 4 4 2 5" xfId="24622" xr:uid="{00000000-0005-0000-0000-0000BF1A0000}"/>
    <cellStyle name="Currency 3 4 4 4 2 6" xfId="29574" xr:uid="{00000000-0005-0000-0000-0000C01A0000}"/>
    <cellStyle name="Currency 3 4 4 4 2 7" xfId="34526" xr:uid="{00000000-0005-0000-0000-0000C11A0000}"/>
    <cellStyle name="Currency 3 4 4 4 3" xfId="6271" xr:uid="{00000000-0005-0000-0000-0000C21A0000}"/>
    <cellStyle name="Currency 3 4 4 4 3 2" xfId="11221" xr:uid="{00000000-0005-0000-0000-0000C31A0000}"/>
    <cellStyle name="Currency 3 4 4 4 3 2 2" xfId="45882" xr:uid="{00000000-0005-0000-0000-0000C41A0000}"/>
    <cellStyle name="Currency 3 4 4 4 3 3" xfId="16171" xr:uid="{00000000-0005-0000-0000-0000C51A0000}"/>
    <cellStyle name="Currency 3 4 4 4 3 3 2" xfId="40930" xr:uid="{00000000-0005-0000-0000-0000C61A0000}"/>
    <cellStyle name="Currency 3 4 4 4 3 4" xfId="21122" xr:uid="{00000000-0005-0000-0000-0000C71A0000}"/>
    <cellStyle name="Currency 3 4 4 4 3 5" xfId="26074" xr:uid="{00000000-0005-0000-0000-0000C81A0000}"/>
    <cellStyle name="Currency 3 4 4 4 3 6" xfId="31026" xr:uid="{00000000-0005-0000-0000-0000C91A0000}"/>
    <cellStyle name="Currency 3 4 4 4 3 7" xfId="35978" xr:uid="{00000000-0005-0000-0000-0000CA1A0000}"/>
    <cellStyle name="Currency 3 4 4 4 4" xfId="3367" xr:uid="{00000000-0005-0000-0000-0000CB1A0000}"/>
    <cellStyle name="Currency 3 4 4 4 4 2" xfId="42978" xr:uid="{00000000-0005-0000-0000-0000CC1A0000}"/>
    <cellStyle name="Currency 3 4 4 4 5" xfId="8317" xr:uid="{00000000-0005-0000-0000-0000CD1A0000}"/>
    <cellStyle name="Currency 3 4 4 4 5 2" xfId="38026" xr:uid="{00000000-0005-0000-0000-0000CE1A0000}"/>
    <cellStyle name="Currency 3 4 4 4 6" xfId="13267" xr:uid="{00000000-0005-0000-0000-0000CF1A0000}"/>
    <cellStyle name="Currency 3 4 4 4 7" xfId="18218" xr:uid="{00000000-0005-0000-0000-0000D01A0000}"/>
    <cellStyle name="Currency 3 4 4 4 8" xfId="23170" xr:uid="{00000000-0005-0000-0000-0000D11A0000}"/>
    <cellStyle name="Currency 3 4 4 4 9" xfId="28122" xr:uid="{00000000-0005-0000-0000-0000D21A0000}"/>
    <cellStyle name="Currency 3 4 4 5" xfId="2443" xr:uid="{00000000-0005-0000-0000-0000D31A0000}"/>
    <cellStyle name="Currency 3 4 4 5 2" xfId="7393" xr:uid="{00000000-0005-0000-0000-0000D41A0000}"/>
    <cellStyle name="Currency 3 4 4 5 2 2" xfId="42054" xr:uid="{00000000-0005-0000-0000-0000D51A0000}"/>
    <cellStyle name="Currency 3 4 4 5 3" xfId="12343" xr:uid="{00000000-0005-0000-0000-0000D61A0000}"/>
    <cellStyle name="Currency 3 4 4 5 3 2" xfId="37102" xr:uid="{00000000-0005-0000-0000-0000D71A0000}"/>
    <cellStyle name="Currency 3 4 4 5 4" xfId="17294" xr:uid="{00000000-0005-0000-0000-0000D81A0000}"/>
    <cellStyle name="Currency 3 4 4 5 5" xfId="22246" xr:uid="{00000000-0005-0000-0000-0000D91A0000}"/>
    <cellStyle name="Currency 3 4 4 5 6" xfId="27198" xr:uid="{00000000-0005-0000-0000-0000DA1A0000}"/>
    <cellStyle name="Currency 3 4 4 5 7" xfId="32150" xr:uid="{00000000-0005-0000-0000-0000DB1A0000}"/>
    <cellStyle name="Currency 3 4 4 6" xfId="3895" xr:uid="{00000000-0005-0000-0000-0000DC1A0000}"/>
    <cellStyle name="Currency 3 4 4 6 2" xfId="8845" xr:uid="{00000000-0005-0000-0000-0000DD1A0000}"/>
    <cellStyle name="Currency 3 4 4 6 2 2" xfId="43506" xr:uid="{00000000-0005-0000-0000-0000DE1A0000}"/>
    <cellStyle name="Currency 3 4 4 6 3" xfId="13795" xr:uid="{00000000-0005-0000-0000-0000DF1A0000}"/>
    <cellStyle name="Currency 3 4 4 6 3 2" xfId="38554" xr:uid="{00000000-0005-0000-0000-0000E01A0000}"/>
    <cellStyle name="Currency 3 4 4 6 4" xfId="18746" xr:uid="{00000000-0005-0000-0000-0000E11A0000}"/>
    <cellStyle name="Currency 3 4 4 6 5" xfId="23698" xr:uid="{00000000-0005-0000-0000-0000E21A0000}"/>
    <cellStyle name="Currency 3 4 4 6 6" xfId="28650" xr:uid="{00000000-0005-0000-0000-0000E31A0000}"/>
    <cellStyle name="Currency 3 4 4 6 7" xfId="33602" xr:uid="{00000000-0005-0000-0000-0000E41A0000}"/>
    <cellStyle name="Currency 3 4 4 7" xfId="5347" xr:uid="{00000000-0005-0000-0000-0000E51A0000}"/>
    <cellStyle name="Currency 3 4 4 7 2" xfId="10297" xr:uid="{00000000-0005-0000-0000-0000E61A0000}"/>
    <cellStyle name="Currency 3 4 4 7 2 2" xfId="44958" xr:uid="{00000000-0005-0000-0000-0000E71A0000}"/>
    <cellStyle name="Currency 3 4 4 7 3" xfId="15247" xr:uid="{00000000-0005-0000-0000-0000E81A0000}"/>
    <cellStyle name="Currency 3 4 4 7 3 2" xfId="40006" xr:uid="{00000000-0005-0000-0000-0000E91A0000}"/>
    <cellStyle name="Currency 3 4 4 7 4" xfId="20198" xr:uid="{00000000-0005-0000-0000-0000EA1A0000}"/>
    <cellStyle name="Currency 3 4 4 7 5" xfId="25150" xr:uid="{00000000-0005-0000-0000-0000EB1A0000}"/>
    <cellStyle name="Currency 3 4 4 7 6" xfId="30102" xr:uid="{00000000-0005-0000-0000-0000EC1A0000}"/>
    <cellStyle name="Currency 3 4 4 7 7" xfId="35054" xr:uid="{00000000-0005-0000-0000-0000ED1A0000}"/>
    <cellStyle name="Currency 3 4 4 8" xfId="1915" xr:uid="{00000000-0005-0000-0000-0000EE1A0000}"/>
    <cellStyle name="Currency 3 4 4 8 2" xfId="41526" xr:uid="{00000000-0005-0000-0000-0000EF1A0000}"/>
    <cellStyle name="Currency 3 4 4 9" xfId="6865" xr:uid="{00000000-0005-0000-0000-0000F01A0000}"/>
    <cellStyle name="Currency 3 4 4 9 2" xfId="36574" xr:uid="{00000000-0005-0000-0000-0000F11A0000}"/>
    <cellStyle name="Currency 3 4 5" xfId="463" xr:uid="{00000000-0005-0000-0000-0000F21A0000}"/>
    <cellStyle name="Currency 3 4 5 10" xfId="11881" xr:uid="{00000000-0005-0000-0000-0000F31A0000}"/>
    <cellStyle name="Currency 3 4 5 11" xfId="16832" xr:uid="{00000000-0005-0000-0000-0000F41A0000}"/>
    <cellStyle name="Currency 3 4 5 12" xfId="21784" xr:uid="{00000000-0005-0000-0000-0000F51A0000}"/>
    <cellStyle name="Currency 3 4 5 13" xfId="26736" xr:uid="{00000000-0005-0000-0000-0000F61A0000}"/>
    <cellStyle name="Currency 3 4 5 14" xfId="31688" xr:uid="{00000000-0005-0000-0000-0000F71A0000}"/>
    <cellStyle name="Currency 3 4 5 2" xfId="1057" xr:uid="{00000000-0005-0000-0000-0000F81A0000}"/>
    <cellStyle name="Currency 3 4 5 2 10" xfId="22048" xr:uid="{00000000-0005-0000-0000-0000F91A0000}"/>
    <cellStyle name="Currency 3 4 5 2 11" xfId="27000" xr:uid="{00000000-0005-0000-0000-0000FA1A0000}"/>
    <cellStyle name="Currency 3 4 5 2 12" xfId="31952" xr:uid="{00000000-0005-0000-0000-0000FB1A0000}"/>
    <cellStyle name="Currency 3 4 5 2 2" xfId="1651" xr:uid="{00000000-0005-0000-0000-0000FC1A0000}"/>
    <cellStyle name="Currency 3 4 5 2 2 10" xfId="33404" xr:uid="{00000000-0005-0000-0000-0000FD1A0000}"/>
    <cellStyle name="Currency 3 4 5 2 2 2" xfId="5149" xr:uid="{00000000-0005-0000-0000-0000FE1A0000}"/>
    <cellStyle name="Currency 3 4 5 2 2 2 2" xfId="10099" xr:uid="{00000000-0005-0000-0000-0000FF1A0000}"/>
    <cellStyle name="Currency 3 4 5 2 2 2 2 2" xfId="44760" xr:uid="{00000000-0005-0000-0000-0000001B0000}"/>
    <cellStyle name="Currency 3 4 5 2 2 2 3" xfId="15049" xr:uid="{00000000-0005-0000-0000-0000011B0000}"/>
    <cellStyle name="Currency 3 4 5 2 2 2 3 2" xfId="39808" xr:uid="{00000000-0005-0000-0000-0000021B0000}"/>
    <cellStyle name="Currency 3 4 5 2 2 2 4" xfId="20000" xr:uid="{00000000-0005-0000-0000-0000031B0000}"/>
    <cellStyle name="Currency 3 4 5 2 2 2 5" xfId="24952" xr:uid="{00000000-0005-0000-0000-0000041B0000}"/>
    <cellStyle name="Currency 3 4 5 2 2 2 6" xfId="29904" xr:uid="{00000000-0005-0000-0000-0000051B0000}"/>
    <cellStyle name="Currency 3 4 5 2 2 2 7" xfId="34856" xr:uid="{00000000-0005-0000-0000-0000061B0000}"/>
    <cellStyle name="Currency 3 4 5 2 2 3" xfId="6601" xr:uid="{00000000-0005-0000-0000-0000071B0000}"/>
    <cellStyle name="Currency 3 4 5 2 2 3 2" xfId="11551" xr:uid="{00000000-0005-0000-0000-0000081B0000}"/>
    <cellStyle name="Currency 3 4 5 2 2 3 2 2" xfId="46212" xr:uid="{00000000-0005-0000-0000-0000091B0000}"/>
    <cellStyle name="Currency 3 4 5 2 2 3 3" xfId="16501" xr:uid="{00000000-0005-0000-0000-00000A1B0000}"/>
    <cellStyle name="Currency 3 4 5 2 2 3 3 2" xfId="41260" xr:uid="{00000000-0005-0000-0000-00000B1B0000}"/>
    <cellStyle name="Currency 3 4 5 2 2 3 4" xfId="21452" xr:uid="{00000000-0005-0000-0000-00000C1B0000}"/>
    <cellStyle name="Currency 3 4 5 2 2 3 5" xfId="26404" xr:uid="{00000000-0005-0000-0000-00000D1B0000}"/>
    <cellStyle name="Currency 3 4 5 2 2 3 6" xfId="31356" xr:uid="{00000000-0005-0000-0000-00000E1B0000}"/>
    <cellStyle name="Currency 3 4 5 2 2 3 7" xfId="36308" xr:uid="{00000000-0005-0000-0000-00000F1B0000}"/>
    <cellStyle name="Currency 3 4 5 2 2 4" xfId="3697" xr:uid="{00000000-0005-0000-0000-0000101B0000}"/>
    <cellStyle name="Currency 3 4 5 2 2 4 2" xfId="43308" xr:uid="{00000000-0005-0000-0000-0000111B0000}"/>
    <cellStyle name="Currency 3 4 5 2 2 5" xfId="8647" xr:uid="{00000000-0005-0000-0000-0000121B0000}"/>
    <cellStyle name="Currency 3 4 5 2 2 5 2" xfId="38356" xr:uid="{00000000-0005-0000-0000-0000131B0000}"/>
    <cellStyle name="Currency 3 4 5 2 2 6" xfId="13597" xr:uid="{00000000-0005-0000-0000-0000141B0000}"/>
    <cellStyle name="Currency 3 4 5 2 2 7" xfId="18548" xr:uid="{00000000-0005-0000-0000-0000151B0000}"/>
    <cellStyle name="Currency 3 4 5 2 2 8" xfId="23500" xr:uid="{00000000-0005-0000-0000-0000161B0000}"/>
    <cellStyle name="Currency 3 4 5 2 2 9" xfId="28452" xr:uid="{00000000-0005-0000-0000-0000171B0000}"/>
    <cellStyle name="Currency 3 4 5 2 3" xfId="3103" xr:uid="{00000000-0005-0000-0000-0000181B0000}"/>
    <cellStyle name="Currency 3 4 5 2 3 2" xfId="8053" xr:uid="{00000000-0005-0000-0000-0000191B0000}"/>
    <cellStyle name="Currency 3 4 5 2 3 2 2" xfId="42714" xr:uid="{00000000-0005-0000-0000-00001A1B0000}"/>
    <cellStyle name="Currency 3 4 5 2 3 3" xfId="13003" xr:uid="{00000000-0005-0000-0000-00001B1B0000}"/>
    <cellStyle name="Currency 3 4 5 2 3 3 2" xfId="37762" xr:uid="{00000000-0005-0000-0000-00001C1B0000}"/>
    <cellStyle name="Currency 3 4 5 2 3 4" xfId="17954" xr:uid="{00000000-0005-0000-0000-00001D1B0000}"/>
    <cellStyle name="Currency 3 4 5 2 3 5" xfId="22906" xr:uid="{00000000-0005-0000-0000-00001E1B0000}"/>
    <cellStyle name="Currency 3 4 5 2 3 6" xfId="27858" xr:uid="{00000000-0005-0000-0000-00001F1B0000}"/>
    <cellStyle name="Currency 3 4 5 2 3 7" xfId="32810" xr:uid="{00000000-0005-0000-0000-0000201B0000}"/>
    <cellStyle name="Currency 3 4 5 2 4" xfId="4555" xr:uid="{00000000-0005-0000-0000-0000211B0000}"/>
    <cellStyle name="Currency 3 4 5 2 4 2" xfId="9505" xr:uid="{00000000-0005-0000-0000-0000221B0000}"/>
    <cellStyle name="Currency 3 4 5 2 4 2 2" xfId="44166" xr:uid="{00000000-0005-0000-0000-0000231B0000}"/>
    <cellStyle name="Currency 3 4 5 2 4 3" xfId="14455" xr:uid="{00000000-0005-0000-0000-0000241B0000}"/>
    <cellStyle name="Currency 3 4 5 2 4 3 2" xfId="39214" xr:uid="{00000000-0005-0000-0000-0000251B0000}"/>
    <cellStyle name="Currency 3 4 5 2 4 4" xfId="19406" xr:uid="{00000000-0005-0000-0000-0000261B0000}"/>
    <cellStyle name="Currency 3 4 5 2 4 5" xfId="24358" xr:uid="{00000000-0005-0000-0000-0000271B0000}"/>
    <cellStyle name="Currency 3 4 5 2 4 6" xfId="29310" xr:uid="{00000000-0005-0000-0000-0000281B0000}"/>
    <cellStyle name="Currency 3 4 5 2 4 7" xfId="34262" xr:uid="{00000000-0005-0000-0000-0000291B0000}"/>
    <cellStyle name="Currency 3 4 5 2 5" xfId="6007" xr:uid="{00000000-0005-0000-0000-00002A1B0000}"/>
    <cellStyle name="Currency 3 4 5 2 5 2" xfId="10957" xr:uid="{00000000-0005-0000-0000-00002B1B0000}"/>
    <cellStyle name="Currency 3 4 5 2 5 2 2" xfId="45618" xr:uid="{00000000-0005-0000-0000-00002C1B0000}"/>
    <cellStyle name="Currency 3 4 5 2 5 3" xfId="15907" xr:uid="{00000000-0005-0000-0000-00002D1B0000}"/>
    <cellStyle name="Currency 3 4 5 2 5 3 2" xfId="40666" xr:uid="{00000000-0005-0000-0000-00002E1B0000}"/>
    <cellStyle name="Currency 3 4 5 2 5 4" xfId="20858" xr:uid="{00000000-0005-0000-0000-00002F1B0000}"/>
    <cellStyle name="Currency 3 4 5 2 5 5" xfId="25810" xr:uid="{00000000-0005-0000-0000-0000301B0000}"/>
    <cellStyle name="Currency 3 4 5 2 5 6" xfId="30762" xr:uid="{00000000-0005-0000-0000-0000311B0000}"/>
    <cellStyle name="Currency 3 4 5 2 5 7" xfId="35714" xr:uid="{00000000-0005-0000-0000-0000321B0000}"/>
    <cellStyle name="Currency 3 4 5 2 6" xfId="2245" xr:uid="{00000000-0005-0000-0000-0000331B0000}"/>
    <cellStyle name="Currency 3 4 5 2 6 2" xfId="41856" xr:uid="{00000000-0005-0000-0000-0000341B0000}"/>
    <cellStyle name="Currency 3 4 5 2 7" xfId="7195" xr:uid="{00000000-0005-0000-0000-0000351B0000}"/>
    <cellStyle name="Currency 3 4 5 2 7 2" xfId="36904" xr:uid="{00000000-0005-0000-0000-0000361B0000}"/>
    <cellStyle name="Currency 3 4 5 2 8" xfId="12145" xr:uid="{00000000-0005-0000-0000-0000371B0000}"/>
    <cellStyle name="Currency 3 4 5 2 9" xfId="17096" xr:uid="{00000000-0005-0000-0000-0000381B0000}"/>
    <cellStyle name="Currency 3 4 5 3" xfId="793" xr:uid="{00000000-0005-0000-0000-0000391B0000}"/>
    <cellStyle name="Currency 3 4 5 3 10" xfId="32546" xr:uid="{00000000-0005-0000-0000-00003A1B0000}"/>
    <cellStyle name="Currency 3 4 5 3 2" xfId="4291" xr:uid="{00000000-0005-0000-0000-00003B1B0000}"/>
    <cellStyle name="Currency 3 4 5 3 2 2" xfId="9241" xr:uid="{00000000-0005-0000-0000-00003C1B0000}"/>
    <cellStyle name="Currency 3 4 5 3 2 2 2" xfId="43902" xr:uid="{00000000-0005-0000-0000-00003D1B0000}"/>
    <cellStyle name="Currency 3 4 5 3 2 3" xfId="14191" xr:uid="{00000000-0005-0000-0000-00003E1B0000}"/>
    <cellStyle name="Currency 3 4 5 3 2 3 2" xfId="38950" xr:uid="{00000000-0005-0000-0000-00003F1B0000}"/>
    <cellStyle name="Currency 3 4 5 3 2 4" xfId="19142" xr:uid="{00000000-0005-0000-0000-0000401B0000}"/>
    <cellStyle name="Currency 3 4 5 3 2 5" xfId="24094" xr:uid="{00000000-0005-0000-0000-0000411B0000}"/>
    <cellStyle name="Currency 3 4 5 3 2 6" xfId="29046" xr:uid="{00000000-0005-0000-0000-0000421B0000}"/>
    <cellStyle name="Currency 3 4 5 3 2 7" xfId="33998" xr:uid="{00000000-0005-0000-0000-0000431B0000}"/>
    <cellStyle name="Currency 3 4 5 3 3" xfId="5743" xr:uid="{00000000-0005-0000-0000-0000441B0000}"/>
    <cellStyle name="Currency 3 4 5 3 3 2" xfId="10693" xr:uid="{00000000-0005-0000-0000-0000451B0000}"/>
    <cellStyle name="Currency 3 4 5 3 3 2 2" xfId="45354" xr:uid="{00000000-0005-0000-0000-0000461B0000}"/>
    <cellStyle name="Currency 3 4 5 3 3 3" xfId="15643" xr:uid="{00000000-0005-0000-0000-0000471B0000}"/>
    <cellStyle name="Currency 3 4 5 3 3 3 2" xfId="40402" xr:uid="{00000000-0005-0000-0000-0000481B0000}"/>
    <cellStyle name="Currency 3 4 5 3 3 4" xfId="20594" xr:uid="{00000000-0005-0000-0000-0000491B0000}"/>
    <cellStyle name="Currency 3 4 5 3 3 5" xfId="25546" xr:uid="{00000000-0005-0000-0000-00004A1B0000}"/>
    <cellStyle name="Currency 3 4 5 3 3 6" xfId="30498" xr:uid="{00000000-0005-0000-0000-00004B1B0000}"/>
    <cellStyle name="Currency 3 4 5 3 3 7" xfId="35450" xr:uid="{00000000-0005-0000-0000-00004C1B0000}"/>
    <cellStyle name="Currency 3 4 5 3 4" xfId="2839" xr:uid="{00000000-0005-0000-0000-00004D1B0000}"/>
    <cellStyle name="Currency 3 4 5 3 4 2" xfId="42450" xr:uid="{00000000-0005-0000-0000-00004E1B0000}"/>
    <cellStyle name="Currency 3 4 5 3 5" xfId="7789" xr:uid="{00000000-0005-0000-0000-00004F1B0000}"/>
    <cellStyle name="Currency 3 4 5 3 5 2" xfId="37498" xr:uid="{00000000-0005-0000-0000-0000501B0000}"/>
    <cellStyle name="Currency 3 4 5 3 6" xfId="12739" xr:uid="{00000000-0005-0000-0000-0000511B0000}"/>
    <cellStyle name="Currency 3 4 5 3 7" xfId="17690" xr:uid="{00000000-0005-0000-0000-0000521B0000}"/>
    <cellStyle name="Currency 3 4 5 3 8" xfId="22642" xr:uid="{00000000-0005-0000-0000-0000531B0000}"/>
    <cellStyle name="Currency 3 4 5 3 9" xfId="27594" xr:uid="{00000000-0005-0000-0000-0000541B0000}"/>
    <cellStyle name="Currency 3 4 5 4" xfId="1387" xr:uid="{00000000-0005-0000-0000-0000551B0000}"/>
    <cellStyle name="Currency 3 4 5 4 10" xfId="33140" xr:uid="{00000000-0005-0000-0000-0000561B0000}"/>
    <cellStyle name="Currency 3 4 5 4 2" xfId="4885" xr:uid="{00000000-0005-0000-0000-0000571B0000}"/>
    <cellStyle name="Currency 3 4 5 4 2 2" xfId="9835" xr:uid="{00000000-0005-0000-0000-0000581B0000}"/>
    <cellStyle name="Currency 3 4 5 4 2 2 2" xfId="44496" xr:uid="{00000000-0005-0000-0000-0000591B0000}"/>
    <cellStyle name="Currency 3 4 5 4 2 3" xfId="14785" xr:uid="{00000000-0005-0000-0000-00005A1B0000}"/>
    <cellStyle name="Currency 3 4 5 4 2 3 2" xfId="39544" xr:uid="{00000000-0005-0000-0000-00005B1B0000}"/>
    <cellStyle name="Currency 3 4 5 4 2 4" xfId="19736" xr:uid="{00000000-0005-0000-0000-00005C1B0000}"/>
    <cellStyle name="Currency 3 4 5 4 2 5" xfId="24688" xr:uid="{00000000-0005-0000-0000-00005D1B0000}"/>
    <cellStyle name="Currency 3 4 5 4 2 6" xfId="29640" xr:uid="{00000000-0005-0000-0000-00005E1B0000}"/>
    <cellStyle name="Currency 3 4 5 4 2 7" xfId="34592" xr:uid="{00000000-0005-0000-0000-00005F1B0000}"/>
    <cellStyle name="Currency 3 4 5 4 3" xfId="6337" xr:uid="{00000000-0005-0000-0000-0000601B0000}"/>
    <cellStyle name="Currency 3 4 5 4 3 2" xfId="11287" xr:uid="{00000000-0005-0000-0000-0000611B0000}"/>
    <cellStyle name="Currency 3 4 5 4 3 2 2" xfId="45948" xr:uid="{00000000-0005-0000-0000-0000621B0000}"/>
    <cellStyle name="Currency 3 4 5 4 3 3" xfId="16237" xr:uid="{00000000-0005-0000-0000-0000631B0000}"/>
    <cellStyle name="Currency 3 4 5 4 3 3 2" xfId="40996" xr:uid="{00000000-0005-0000-0000-0000641B0000}"/>
    <cellStyle name="Currency 3 4 5 4 3 4" xfId="21188" xr:uid="{00000000-0005-0000-0000-0000651B0000}"/>
    <cellStyle name="Currency 3 4 5 4 3 5" xfId="26140" xr:uid="{00000000-0005-0000-0000-0000661B0000}"/>
    <cellStyle name="Currency 3 4 5 4 3 6" xfId="31092" xr:uid="{00000000-0005-0000-0000-0000671B0000}"/>
    <cellStyle name="Currency 3 4 5 4 3 7" xfId="36044" xr:uid="{00000000-0005-0000-0000-0000681B0000}"/>
    <cellStyle name="Currency 3 4 5 4 4" xfId="3433" xr:uid="{00000000-0005-0000-0000-0000691B0000}"/>
    <cellStyle name="Currency 3 4 5 4 4 2" xfId="43044" xr:uid="{00000000-0005-0000-0000-00006A1B0000}"/>
    <cellStyle name="Currency 3 4 5 4 5" xfId="8383" xr:uid="{00000000-0005-0000-0000-00006B1B0000}"/>
    <cellStyle name="Currency 3 4 5 4 5 2" xfId="38092" xr:uid="{00000000-0005-0000-0000-00006C1B0000}"/>
    <cellStyle name="Currency 3 4 5 4 6" xfId="13333" xr:uid="{00000000-0005-0000-0000-00006D1B0000}"/>
    <cellStyle name="Currency 3 4 5 4 7" xfId="18284" xr:uid="{00000000-0005-0000-0000-00006E1B0000}"/>
    <cellStyle name="Currency 3 4 5 4 8" xfId="23236" xr:uid="{00000000-0005-0000-0000-00006F1B0000}"/>
    <cellStyle name="Currency 3 4 5 4 9" xfId="28188" xr:uid="{00000000-0005-0000-0000-0000701B0000}"/>
    <cellStyle name="Currency 3 4 5 5" xfId="2509" xr:uid="{00000000-0005-0000-0000-0000711B0000}"/>
    <cellStyle name="Currency 3 4 5 5 2" xfId="7459" xr:uid="{00000000-0005-0000-0000-0000721B0000}"/>
    <cellStyle name="Currency 3 4 5 5 2 2" xfId="42120" xr:uid="{00000000-0005-0000-0000-0000731B0000}"/>
    <cellStyle name="Currency 3 4 5 5 3" xfId="12409" xr:uid="{00000000-0005-0000-0000-0000741B0000}"/>
    <cellStyle name="Currency 3 4 5 5 3 2" xfId="37168" xr:uid="{00000000-0005-0000-0000-0000751B0000}"/>
    <cellStyle name="Currency 3 4 5 5 4" xfId="17360" xr:uid="{00000000-0005-0000-0000-0000761B0000}"/>
    <cellStyle name="Currency 3 4 5 5 5" xfId="22312" xr:uid="{00000000-0005-0000-0000-0000771B0000}"/>
    <cellStyle name="Currency 3 4 5 5 6" xfId="27264" xr:uid="{00000000-0005-0000-0000-0000781B0000}"/>
    <cellStyle name="Currency 3 4 5 5 7" xfId="32216" xr:uid="{00000000-0005-0000-0000-0000791B0000}"/>
    <cellStyle name="Currency 3 4 5 6" xfId="3961" xr:uid="{00000000-0005-0000-0000-00007A1B0000}"/>
    <cellStyle name="Currency 3 4 5 6 2" xfId="8911" xr:uid="{00000000-0005-0000-0000-00007B1B0000}"/>
    <cellStyle name="Currency 3 4 5 6 2 2" xfId="43572" xr:uid="{00000000-0005-0000-0000-00007C1B0000}"/>
    <cellStyle name="Currency 3 4 5 6 3" xfId="13861" xr:uid="{00000000-0005-0000-0000-00007D1B0000}"/>
    <cellStyle name="Currency 3 4 5 6 3 2" xfId="38620" xr:uid="{00000000-0005-0000-0000-00007E1B0000}"/>
    <cellStyle name="Currency 3 4 5 6 4" xfId="18812" xr:uid="{00000000-0005-0000-0000-00007F1B0000}"/>
    <cellStyle name="Currency 3 4 5 6 5" xfId="23764" xr:uid="{00000000-0005-0000-0000-0000801B0000}"/>
    <cellStyle name="Currency 3 4 5 6 6" xfId="28716" xr:uid="{00000000-0005-0000-0000-0000811B0000}"/>
    <cellStyle name="Currency 3 4 5 6 7" xfId="33668" xr:uid="{00000000-0005-0000-0000-0000821B0000}"/>
    <cellStyle name="Currency 3 4 5 7" xfId="5413" xr:uid="{00000000-0005-0000-0000-0000831B0000}"/>
    <cellStyle name="Currency 3 4 5 7 2" xfId="10363" xr:uid="{00000000-0005-0000-0000-0000841B0000}"/>
    <cellStyle name="Currency 3 4 5 7 2 2" xfId="45024" xr:uid="{00000000-0005-0000-0000-0000851B0000}"/>
    <cellStyle name="Currency 3 4 5 7 3" xfId="15313" xr:uid="{00000000-0005-0000-0000-0000861B0000}"/>
    <cellStyle name="Currency 3 4 5 7 3 2" xfId="40072" xr:uid="{00000000-0005-0000-0000-0000871B0000}"/>
    <cellStyle name="Currency 3 4 5 7 4" xfId="20264" xr:uid="{00000000-0005-0000-0000-0000881B0000}"/>
    <cellStyle name="Currency 3 4 5 7 5" xfId="25216" xr:uid="{00000000-0005-0000-0000-0000891B0000}"/>
    <cellStyle name="Currency 3 4 5 7 6" xfId="30168" xr:uid="{00000000-0005-0000-0000-00008A1B0000}"/>
    <cellStyle name="Currency 3 4 5 7 7" xfId="35120" xr:uid="{00000000-0005-0000-0000-00008B1B0000}"/>
    <cellStyle name="Currency 3 4 5 8" xfId="1981" xr:uid="{00000000-0005-0000-0000-00008C1B0000}"/>
    <cellStyle name="Currency 3 4 5 8 2" xfId="41592" xr:uid="{00000000-0005-0000-0000-00008D1B0000}"/>
    <cellStyle name="Currency 3 4 5 9" xfId="6931" xr:uid="{00000000-0005-0000-0000-00008E1B0000}"/>
    <cellStyle name="Currency 3 4 5 9 2" xfId="36640" xr:uid="{00000000-0005-0000-0000-00008F1B0000}"/>
    <cellStyle name="Currency 3 4 6" xfId="595" xr:uid="{00000000-0005-0000-0000-0000901B0000}"/>
    <cellStyle name="Currency 3 4 6 10" xfId="21586" xr:uid="{00000000-0005-0000-0000-0000911B0000}"/>
    <cellStyle name="Currency 3 4 6 11" xfId="26538" xr:uid="{00000000-0005-0000-0000-0000921B0000}"/>
    <cellStyle name="Currency 3 4 6 12" xfId="31490" xr:uid="{00000000-0005-0000-0000-0000931B0000}"/>
    <cellStyle name="Currency 3 4 6 2" xfId="1189" xr:uid="{00000000-0005-0000-0000-0000941B0000}"/>
    <cellStyle name="Currency 3 4 6 2 10" xfId="32942" xr:uid="{00000000-0005-0000-0000-0000951B0000}"/>
    <cellStyle name="Currency 3 4 6 2 2" xfId="4687" xr:uid="{00000000-0005-0000-0000-0000961B0000}"/>
    <cellStyle name="Currency 3 4 6 2 2 2" xfId="9637" xr:uid="{00000000-0005-0000-0000-0000971B0000}"/>
    <cellStyle name="Currency 3 4 6 2 2 2 2" xfId="44298" xr:uid="{00000000-0005-0000-0000-0000981B0000}"/>
    <cellStyle name="Currency 3 4 6 2 2 3" xfId="14587" xr:uid="{00000000-0005-0000-0000-0000991B0000}"/>
    <cellStyle name="Currency 3 4 6 2 2 3 2" xfId="39346" xr:uid="{00000000-0005-0000-0000-00009A1B0000}"/>
    <cellStyle name="Currency 3 4 6 2 2 4" xfId="19538" xr:uid="{00000000-0005-0000-0000-00009B1B0000}"/>
    <cellStyle name="Currency 3 4 6 2 2 5" xfId="24490" xr:uid="{00000000-0005-0000-0000-00009C1B0000}"/>
    <cellStyle name="Currency 3 4 6 2 2 6" xfId="29442" xr:uid="{00000000-0005-0000-0000-00009D1B0000}"/>
    <cellStyle name="Currency 3 4 6 2 2 7" xfId="34394" xr:uid="{00000000-0005-0000-0000-00009E1B0000}"/>
    <cellStyle name="Currency 3 4 6 2 3" xfId="6139" xr:uid="{00000000-0005-0000-0000-00009F1B0000}"/>
    <cellStyle name="Currency 3 4 6 2 3 2" xfId="11089" xr:uid="{00000000-0005-0000-0000-0000A01B0000}"/>
    <cellStyle name="Currency 3 4 6 2 3 2 2" xfId="45750" xr:uid="{00000000-0005-0000-0000-0000A11B0000}"/>
    <cellStyle name="Currency 3 4 6 2 3 3" xfId="16039" xr:uid="{00000000-0005-0000-0000-0000A21B0000}"/>
    <cellStyle name="Currency 3 4 6 2 3 3 2" xfId="40798" xr:uid="{00000000-0005-0000-0000-0000A31B0000}"/>
    <cellStyle name="Currency 3 4 6 2 3 4" xfId="20990" xr:uid="{00000000-0005-0000-0000-0000A41B0000}"/>
    <cellStyle name="Currency 3 4 6 2 3 5" xfId="25942" xr:uid="{00000000-0005-0000-0000-0000A51B0000}"/>
    <cellStyle name="Currency 3 4 6 2 3 6" xfId="30894" xr:uid="{00000000-0005-0000-0000-0000A61B0000}"/>
    <cellStyle name="Currency 3 4 6 2 3 7" xfId="35846" xr:uid="{00000000-0005-0000-0000-0000A71B0000}"/>
    <cellStyle name="Currency 3 4 6 2 4" xfId="3235" xr:uid="{00000000-0005-0000-0000-0000A81B0000}"/>
    <cellStyle name="Currency 3 4 6 2 4 2" xfId="42846" xr:uid="{00000000-0005-0000-0000-0000A91B0000}"/>
    <cellStyle name="Currency 3 4 6 2 5" xfId="8185" xr:uid="{00000000-0005-0000-0000-0000AA1B0000}"/>
    <cellStyle name="Currency 3 4 6 2 5 2" xfId="37894" xr:uid="{00000000-0005-0000-0000-0000AB1B0000}"/>
    <cellStyle name="Currency 3 4 6 2 6" xfId="13135" xr:uid="{00000000-0005-0000-0000-0000AC1B0000}"/>
    <cellStyle name="Currency 3 4 6 2 7" xfId="18086" xr:uid="{00000000-0005-0000-0000-0000AD1B0000}"/>
    <cellStyle name="Currency 3 4 6 2 8" xfId="23038" xr:uid="{00000000-0005-0000-0000-0000AE1B0000}"/>
    <cellStyle name="Currency 3 4 6 2 9" xfId="27990" xr:uid="{00000000-0005-0000-0000-0000AF1B0000}"/>
    <cellStyle name="Currency 3 4 6 3" xfId="2641" xr:uid="{00000000-0005-0000-0000-0000B01B0000}"/>
    <cellStyle name="Currency 3 4 6 3 2" xfId="7591" xr:uid="{00000000-0005-0000-0000-0000B11B0000}"/>
    <cellStyle name="Currency 3 4 6 3 2 2" xfId="42252" xr:uid="{00000000-0005-0000-0000-0000B21B0000}"/>
    <cellStyle name="Currency 3 4 6 3 3" xfId="12541" xr:uid="{00000000-0005-0000-0000-0000B31B0000}"/>
    <cellStyle name="Currency 3 4 6 3 3 2" xfId="37300" xr:uid="{00000000-0005-0000-0000-0000B41B0000}"/>
    <cellStyle name="Currency 3 4 6 3 4" xfId="17492" xr:uid="{00000000-0005-0000-0000-0000B51B0000}"/>
    <cellStyle name="Currency 3 4 6 3 5" xfId="22444" xr:uid="{00000000-0005-0000-0000-0000B61B0000}"/>
    <cellStyle name="Currency 3 4 6 3 6" xfId="27396" xr:uid="{00000000-0005-0000-0000-0000B71B0000}"/>
    <cellStyle name="Currency 3 4 6 3 7" xfId="32348" xr:uid="{00000000-0005-0000-0000-0000B81B0000}"/>
    <cellStyle name="Currency 3 4 6 4" xfId="4093" xr:uid="{00000000-0005-0000-0000-0000B91B0000}"/>
    <cellStyle name="Currency 3 4 6 4 2" xfId="9043" xr:uid="{00000000-0005-0000-0000-0000BA1B0000}"/>
    <cellStyle name="Currency 3 4 6 4 2 2" xfId="43704" xr:uid="{00000000-0005-0000-0000-0000BB1B0000}"/>
    <cellStyle name="Currency 3 4 6 4 3" xfId="13993" xr:uid="{00000000-0005-0000-0000-0000BC1B0000}"/>
    <cellStyle name="Currency 3 4 6 4 3 2" xfId="38752" xr:uid="{00000000-0005-0000-0000-0000BD1B0000}"/>
    <cellStyle name="Currency 3 4 6 4 4" xfId="18944" xr:uid="{00000000-0005-0000-0000-0000BE1B0000}"/>
    <cellStyle name="Currency 3 4 6 4 5" xfId="23896" xr:uid="{00000000-0005-0000-0000-0000BF1B0000}"/>
    <cellStyle name="Currency 3 4 6 4 6" xfId="28848" xr:uid="{00000000-0005-0000-0000-0000C01B0000}"/>
    <cellStyle name="Currency 3 4 6 4 7" xfId="33800" xr:uid="{00000000-0005-0000-0000-0000C11B0000}"/>
    <cellStyle name="Currency 3 4 6 5" xfId="5545" xr:uid="{00000000-0005-0000-0000-0000C21B0000}"/>
    <cellStyle name="Currency 3 4 6 5 2" xfId="10495" xr:uid="{00000000-0005-0000-0000-0000C31B0000}"/>
    <cellStyle name="Currency 3 4 6 5 2 2" xfId="45156" xr:uid="{00000000-0005-0000-0000-0000C41B0000}"/>
    <cellStyle name="Currency 3 4 6 5 3" xfId="15445" xr:uid="{00000000-0005-0000-0000-0000C51B0000}"/>
    <cellStyle name="Currency 3 4 6 5 3 2" xfId="40204" xr:uid="{00000000-0005-0000-0000-0000C61B0000}"/>
    <cellStyle name="Currency 3 4 6 5 4" xfId="20396" xr:uid="{00000000-0005-0000-0000-0000C71B0000}"/>
    <cellStyle name="Currency 3 4 6 5 5" xfId="25348" xr:uid="{00000000-0005-0000-0000-0000C81B0000}"/>
    <cellStyle name="Currency 3 4 6 5 6" xfId="30300" xr:uid="{00000000-0005-0000-0000-0000C91B0000}"/>
    <cellStyle name="Currency 3 4 6 5 7" xfId="35252" xr:uid="{00000000-0005-0000-0000-0000CA1B0000}"/>
    <cellStyle name="Currency 3 4 6 6" xfId="1783" xr:uid="{00000000-0005-0000-0000-0000CB1B0000}"/>
    <cellStyle name="Currency 3 4 6 6 2" xfId="41394" xr:uid="{00000000-0005-0000-0000-0000CC1B0000}"/>
    <cellStyle name="Currency 3 4 6 7" xfId="6733" xr:uid="{00000000-0005-0000-0000-0000CD1B0000}"/>
    <cellStyle name="Currency 3 4 6 7 2" xfId="36442" xr:uid="{00000000-0005-0000-0000-0000CE1B0000}"/>
    <cellStyle name="Currency 3 4 6 8" xfId="11683" xr:uid="{00000000-0005-0000-0000-0000CF1B0000}"/>
    <cellStyle name="Currency 3 4 6 9" xfId="16634" xr:uid="{00000000-0005-0000-0000-0000D01B0000}"/>
    <cellStyle name="Currency 3 4 7" xfId="859" xr:uid="{00000000-0005-0000-0000-0000D11B0000}"/>
    <cellStyle name="Currency 3 4 7 10" xfId="21850" xr:uid="{00000000-0005-0000-0000-0000D21B0000}"/>
    <cellStyle name="Currency 3 4 7 11" xfId="26802" xr:uid="{00000000-0005-0000-0000-0000D31B0000}"/>
    <cellStyle name="Currency 3 4 7 12" xfId="31754" xr:uid="{00000000-0005-0000-0000-0000D41B0000}"/>
    <cellStyle name="Currency 3 4 7 2" xfId="1453" xr:uid="{00000000-0005-0000-0000-0000D51B0000}"/>
    <cellStyle name="Currency 3 4 7 2 10" xfId="33206" xr:uid="{00000000-0005-0000-0000-0000D61B0000}"/>
    <cellStyle name="Currency 3 4 7 2 2" xfId="4951" xr:uid="{00000000-0005-0000-0000-0000D71B0000}"/>
    <cellStyle name="Currency 3 4 7 2 2 2" xfId="9901" xr:uid="{00000000-0005-0000-0000-0000D81B0000}"/>
    <cellStyle name="Currency 3 4 7 2 2 2 2" xfId="44562" xr:uid="{00000000-0005-0000-0000-0000D91B0000}"/>
    <cellStyle name="Currency 3 4 7 2 2 3" xfId="14851" xr:uid="{00000000-0005-0000-0000-0000DA1B0000}"/>
    <cellStyle name="Currency 3 4 7 2 2 3 2" xfId="39610" xr:uid="{00000000-0005-0000-0000-0000DB1B0000}"/>
    <cellStyle name="Currency 3 4 7 2 2 4" xfId="19802" xr:uid="{00000000-0005-0000-0000-0000DC1B0000}"/>
    <cellStyle name="Currency 3 4 7 2 2 5" xfId="24754" xr:uid="{00000000-0005-0000-0000-0000DD1B0000}"/>
    <cellStyle name="Currency 3 4 7 2 2 6" xfId="29706" xr:uid="{00000000-0005-0000-0000-0000DE1B0000}"/>
    <cellStyle name="Currency 3 4 7 2 2 7" xfId="34658" xr:uid="{00000000-0005-0000-0000-0000DF1B0000}"/>
    <cellStyle name="Currency 3 4 7 2 3" xfId="6403" xr:uid="{00000000-0005-0000-0000-0000E01B0000}"/>
    <cellStyle name="Currency 3 4 7 2 3 2" xfId="11353" xr:uid="{00000000-0005-0000-0000-0000E11B0000}"/>
    <cellStyle name="Currency 3 4 7 2 3 2 2" xfId="46014" xr:uid="{00000000-0005-0000-0000-0000E21B0000}"/>
    <cellStyle name="Currency 3 4 7 2 3 3" xfId="16303" xr:uid="{00000000-0005-0000-0000-0000E31B0000}"/>
    <cellStyle name="Currency 3 4 7 2 3 3 2" xfId="41062" xr:uid="{00000000-0005-0000-0000-0000E41B0000}"/>
    <cellStyle name="Currency 3 4 7 2 3 4" xfId="21254" xr:uid="{00000000-0005-0000-0000-0000E51B0000}"/>
    <cellStyle name="Currency 3 4 7 2 3 5" xfId="26206" xr:uid="{00000000-0005-0000-0000-0000E61B0000}"/>
    <cellStyle name="Currency 3 4 7 2 3 6" xfId="31158" xr:uid="{00000000-0005-0000-0000-0000E71B0000}"/>
    <cellStyle name="Currency 3 4 7 2 3 7" xfId="36110" xr:uid="{00000000-0005-0000-0000-0000E81B0000}"/>
    <cellStyle name="Currency 3 4 7 2 4" xfId="3499" xr:uid="{00000000-0005-0000-0000-0000E91B0000}"/>
    <cellStyle name="Currency 3 4 7 2 4 2" xfId="43110" xr:uid="{00000000-0005-0000-0000-0000EA1B0000}"/>
    <cellStyle name="Currency 3 4 7 2 5" xfId="8449" xr:uid="{00000000-0005-0000-0000-0000EB1B0000}"/>
    <cellStyle name="Currency 3 4 7 2 5 2" xfId="38158" xr:uid="{00000000-0005-0000-0000-0000EC1B0000}"/>
    <cellStyle name="Currency 3 4 7 2 6" xfId="13399" xr:uid="{00000000-0005-0000-0000-0000ED1B0000}"/>
    <cellStyle name="Currency 3 4 7 2 7" xfId="18350" xr:uid="{00000000-0005-0000-0000-0000EE1B0000}"/>
    <cellStyle name="Currency 3 4 7 2 8" xfId="23302" xr:uid="{00000000-0005-0000-0000-0000EF1B0000}"/>
    <cellStyle name="Currency 3 4 7 2 9" xfId="28254" xr:uid="{00000000-0005-0000-0000-0000F01B0000}"/>
    <cellStyle name="Currency 3 4 7 3" xfId="2905" xr:uid="{00000000-0005-0000-0000-0000F11B0000}"/>
    <cellStyle name="Currency 3 4 7 3 2" xfId="7855" xr:uid="{00000000-0005-0000-0000-0000F21B0000}"/>
    <cellStyle name="Currency 3 4 7 3 2 2" xfId="42516" xr:uid="{00000000-0005-0000-0000-0000F31B0000}"/>
    <cellStyle name="Currency 3 4 7 3 3" xfId="12805" xr:uid="{00000000-0005-0000-0000-0000F41B0000}"/>
    <cellStyle name="Currency 3 4 7 3 3 2" xfId="37564" xr:uid="{00000000-0005-0000-0000-0000F51B0000}"/>
    <cellStyle name="Currency 3 4 7 3 4" xfId="17756" xr:uid="{00000000-0005-0000-0000-0000F61B0000}"/>
    <cellStyle name="Currency 3 4 7 3 5" xfId="22708" xr:uid="{00000000-0005-0000-0000-0000F71B0000}"/>
    <cellStyle name="Currency 3 4 7 3 6" xfId="27660" xr:uid="{00000000-0005-0000-0000-0000F81B0000}"/>
    <cellStyle name="Currency 3 4 7 3 7" xfId="32612" xr:uid="{00000000-0005-0000-0000-0000F91B0000}"/>
    <cellStyle name="Currency 3 4 7 4" xfId="4357" xr:uid="{00000000-0005-0000-0000-0000FA1B0000}"/>
    <cellStyle name="Currency 3 4 7 4 2" xfId="9307" xr:uid="{00000000-0005-0000-0000-0000FB1B0000}"/>
    <cellStyle name="Currency 3 4 7 4 2 2" xfId="43968" xr:uid="{00000000-0005-0000-0000-0000FC1B0000}"/>
    <cellStyle name="Currency 3 4 7 4 3" xfId="14257" xr:uid="{00000000-0005-0000-0000-0000FD1B0000}"/>
    <cellStyle name="Currency 3 4 7 4 3 2" xfId="39016" xr:uid="{00000000-0005-0000-0000-0000FE1B0000}"/>
    <cellStyle name="Currency 3 4 7 4 4" xfId="19208" xr:uid="{00000000-0005-0000-0000-0000FF1B0000}"/>
    <cellStyle name="Currency 3 4 7 4 5" xfId="24160" xr:uid="{00000000-0005-0000-0000-0000001C0000}"/>
    <cellStyle name="Currency 3 4 7 4 6" xfId="29112" xr:uid="{00000000-0005-0000-0000-0000011C0000}"/>
    <cellStyle name="Currency 3 4 7 4 7" xfId="34064" xr:uid="{00000000-0005-0000-0000-0000021C0000}"/>
    <cellStyle name="Currency 3 4 7 5" xfId="5809" xr:uid="{00000000-0005-0000-0000-0000031C0000}"/>
    <cellStyle name="Currency 3 4 7 5 2" xfId="10759" xr:uid="{00000000-0005-0000-0000-0000041C0000}"/>
    <cellStyle name="Currency 3 4 7 5 2 2" xfId="45420" xr:uid="{00000000-0005-0000-0000-0000051C0000}"/>
    <cellStyle name="Currency 3 4 7 5 3" xfId="15709" xr:uid="{00000000-0005-0000-0000-0000061C0000}"/>
    <cellStyle name="Currency 3 4 7 5 3 2" xfId="40468" xr:uid="{00000000-0005-0000-0000-0000071C0000}"/>
    <cellStyle name="Currency 3 4 7 5 4" xfId="20660" xr:uid="{00000000-0005-0000-0000-0000081C0000}"/>
    <cellStyle name="Currency 3 4 7 5 5" xfId="25612" xr:uid="{00000000-0005-0000-0000-0000091C0000}"/>
    <cellStyle name="Currency 3 4 7 5 6" xfId="30564" xr:uid="{00000000-0005-0000-0000-00000A1C0000}"/>
    <cellStyle name="Currency 3 4 7 5 7" xfId="35516" xr:uid="{00000000-0005-0000-0000-00000B1C0000}"/>
    <cellStyle name="Currency 3 4 7 6" xfId="2047" xr:uid="{00000000-0005-0000-0000-00000C1C0000}"/>
    <cellStyle name="Currency 3 4 7 6 2" xfId="41658" xr:uid="{00000000-0005-0000-0000-00000D1C0000}"/>
    <cellStyle name="Currency 3 4 7 7" xfId="6997" xr:uid="{00000000-0005-0000-0000-00000E1C0000}"/>
    <cellStyle name="Currency 3 4 7 7 2" xfId="36706" xr:uid="{00000000-0005-0000-0000-00000F1C0000}"/>
    <cellStyle name="Currency 3 4 7 8" xfId="11947" xr:uid="{00000000-0005-0000-0000-0000101C0000}"/>
    <cellStyle name="Currency 3 4 7 9" xfId="16898" xr:uid="{00000000-0005-0000-0000-0000111C0000}"/>
    <cellStyle name="Currency 3 4 8" xfId="529" xr:uid="{00000000-0005-0000-0000-0000121C0000}"/>
    <cellStyle name="Currency 3 4 8 10" xfId="32282" xr:uid="{00000000-0005-0000-0000-0000131C0000}"/>
    <cellStyle name="Currency 3 4 8 2" xfId="4027" xr:uid="{00000000-0005-0000-0000-0000141C0000}"/>
    <cellStyle name="Currency 3 4 8 2 2" xfId="8977" xr:uid="{00000000-0005-0000-0000-0000151C0000}"/>
    <cellStyle name="Currency 3 4 8 2 2 2" xfId="43638" xr:uid="{00000000-0005-0000-0000-0000161C0000}"/>
    <cellStyle name="Currency 3 4 8 2 3" xfId="13927" xr:uid="{00000000-0005-0000-0000-0000171C0000}"/>
    <cellStyle name="Currency 3 4 8 2 3 2" xfId="38686" xr:uid="{00000000-0005-0000-0000-0000181C0000}"/>
    <cellStyle name="Currency 3 4 8 2 4" xfId="18878" xr:uid="{00000000-0005-0000-0000-0000191C0000}"/>
    <cellStyle name="Currency 3 4 8 2 5" xfId="23830" xr:uid="{00000000-0005-0000-0000-00001A1C0000}"/>
    <cellStyle name="Currency 3 4 8 2 6" xfId="28782" xr:uid="{00000000-0005-0000-0000-00001B1C0000}"/>
    <cellStyle name="Currency 3 4 8 2 7" xfId="33734" xr:uid="{00000000-0005-0000-0000-00001C1C0000}"/>
    <cellStyle name="Currency 3 4 8 3" xfId="5479" xr:uid="{00000000-0005-0000-0000-00001D1C0000}"/>
    <cellStyle name="Currency 3 4 8 3 2" xfId="10429" xr:uid="{00000000-0005-0000-0000-00001E1C0000}"/>
    <cellStyle name="Currency 3 4 8 3 2 2" xfId="45090" xr:uid="{00000000-0005-0000-0000-00001F1C0000}"/>
    <cellStyle name="Currency 3 4 8 3 3" xfId="15379" xr:uid="{00000000-0005-0000-0000-0000201C0000}"/>
    <cellStyle name="Currency 3 4 8 3 3 2" xfId="40138" xr:uid="{00000000-0005-0000-0000-0000211C0000}"/>
    <cellStyle name="Currency 3 4 8 3 4" xfId="20330" xr:uid="{00000000-0005-0000-0000-0000221C0000}"/>
    <cellStyle name="Currency 3 4 8 3 5" xfId="25282" xr:uid="{00000000-0005-0000-0000-0000231C0000}"/>
    <cellStyle name="Currency 3 4 8 3 6" xfId="30234" xr:uid="{00000000-0005-0000-0000-0000241C0000}"/>
    <cellStyle name="Currency 3 4 8 3 7" xfId="35186" xr:uid="{00000000-0005-0000-0000-0000251C0000}"/>
    <cellStyle name="Currency 3 4 8 4" xfId="2575" xr:uid="{00000000-0005-0000-0000-0000261C0000}"/>
    <cellStyle name="Currency 3 4 8 4 2" xfId="42186" xr:uid="{00000000-0005-0000-0000-0000271C0000}"/>
    <cellStyle name="Currency 3 4 8 5" xfId="7525" xr:uid="{00000000-0005-0000-0000-0000281C0000}"/>
    <cellStyle name="Currency 3 4 8 5 2" xfId="37234" xr:uid="{00000000-0005-0000-0000-0000291C0000}"/>
    <cellStyle name="Currency 3 4 8 6" xfId="12475" xr:uid="{00000000-0005-0000-0000-00002A1C0000}"/>
    <cellStyle name="Currency 3 4 8 7" xfId="17426" xr:uid="{00000000-0005-0000-0000-00002B1C0000}"/>
    <cellStyle name="Currency 3 4 8 8" xfId="22378" xr:uid="{00000000-0005-0000-0000-00002C1C0000}"/>
    <cellStyle name="Currency 3 4 8 9" xfId="27330" xr:uid="{00000000-0005-0000-0000-00002D1C0000}"/>
    <cellStyle name="Currency 3 4 9" xfId="1123" xr:uid="{00000000-0005-0000-0000-00002E1C0000}"/>
    <cellStyle name="Currency 3 4 9 10" xfId="32876" xr:uid="{00000000-0005-0000-0000-00002F1C0000}"/>
    <cellStyle name="Currency 3 4 9 2" xfId="4621" xr:uid="{00000000-0005-0000-0000-0000301C0000}"/>
    <cellStyle name="Currency 3 4 9 2 2" xfId="9571" xr:uid="{00000000-0005-0000-0000-0000311C0000}"/>
    <cellStyle name="Currency 3 4 9 2 2 2" xfId="44232" xr:uid="{00000000-0005-0000-0000-0000321C0000}"/>
    <cellStyle name="Currency 3 4 9 2 3" xfId="14521" xr:uid="{00000000-0005-0000-0000-0000331C0000}"/>
    <cellStyle name="Currency 3 4 9 2 3 2" xfId="39280" xr:uid="{00000000-0005-0000-0000-0000341C0000}"/>
    <cellStyle name="Currency 3 4 9 2 4" xfId="19472" xr:uid="{00000000-0005-0000-0000-0000351C0000}"/>
    <cellStyle name="Currency 3 4 9 2 5" xfId="24424" xr:uid="{00000000-0005-0000-0000-0000361C0000}"/>
    <cellStyle name="Currency 3 4 9 2 6" xfId="29376" xr:uid="{00000000-0005-0000-0000-0000371C0000}"/>
    <cellStyle name="Currency 3 4 9 2 7" xfId="34328" xr:uid="{00000000-0005-0000-0000-0000381C0000}"/>
    <cellStyle name="Currency 3 4 9 3" xfId="6073" xr:uid="{00000000-0005-0000-0000-0000391C0000}"/>
    <cellStyle name="Currency 3 4 9 3 2" xfId="11023" xr:uid="{00000000-0005-0000-0000-00003A1C0000}"/>
    <cellStyle name="Currency 3 4 9 3 2 2" xfId="45684" xr:uid="{00000000-0005-0000-0000-00003B1C0000}"/>
    <cellStyle name="Currency 3 4 9 3 3" xfId="15973" xr:uid="{00000000-0005-0000-0000-00003C1C0000}"/>
    <cellStyle name="Currency 3 4 9 3 3 2" xfId="40732" xr:uid="{00000000-0005-0000-0000-00003D1C0000}"/>
    <cellStyle name="Currency 3 4 9 3 4" xfId="20924" xr:uid="{00000000-0005-0000-0000-00003E1C0000}"/>
    <cellStyle name="Currency 3 4 9 3 5" xfId="25876" xr:uid="{00000000-0005-0000-0000-00003F1C0000}"/>
    <cellStyle name="Currency 3 4 9 3 6" xfId="30828" xr:uid="{00000000-0005-0000-0000-0000401C0000}"/>
    <cellStyle name="Currency 3 4 9 3 7" xfId="35780" xr:uid="{00000000-0005-0000-0000-0000411C0000}"/>
    <cellStyle name="Currency 3 4 9 4" xfId="3169" xr:uid="{00000000-0005-0000-0000-0000421C0000}"/>
    <cellStyle name="Currency 3 4 9 4 2" xfId="42780" xr:uid="{00000000-0005-0000-0000-0000431C0000}"/>
    <cellStyle name="Currency 3 4 9 5" xfId="8119" xr:uid="{00000000-0005-0000-0000-0000441C0000}"/>
    <cellStyle name="Currency 3 4 9 5 2" xfId="37828" xr:uid="{00000000-0005-0000-0000-0000451C0000}"/>
    <cellStyle name="Currency 3 4 9 6" xfId="13069" xr:uid="{00000000-0005-0000-0000-0000461C0000}"/>
    <cellStyle name="Currency 3 4 9 7" xfId="18020" xr:uid="{00000000-0005-0000-0000-0000471C0000}"/>
    <cellStyle name="Currency 3 4 9 8" xfId="22972" xr:uid="{00000000-0005-0000-0000-0000481C0000}"/>
    <cellStyle name="Currency 3 4 9 9" xfId="27924" xr:uid="{00000000-0005-0000-0000-0000491C0000}"/>
    <cellStyle name="Currency 3 5" xfId="292" xr:uid="{00000000-0005-0000-0000-00004A1C0000}"/>
    <cellStyle name="Currency 3 5 10" xfId="3790" xr:uid="{00000000-0005-0000-0000-00004B1C0000}"/>
    <cellStyle name="Currency 3 5 10 2" xfId="8740" xr:uid="{00000000-0005-0000-0000-00004C1C0000}"/>
    <cellStyle name="Currency 3 5 10 2 2" xfId="43401" xr:uid="{00000000-0005-0000-0000-00004D1C0000}"/>
    <cellStyle name="Currency 3 5 10 3" xfId="13690" xr:uid="{00000000-0005-0000-0000-00004E1C0000}"/>
    <cellStyle name="Currency 3 5 10 3 2" xfId="38449" xr:uid="{00000000-0005-0000-0000-00004F1C0000}"/>
    <cellStyle name="Currency 3 5 10 4" xfId="18641" xr:uid="{00000000-0005-0000-0000-0000501C0000}"/>
    <cellStyle name="Currency 3 5 10 5" xfId="23593" xr:uid="{00000000-0005-0000-0000-0000511C0000}"/>
    <cellStyle name="Currency 3 5 10 6" xfId="28545" xr:uid="{00000000-0005-0000-0000-0000521C0000}"/>
    <cellStyle name="Currency 3 5 10 7" xfId="33497" xr:uid="{00000000-0005-0000-0000-0000531C0000}"/>
    <cellStyle name="Currency 3 5 11" xfId="5242" xr:uid="{00000000-0005-0000-0000-0000541C0000}"/>
    <cellStyle name="Currency 3 5 11 2" xfId="10192" xr:uid="{00000000-0005-0000-0000-0000551C0000}"/>
    <cellStyle name="Currency 3 5 11 2 2" xfId="44853" xr:uid="{00000000-0005-0000-0000-0000561C0000}"/>
    <cellStyle name="Currency 3 5 11 3" xfId="15142" xr:uid="{00000000-0005-0000-0000-0000571C0000}"/>
    <cellStyle name="Currency 3 5 11 3 2" xfId="39901" xr:uid="{00000000-0005-0000-0000-0000581C0000}"/>
    <cellStyle name="Currency 3 5 11 4" xfId="20093" xr:uid="{00000000-0005-0000-0000-0000591C0000}"/>
    <cellStyle name="Currency 3 5 11 5" xfId="25045" xr:uid="{00000000-0005-0000-0000-00005A1C0000}"/>
    <cellStyle name="Currency 3 5 11 6" xfId="29997" xr:uid="{00000000-0005-0000-0000-00005B1C0000}"/>
    <cellStyle name="Currency 3 5 11 7" xfId="34949" xr:uid="{00000000-0005-0000-0000-00005C1C0000}"/>
    <cellStyle name="Currency 3 5 12" xfId="1744" xr:uid="{00000000-0005-0000-0000-00005D1C0000}"/>
    <cellStyle name="Currency 3 5 12 2" xfId="41355" xr:uid="{00000000-0005-0000-0000-00005E1C0000}"/>
    <cellStyle name="Currency 3 5 13" xfId="6694" xr:uid="{00000000-0005-0000-0000-00005F1C0000}"/>
    <cellStyle name="Currency 3 5 13 2" xfId="36403" xr:uid="{00000000-0005-0000-0000-0000601C0000}"/>
    <cellStyle name="Currency 3 5 14" xfId="11644" xr:uid="{00000000-0005-0000-0000-0000611C0000}"/>
    <cellStyle name="Currency 3 5 15" xfId="16595" xr:uid="{00000000-0005-0000-0000-0000621C0000}"/>
    <cellStyle name="Currency 3 5 16" xfId="21547" xr:uid="{00000000-0005-0000-0000-0000631C0000}"/>
    <cellStyle name="Currency 3 5 17" xfId="26499" xr:uid="{00000000-0005-0000-0000-0000641C0000}"/>
    <cellStyle name="Currency 3 5 18" xfId="31451" xr:uid="{00000000-0005-0000-0000-0000651C0000}"/>
    <cellStyle name="Currency 3 5 2" xfId="358" xr:uid="{00000000-0005-0000-0000-0000661C0000}"/>
    <cellStyle name="Currency 3 5 2 10" xfId="11776" xr:uid="{00000000-0005-0000-0000-0000671C0000}"/>
    <cellStyle name="Currency 3 5 2 11" xfId="16727" xr:uid="{00000000-0005-0000-0000-0000681C0000}"/>
    <cellStyle name="Currency 3 5 2 12" xfId="21679" xr:uid="{00000000-0005-0000-0000-0000691C0000}"/>
    <cellStyle name="Currency 3 5 2 13" xfId="26631" xr:uid="{00000000-0005-0000-0000-00006A1C0000}"/>
    <cellStyle name="Currency 3 5 2 14" xfId="31583" xr:uid="{00000000-0005-0000-0000-00006B1C0000}"/>
    <cellStyle name="Currency 3 5 2 2" xfId="952" xr:uid="{00000000-0005-0000-0000-00006C1C0000}"/>
    <cellStyle name="Currency 3 5 2 2 10" xfId="21943" xr:uid="{00000000-0005-0000-0000-00006D1C0000}"/>
    <cellStyle name="Currency 3 5 2 2 11" xfId="26895" xr:uid="{00000000-0005-0000-0000-00006E1C0000}"/>
    <cellStyle name="Currency 3 5 2 2 12" xfId="31847" xr:uid="{00000000-0005-0000-0000-00006F1C0000}"/>
    <cellStyle name="Currency 3 5 2 2 2" xfId="1546" xr:uid="{00000000-0005-0000-0000-0000701C0000}"/>
    <cellStyle name="Currency 3 5 2 2 2 10" xfId="33299" xr:uid="{00000000-0005-0000-0000-0000711C0000}"/>
    <cellStyle name="Currency 3 5 2 2 2 2" xfId="5044" xr:uid="{00000000-0005-0000-0000-0000721C0000}"/>
    <cellStyle name="Currency 3 5 2 2 2 2 2" xfId="9994" xr:uid="{00000000-0005-0000-0000-0000731C0000}"/>
    <cellStyle name="Currency 3 5 2 2 2 2 2 2" xfId="44655" xr:uid="{00000000-0005-0000-0000-0000741C0000}"/>
    <cellStyle name="Currency 3 5 2 2 2 2 3" xfId="14944" xr:uid="{00000000-0005-0000-0000-0000751C0000}"/>
    <cellStyle name="Currency 3 5 2 2 2 2 3 2" xfId="39703" xr:uid="{00000000-0005-0000-0000-0000761C0000}"/>
    <cellStyle name="Currency 3 5 2 2 2 2 4" xfId="19895" xr:uid="{00000000-0005-0000-0000-0000771C0000}"/>
    <cellStyle name="Currency 3 5 2 2 2 2 5" xfId="24847" xr:uid="{00000000-0005-0000-0000-0000781C0000}"/>
    <cellStyle name="Currency 3 5 2 2 2 2 6" xfId="29799" xr:uid="{00000000-0005-0000-0000-0000791C0000}"/>
    <cellStyle name="Currency 3 5 2 2 2 2 7" xfId="34751" xr:uid="{00000000-0005-0000-0000-00007A1C0000}"/>
    <cellStyle name="Currency 3 5 2 2 2 3" xfId="6496" xr:uid="{00000000-0005-0000-0000-00007B1C0000}"/>
    <cellStyle name="Currency 3 5 2 2 2 3 2" xfId="11446" xr:uid="{00000000-0005-0000-0000-00007C1C0000}"/>
    <cellStyle name="Currency 3 5 2 2 2 3 2 2" xfId="46107" xr:uid="{00000000-0005-0000-0000-00007D1C0000}"/>
    <cellStyle name="Currency 3 5 2 2 2 3 3" xfId="16396" xr:uid="{00000000-0005-0000-0000-00007E1C0000}"/>
    <cellStyle name="Currency 3 5 2 2 2 3 3 2" xfId="41155" xr:uid="{00000000-0005-0000-0000-00007F1C0000}"/>
    <cellStyle name="Currency 3 5 2 2 2 3 4" xfId="21347" xr:uid="{00000000-0005-0000-0000-0000801C0000}"/>
    <cellStyle name="Currency 3 5 2 2 2 3 5" xfId="26299" xr:uid="{00000000-0005-0000-0000-0000811C0000}"/>
    <cellStyle name="Currency 3 5 2 2 2 3 6" xfId="31251" xr:uid="{00000000-0005-0000-0000-0000821C0000}"/>
    <cellStyle name="Currency 3 5 2 2 2 3 7" xfId="36203" xr:uid="{00000000-0005-0000-0000-0000831C0000}"/>
    <cellStyle name="Currency 3 5 2 2 2 4" xfId="3592" xr:uid="{00000000-0005-0000-0000-0000841C0000}"/>
    <cellStyle name="Currency 3 5 2 2 2 4 2" xfId="43203" xr:uid="{00000000-0005-0000-0000-0000851C0000}"/>
    <cellStyle name="Currency 3 5 2 2 2 5" xfId="8542" xr:uid="{00000000-0005-0000-0000-0000861C0000}"/>
    <cellStyle name="Currency 3 5 2 2 2 5 2" xfId="38251" xr:uid="{00000000-0005-0000-0000-0000871C0000}"/>
    <cellStyle name="Currency 3 5 2 2 2 6" xfId="13492" xr:uid="{00000000-0005-0000-0000-0000881C0000}"/>
    <cellStyle name="Currency 3 5 2 2 2 7" xfId="18443" xr:uid="{00000000-0005-0000-0000-0000891C0000}"/>
    <cellStyle name="Currency 3 5 2 2 2 8" xfId="23395" xr:uid="{00000000-0005-0000-0000-00008A1C0000}"/>
    <cellStyle name="Currency 3 5 2 2 2 9" xfId="28347" xr:uid="{00000000-0005-0000-0000-00008B1C0000}"/>
    <cellStyle name="Currency 3 5 2 2 3" xfId="2998" xr:uid="{00000000-0005-0000-0000-00008C1C0000}"/>
    <cellStyle name="Currency 3 5 2 2 3 2" xfId="7948" xr:uid="{00000000-0005-0000-0000-00008D1C0000}"/>
    <cellStyle name="Currency 3 5 2 2 3 2 2" xfId="42609" xr:uid="{00000000-0005-0000-0000-00008E1C0000}"/>
    <cellStyle name="Currency 3 5 2 2 3 3" xfId="12898" xr:uid="{00000000-0005-0000-0000-00008F1C0000}"/>
    <cellStyle name="Currency 3 5 2 2 3 3 2" xfId="37657" xr:uid="{00000000-0005-0000-0000-0000901C0000}"/>
    <cellStyle name="Currency 3 5 2 2 3 4" xfId="17849" xr:uid="{00000000-0005-0000-0000-0000911C0000}"/>
    <cellStyle name="Currency 3 5 2 2 3 5" xfId="22801" xr:uid="{00000000-0005-0000-0000-0000921C0000}"/>
    <cellStyle name="Currency 3 5 2 2 3 6" xfId="27753" xr:uid="{00000000-0005-0000-0000-0000931C0000}"/>
    <cellStyle name="Currency 3 5 2 2 3 7" xfId="32705" xr:uid="{00000000-0005-0000-0000-0000941C0000}"/>
    <cellStyle name="Currency 3 5 2 2 4" xfId="4450" xr:uid="{00000000-0005-0000-0000-0000951C0000}"/>
    <cellStyle name="Currency 3 5 2 2 4 2" xfId="9400" xr:uid="{00000000-0005-0000-0000-0000961C0000}"/>
    <cellStyle name="Currency 3 5 2 2 4 2 2" xfId="44061" xr:uid="{00000000-0005-0000-0000-0000971C0000}"/>
    <cellStyle name="Currency 3 5 2 2 4 3" xfId="14350" xr:uid="{00000000-0005-0000-0000-0000981C0000}"/>
    <cellStyle name="Currency 3 5 2 2 4 3 2" xfId="39109" xr:uid="{00000000-0005-0000-0000-0000991C0000}"/>
    <cellStyle name="Currency 3 5 2 2 4 4" xfId="19301" xr:uid="{00000000-0005-0000-0000-00009A1C0000}"/>
    <cellStyle name="Currency 3 5 2 2 4 5" xfId="24253" xr:uid="{00000000-0005-0000-0000-00009B1C0000}"/>
    <cellStyle name="Currency 3 5 2 2 4 6" xfId="29205" xr:uid="{00000000-0005-0000-0000-00009C1C0000}"/>
    <cellStyle name="Currency 3 5 2 2 4 7" xfId="34157" xr:uid="{00000000-0005-0000-0000-00009D1C0000}"/>
    <cellStyle name="Currency 3 5 2 2 5" xfId="5902" xr:uid="{00000000-0005-0000-0000-00009E1C0000}"/>
    <cellStyle name="Currency 3 5 2 2 5 2" xfId="10852" xr:uid="{00000000-0005-0000-0000-00009F1C0000}"/>
    <cellStyle name="Currency 3 5 2 2 5 2 2" xfId="45513" xr:uid="{00000000-0005-0000-0000-0000A01C0000}"/>
    <cellStyle name="Currency 3 5 2 2 5 3" xfId="15802" xr:uid="{00000000-0005-0000-0000-0000A11C0000}"/>
    <cellStyle name="Currency 3 5 2 2 5 3 2" xfId="40561" xr:uid="{00000000-0005-0000-0000-0000A21C0000}"/>
    <cellStyle name="Currency 3 5 2 2 5 4" xfId="20753" xr:uid="{00000000-0005-0000-0000-0000A31C0000}"/>
    <cellStyle name="Currency 3 5 2 2 5 5" xfId="25705" xr:uid="{00000000-0005-0000-0000-0000A41C0000}"/>
    <cellStyle name="Currency 3 5 2 2 5 6" xfId="30657" xr:uid="{00000000-0005-0000-0000-0000A51C0000}"/>
    <cellStyle name="Currency 3 5 2 2 5 7" xfId="35609" xr:uid="{00000000-0005-0000-0000-0000A61C0000}"/>
    <cellStyle name="Currency 3 5 2 2 6" xfId="2140" xr:uid="{00000000-0005-0000-0000-0000A71C0000}"/>
    <cellStyle name="Currency 3 5 2 2 6 2" xfId="41751" xr:uid="{00000000-0005-0000-0000-0000A81C0000}"/>
    <cellStyle name="Currency 3 5 2 2 7" xfId="7090" xr:uid="{00000000-0005-0000-0000-0000A91C0000}"/>
    <cellStyle name="Currency 3 5 2 2 7 2" xfId="36799" xr:uid="{00000000-0005-0000-0000-0000AA1C0000}"/>
    <cellStyle name="Currency 3 5 2 2 8" xfId="12040" xr:uid="{00000000-0005-0000-0000-0000AB1C0000}"/>
    <cellStyle name="Currency 3 5 2 2 9" xfId="16991" xr:uid="{00000000-0005-0000-0000-0000AC1C0000}"/>
    <cellStyle name="Currency 3 5 2 3" xfId="688" xr:uid="{00000000-0005-0000-0000-0000AD1C0000}"/>
    <cellStyle name="Currency 3 5 2 3 10" xfId="32441" xr:uid="{00000000-0005-0000-0000-0000AE1C0000}"/>
    <cellStyle name="Currency 3 5 2 3 2" xfId="4186" xr:uid="{00000000-0005-0000-0000-0000AF1C0000}"/>
    <cellStyle name="Currency 3 5 2 3 2 2" xfId="9136" xr:uid="{00000000-0005-0000-0000-0000B01C0000}"/>
    <cellStyle name="Currency 3 5 2 3 2 2 2" xfId="43797" xr:uid="{00000000-0005-0000-0000-0000B11C0000}"/>
    <cellStyle name="Currency 3 5 2 3 2 3" xfId="14086" xr:uid="{00000000-0005-0000-0000-0000B21C0000}"/>
    <cellStyle name="Currency 3 5 2 3 2 3 2" xfId="38845" xr:uid="{00000000-0005-0000-0000-0000B31C0000}"/>
    <cellStyle name="Currency 3 5 2 3 2 4" xfId="19037" xr:uid="{00000000-0005-0000-0000-0000B41C0000}"/>
    <cellStyle name="Currency 3 5 2 3 2 5" xfId="23989" xr:uid="{00000000-0005-0000-0000-0000B51C0000}"/>
    <cellStyle name="Currency 3 5 2 3 2 6" xfId="28941" xr:uid="{00000000-0005-0000-0000-0000B61C0000}"/>
    <cellStyle name="Currency 3 5 2 3 2 7" xfId="33893" xr:uid="{00000000-0005-0000-0000-0000B71C0000}"/>
    <cellStyle name="Currency 3 5 2 3 3" xfId="5638" xr:uid="{00000000-0005-0000-0000-0000B81C0000}"/>
    <cellStyle name="Currency 3 5 2 3 3 2" xfId="10588" xr:uid="{00000000-0005-0000-0000-0000B91C0000}"/>
    <cellStyle name="Currency 3 5 2 3 3 2 2" xfId="45249" xr:uid="{00000000-0005-0000-0000-0000BA1C0000}"/>
    <cellStyle name="Currency 3 5 2 3 3 3" xfId="15538" xr:uid="{00000000-0005-0000-0000-0000BB1C0000}"/>
    <cellStyle name="Currency 3 5 2 3 3 3 2" xfId="40297" xr:uid="{00000000-0005-0000-0000-0000BC1C0000}"/>
    <cellStyle name="Currency 3 5 2 3 3 4" xfId="20489" xr:uid="{00000000-0005-0000-0000-0000BD1C0000}"/>
    <cellStyle name="Currency 3 5 2 3 3 5" xfId="25441" xr:uid="{00000000-0005-0000-0000-0000BE1C0000}"/>
    <cellStyle name="Currency 3 5 2 3 3 6" xfId="30393" xr:uid="{00000000-0005-0000-0000-0000BF1C0000}"/>
    <cellStyle name="Currency 3 5 2 3 3 7" xfId="35345" xr:uid="{00000000-0005-0000-0000-0000C01C0000}"/>
    <cellStyle name="Currency 3 5 2 3 4" xfId="2734" xr:uid="{00000000-0005-0000-0000-0000C11C0000}"/>
    <cellStyle name="Currency 3 5 2 3 4 2" xfId="42345" xr:uid="{00000000-0005-0000-0000-0000C21C0000}"/>
    <cellStyle name="Currency 3 5 2 3 5" xfId="7684" xr:uid="{00000000-0005-0000-0000-0000C31C0000}"/>
    <cellStyle name="Currency 3 5 2 3 5 2" xfId="37393" xr:uid="{00000000-0005-0000-0000-0000C41C0000}"/>
    <cellStyle name="Currency 3 5 2 3 6" xfId="12634" xr:uid="{00000000-0005-0000-0000-0000C51C0000}"/>
    <cellStyle name="Currency 3 5 2 3 7" xfId="17585" xr:uid="{00000000-0005-0000-0000-0000C61C0000}"/>
    <cellStyle name="Currency 3 5 2 3 8" xfId="22537" xr:uid="{00000000-0005-0000-0000-0000C71C0000}"/>
    <cellStyle name="Currency 3 5 2 3 9" xfId="27489" xr:uid="{00000000-0005-0000-0000-0000C81C0000}"/>
    <cellStyle name="Currency 3 5 2 4" xfId="1282" xr:uid="{00000000-0005-0000-0000-0000C91C0000}"/>
    <cellStyle name="Currency 3 5 2 4 10" xfId="33035" xr:uid="{00000000-0005-0000-0000-0000CA1C0000}"/>
    <cellStyle name="Currency 3 5 2 4 2" xfId="4780" xr:uid="{00000000-0005-0000-0000-0000CB1C0000}"/>
    <cellStyle name="Currency 3 5 2 4 2 2" xfId="9730" xr:uid="{00000000-0005-0000-0000-0000CC1C0000}"/>
    <cellStyle name="Currency 3 5 2 4 2 2 2" xfId="44391" xr:uid="{00000000-0005-0000-0000-0000CD1C0000}"/>
    <cellStyle name="Currency 3 5 2 4 2 3" xfId="14680" xr:uid="{00000000-0005-0000-0000-0000CE1C0000}"/>
    <cellStyle name="Currency 3 5 2 4 2 3 2" xfId="39439" xr:uid="{00000000-0005-0000-0000-0000CF1C0000}"/>
    <cellStyle name="Currency 3 5 2 4 2 4" xfId="19631" xr:uid="{00000000-0005-0000-0000-0000D01C0000}"/>
    <cellStyle name="Currency 3 5 2 4 2 5" xfId="24583" xr:uid="{00000000-0005-0000-0000-0000D11C0000}"/>
    <cellStyle name="Currency 3 5 2 4 2 6" xfId="29535" xr:uid="{00000000-0005-0000-0000-0000D21C0000}"/>
    <cellStyle name="Currency 3 5 2 4 2 7" xfId="34487" xr:uid="{00000000-0005-0000-0000-0000D31C0000}"/>
    <cellStyle name="Currency 3 5 2 4 3" xfId="6232" xr:uid="{00000000-0005-0000-0000-0000D41C0000}"/>
    <cellStyle name="Currency 3 5 2 4 3 2" xfId="11182" xr:uid="{00000000-0005-0000-0000-0000D51C0000}"/>
    <cellStyle name="Currency 3 5 2 4 3 2 2" xfId="45843" xr:uid="{00000000-0005-0000-0000-0000D61C0000}"/>
    <cellStyle name="Currency 3 5 2 4 3 3" xfId="16132" xr:uid="{00000000-0005-0000-0000-0000D71C0000}"/>
    <cellStyle name="Currency 3 5 2 4 3 3 2" xfId="40891" xr:uid="{00000000-0005-0000-0000-0000D81C0000}"/>
    <cellStyle name="Currency 3 5 2 4 3 4" xfId="21083" xr:uid="{00000000-0005-0000-0000-0000D91C0000}"/>
    <cellStyle name="Currency 3 5 2 4 3 5" xfId="26035" xr:uid="{00000000-0005-0000-0000-0000DA1C0000}"/>
    <cellStyle name="Currency 3 5 2 4 3 6" xfId="30987" xr:uid="{00000000-0005-0000-0000-0000DB1C0000}"/>
    <cellStyle name="Currency 3 5 2 4 3 7" xfId="35939" xr:uid="{00000000-0005-0000-0000-0000DC1C0000}"/>
    <cellStyle name="Currency 3 5 2 4 4" xfId="3328" xr:uid="{00000000-0005-0000-0000-0000DD1C0000}"/>
    <cellStyle name="Currency 3 5 2 4 4 2" xfId="42939" xr:uid="{00000000-0005-0000-0000-0000DE1C0000}"/>
    <cellStyle name="Currency 3 5 2 4 5" xfId="8278" xr:uid="{00000000-0005-0000-0000-0000DF1C0000}"/>
    <cellStyle name="Currency 3 5 2 4 5 2" xfId="37987" xr:uid="{00000000-0005-0000-0000-0000E01C0000}"/>
    <cellStyle name="Currency 3 5 2 4 6" xfId="13228" xr:uid="{00000000-0005-0000-0000-0000E11C0000}"/>
    <cellStyle name="Currency 3 5 2 4 7" xfId="18179" xr:uid="{00000000-0005-0000-0000-0000E21C0000}"/>
    <cellStyle name="Currency 3 5 2 4 8" xfId="23131" xr:uid="{00000000-0005-0000-0000-0000E31C0000}"/>
    <cellStyle name="Currency 3 5 2 4 9" xfId="28083" xr:uid="{00000000-0005-0000-0000-0000E41C0000}"/>
    <cellStyle name="Currency 3 5 2 5" xfId="2404" xr:uid="{00000000-0005-0000-0000-0000E51C0000}"/>
    <cellStyle name="Currency 3 5 2 5 2" xfId="7354" xr:uid="{00000000-0005-0000-0000-0000E61C0000}"/>
    <cellStyle name="Currency 3 5 2 5 2 2" xfId="42015" xr:uid="{00000000-0005-0000-0000-0000E71C0000}"/>
    <cellStyle name="Currency 3 5 2 5 3" xfId="12304" xr:uid="{00000000-0005-0000-0000-0000E81C0000}"/>
    <cellStyle name="Currency 3 5 2 5 3 2" xfId="37063" xr:uid="{00000000-0005-0000-0000-0000E91C0000}"/>
    <cellStyle name="Currency 3 5 2 5 4" xfId="17255" xr:uid="{00000000-0005-0000-0000-0000EA1C0000}"/>
    <cellStyle name="Currency 3 5 2 5 5" xfId="22207" xr:uid="{00000000-0005-0000-0000-0000EB1C0000}"/>
    <cellStyle name="Currency 3 5 2 5 6" xfId="27159" xr:uid="{00000000-0005-0000-0000-0000EC1C0000}"/>
    <cellStyle name="Currency 3 5 2 5 7" xfId="32111" xr:uid="{00000000-0005-0000-0000-0000ED1C0000}"/>
    <cellStyle name="Currency 3 5 2 6" xfId="3856" xr:uid="{00000000-0005-0000-0000-0000EE1C0000}"/>
    <cellStyle name="Currency 3 5 2 6 2" xfId="8806" xr:uid="{00000000-0005-0000-0000-0000EF1C0000}"/>
    <cellStyle name="Currency 3 5 2 6 2 2" xfId="43467" xr:uid="{00000000-0005-0000-0000-0000F01C0000}"/>
    <cellStyle name="Currency 3 5 2 6 3" xfId="13756" xr:uid="{00000000-0005-0000-0000-0000F11C0000}"/>
    <cellStyle name="Currency 3 5 2 6 3 2" xfId="38515" xr:uid="{00000000-0005-0000-0000-0000F21C0000}"/>
    <cellStyle name="Currency 3 5 2 6 4" xfId="18707" xr:uid="{00000000-0005-0000-0000-0000F31C0000}"/>
    <cellStyle name="Currency 3 5 2 6 5" xfId="23659" xr:uid="{00000000-0005-0000-0000-0000F41C0000}"/>
    <cellStyle name="Currency 3 5 2 6 6" xfId="28611" xr:uid="{00000000-0005-0000-0000-0000F51C0000}"/>
    <cellStyle name="Currency 3 5 2 6 7" xfId="33563" xr:uid="{00000000-0005-0000-0000-0000F61C0000}"/>
    <cellStyle name="Currency 3 5 2 7" xfId="5308" xr:uid="{00000000-0005-0000-0000-0000F71C0000}"/>
    <cellStyle name="Currency 3 5 2 7 2" xfId="10258" xr:uid="{00000000-0005-0000-0000-0000F81C0000}"/>
    <cellStyle name="Currency 3 5 2 7 2 2" xfId="44919" xr:uid="{00000000-0005-0000-0000-0000F91C0000}"/>
    <cellStyle name="Currency 3 5 2 7 3" xfId="15208" xr:uid="{00000000-0005-0000-0000-0000FA1C0000}"/>
    <cellStyle name="Currency 3 5 2 7 3 2" xfId="39967" xr:uid="{00000000-0005-0000-0000-0000FB1C0000}"/>
    <cellStyle name="Currency 3 5 2 7 4" xfId="20159" xr:uid="{00000000-0005-0000-0000-0000FC1C0000}"/>
    <cellStyle name="Currency 3 5 2 7 5" xfId="25111" xr:uid="{00000000-0005-0000-0000-0000FD1C0000}"/>
    <cellStyle name="Currency 3 5 2 7 6" xfId="30063" xr:uid="{00000000-0005-0000-0000-0000FE1C0000}"/>
    <cellStyle name="Currency 3 5 2 7 7" xfId="35015" xr:uid="{00000000-0005-0000-0000-0000FF1C0000}"/>
    <cellStyle name="Currency 3 5 2 8" xfId="1876" xr:uid="{00000000-0005-0000-0000-0000001D0000}"/>
    <cellStyle name="Currency 3 5 2 8 2" xfId="41487" xr:uid="{00000000-0005-0000-0000-0000011D0000}"/>
    <cellStyle name="Currency 3 5 2 9" xfId="6826" xr:uid="{00000000-0005-0000-0000-0000021D0000}"/>
    <cellStyle name="Currency 3 5 2 9 2" xfId="36535" xr:uid="{00000000-0005-0000-0000-0000031D0000}"/>
    <cellStyle name="Currency 3 5 3" xfId="424" xr:uid="{00000000-0005-0000-0000-0000041D0000}"/>
    <cellStyle name="Currency 3 5 3 10" xfId="11842" xr:uid="{00000000-0005-0000-0000-0000051D0000}"/>
    <cellStyle name="Currency 3 5 3 11" xfId="16793" xr:uid="{00000000-0005-0000-0000-0000061D0000}"/>
    <cellStyle name="Currency 3 5 3 12" xfId="21745" xr:uid="{00000000-0005-0000-0000-0000071D0000}"/>
    <cellStyle name="Currency 3 5 3 13" xfId="26697" xr:uid="{00000000-0005-0000-0000-0000081D0000}"/>
    <cellStyle name="Currency 3 5 3 14" xfId="31649" xr:uid="{00000000-0005-0000-0000-0000091D0000}"/>
    <cellStyle name="Currency 3 5 3 2" xfId="1018" xr:uid="{00000000-0005-0000-0000-00000A1D0000}"/>
    <cellStyle name="Currency 3 5 3 2 10" xfId="22009" xr:uid="{00000000-0005-0000-0000-00000B1D0000}"/>
    <cellStyle name="Currency 3 5 3 2 11" xfId="26961" xr:uid="{00000000-0005-0000-0000-00000C1D0000}"/>
    <cellStyle name="Currency 3 5 3 2 12" xfId="31913" xr:uid="{00000000-0005-0000-0000-00000D1D0000}"/>
    <cellStyle name="Currency 3 5 3 2 2" xfId="1612" xr:uid="{00000000-0005-0000-0000-00000E1D0000}"/>
    <cellStyle name="Currency 3 5 3 2 2 10" xfId="33365" xr:uid="{00000000-0005-0000-0000-00000F1D0000}"/>
    <cellStyle name="Currency 3 5 3 2 2 2" xfId="5110" xr:uid="{00000000-0005-0000-0000-0000101D0000}"/>
    <cellStyle name="Currency 3 5 3 2 2 2 2" xfId="10060" xr:uid="{00000000-0005-0000-0000-0000111D0000}"/>
    <cellStyle name="Currency 3 5 3 2 2 2 2 2" xfId="44721" xr:uid="{00000000-0005-0000-0000-0000121D0000}"/>
    <cellStyle name="Currency 3 5 3 2 2 2 3" xfId="15010" xr:uid="{00000000-0005-0000-0000-0000131D0000}"/>
    <cellStyle name="Currency 3 5 3 2 2 2 3 2" xfId="39769" xr:uid="{00000000-0005-0000-0000-0000141D0000}"/>
    <cellStyle name="Currency 3 5 3 2 2 2 4" xfId="19961" xr:uid="{00000000-0005-0000-0000-0000151D0000}"/>
    <cellStyle name="Currency 3 5 3 2 2 2 5" xfId="24913" xr:uid="{00000000-0005-0000-0000-0000161D0000}"/>
    <cellStyle name="Currency 3 5 3 2 2 2 6" xfId="29865" xr:uid="{00000000-0005-0000-0000-0000171D0000}"/>
    <cellStyle name="Currency 3 5 3 2 2 2 7" xfId="34817" xr:uid="{00000000-0005-0000-0000-0000181D0000}"/>
    <cellStyle name="Currency 3 5 3 2 2 3" xfId="6562" xr:uid="{00000000-0005-0000-0000-0000191D0000}"/>
    <cellStyle name="Currency 3 5 3 2 2 3 2" xfId="11512" xr:uid="{00000000-0005-0000-0000-00001A1D0000}"/>
    <cellStyle name="Currency 3 5 3 2 2 3 2 2" xfId="46173" xr:uid="{00000000-0005-0000-0000-00001B1D0000}"/>
    <cellStyle name="Currency 3 5 3 2 2 3 3" xfId="16462" xr:uid="{00000000-0005-0000-0000-00001C1D0000}"/>
    <cellStyle name="Currency 3 5 3 2 2 3 3 2" xfId="41221" xr:uid="{00000000-0005-0000-0000-00001D1D0000}"/>
    <cellStyle name="Currency 3 5 3 2 2 3 4" xfId="21413" xr:uid="{00000000-0005-0000-0000-00001E1D0000}"/>
    <cellStyle name="Currency 3 5 3 2 2 3 5" xfId="26365" xr:uid="{00000000-0005-0000-0000-00001F1D0000}"/>
    <cellStyle name="Currency 3 5 3 2 2 3 6" xfId="31317" xr:uid="{00000000-0005-0000-0000-0000201D0000}"/>
    <cellStyle name="Currency 3 5 3 2 2 3 7" xfId="36269" xr:uid="{00000000-0005-0000-0000-0000211D0000}"/>
    <cellStyle name="Currency 3 5 3 2 2 4" xfId="3658" xr:uid="{00000000-0005-0000-0000-0000221D0000}"/>
    <cellStyle name="Currency 3 5 3 2 2 4 2" xfId="43269" xr:uid="{00000000-0005-0000-0000-0000231D0000}"/>
    <cellStyle name="Currency 3 5 3 2 2 5" xfId="8608" xr:uid="{00000000-0005-0000-0000-0000241D0000}"/>
    <cellStyle name="Currency 3 5 3 2 2 5 2" xfId="38317" xr:uid="{00000000-0005-0000-0000-0000251D0000}"/>
    <cellStyle name="Currency 3 5 3 2 2 6" xfId="13558" xr:uid="{00000000-0005-0000-0000-0000261D0000}"/>
    <cellStyle name="Currency 3 5 3 2 2 7" xfId="18509" xr:uid="{00000000-0005-0000-0000-0000271D0000}"/>
    <cellStyle name="Currency 3 5 3 2 2 8" xfId="23461" xr:uid="{00000000-0005-0000-0000-0000281D0000}"/>
    <cellStyle name="Currency 3 5 3 2 2 9" xfId="28413" xr:uid="{00000000-0005-0000-0000-0000291D0000}"/>
    <cellStyle name="Currency 3 5 3 2 3" xfId="3064" xr:uid="{00000000-0005-0000-0000-00002A1D0000}"/>
    <cellStyle name="Currency 3 5 3 2 3 2" xfId="8014" xr:uid="{00000000-0005-0000-0000-00002B1D0000}"/>
    <cellStyle name="Currency 3 5 3 2 3 2 2" xfId="42675" xr:uid="{00000000-0005-0000-0000-00002C1D0000}"/>
    <cellStyle name="Currency 3 5 3 2 3 3" xfId="12964" xr:uid="{00000000-0005-0000-0000-00002D1D0000}"/>
    <cellStyle name="Currency 3 5 3 2 3 3 2" xfId="37723" xr:uid="{00000000-0005-0000-0000-00002E1D0000}"/>
    <cellStyle name="Currency 3 5 3 2 3 4" xfId="17915" xr:uid="{00000000-0005-0000-0000-00002F1D0000}"/>
    <cellStyle name="Currency 3 5 3 2 3 5" xfId="22867" xr:uid="{00000000-0005-0000-0000-0000301D0000}"/>
    <cellStyle name="Currency 3 5 3 2 3 6" xfId="27819" xr:uid="{00000000-0005-0000-0000-0000311D0000}"/>
    <cellStyle name="Currency 3 5 3 2 3 7" xfId="32771" xr:uid="{00000000-0005-0000-0000-0000321D0000}"/>
    <cellStyle name="Currency 3 5 3 2 4" xfId="4516" xr:uid="{00000000-0005-0000-0000-0000331D0000}"/>
    <cellStyle name="Currency 3 5 3 2 4 2" xfId="9466" xr:uid="{00000000-0005-0000-0000-0000341D0000}"/>
    <cellStyle name="Currency 3 5 3 2 4 2 2" xfId="44127" xr:uid="{00000000-0005-0000-0000-0000351D0000}"/>
    <cellStyle name="Currency 3 5 3 2 4 3" xfId="14416" xr:uid="{00000000-0005-0000-0000-0000361D0000}"/>
    <cellStyle name="Currency 3 5 3 2 4 3 2" xfId="39175" xr:uid="{00000000-0005-0000-0000-0000371D0000}"/>
    <cellStyle name="Currency 3 5 3 2 4 4" xfId="19367" xr:uid="{00000000-0005-0000-0000-0000381D0000}"/>
    <cellStyle name="Currency 3 5 3 2 4 5" xfId="24319" xr:uid="{00000000-0005-0000-0000-0000391D0000}"/>
    <cellStyle name="Currency 3 5 3 2 4 6" xfId="29271" xr:uid="{00000000-0005-0000-0000-00003A1D0000}"/>
    <cellStyle name="Currency 3 5 3 2 4 7" xfId="34223" xr:uid="{00000000-0005-0000-0000-00003B1D0000}"/>
    <cellStyle name="Currency 3 5 3 2 5" xfId="5968" xr:uid="{00000000-0005-0000-0000-00003C1D0000}"/>
    <cellStyle name="Currency 3 5 3 2 5 2" xfId="10918" xr:uid="{00000000-0005-0000-0000-00003D1D0000}"/>
    <cellStyle name="Currency 3 5 3 2 5 2 2" xfId="45579" xr:uid="{00000000-0005-0000-0000-00003E1D0000}"/>
    <cellStyle name="Currency 3 5 3 2 5 3" xfId="15868" xr:uid="{00000000-0005-0000-0000-00003F1D0000}"/>
    <cellStyle name="Currency 3 5 3 2 5 3 2" xfId="40627" xr:uid="{00000000-0005-0000-0000-0000401D0000}"/>
    <cellStyle name="Currency 3 5 3 2 5 4" xfId="20819" xr:uid="{00000000-0005-0000-0000-0000411D0000}"/>
    <cellStyle name="Currency 3 5 3 2 5 5" xfId="25771" xr:uid="{00000000-0005-0000-0000-0000421D0000}"/>
    <cellStyle name="Currency 3 5 3 2 5 6" xfId="30723" xr:uid="{00000000-0005-0000-0000-0000431D0000}"/>
    <cellStyle name="Currency 3 5 3 2 5 7" xfId="35675" xr:uid="{00000000-0005-0000-0000-0000441D0000}"/>
    <cellStyle name="Currency 3 5 3 2 6" xfId="2206" xr:uid="{00000000-0005-0000-0000-0000451D0000}"/>
    <cellStyle name="Currency 3 5 3 2 6 2" xfId="41817" xr:uid="{00000000-0005-0000-0000-0000461D0000}"/>
    <cellStyle name="Currency 3 5 3 2 7" xfId="7156" xr:uid="{00000000-0005-0000-0000-0000471D0000}"/>
    <cellStyle name="Currency 3 5 3 2 7 2" xfId="36865" xr:uid="{00000000-0005-0000-0000-0000481D0000}"/>
    <cellStyle name="Currency 3 5 3 2 8" xfId="12106" xr:uid="{00000000-0005-0000-0000-0000491D0000}"/>
    <cellStyle name="Currency 3 5 3 2 9" xfId="17057" xr:uid="{00000000-0005-0000-0000-00004A1D0000}"/>
    <cellStyle name="Currency 3 5 3 3" xfId="754" xr:uid="{00000000-0005-0000-0000-00004B1D0000}"/>
    <cellStyle name="Currency 3 5 3 3 10" xfId="32507" xr:uid="{00000000-0005-0000-0000-00004C1D0000}"/>
    <cellStyle name="Currency 3 5 3 3 2" xfId="4252" xr:uid="{00000000-0005-0000-0000-00004D1D0000}"/>
    <cellStyle name="Currency 3 5 3 3 2 2" xfId="9202" xr:uid="{00000000-0005-0000-0000-00004E1D0000}"/>
    <cellStyle name="Currency 3 5 3 3 2 2 2" xfId="43863" xr:uid="{00000000-0005-0000-0000-00004F1D0000}"/>
    <cellStyle name="Currency 3 5 3 3 2 3" xfId="14152" xr:uid="{00000000-0005-0000-0000-0000501D0000}"/>
    <cellStyle name="Currency 3 5 3 3 2 3 2" xfId="38911" xr:uid="{00000000-0005-0000-0000-0000511D0000}"/>
    <cellStyle name="Currency 3 5 3 3 2 4" xfId="19103" xr:uid="{00000000-0005-0000-0000-0000521D0000}"/>
    <cellStyle name="Currency 3 5 3 3 2 5" xfId="24055" xr:uid="{00000000-0005-0000-0000-0000531D0000}"/>
    <cellStyle name="Currency 3 5 3 3 2 6" xfId="29007" xr:uid="{00000000-0005-0000-0000-0000541D0000}"/>
    <cellStyle name="Currency 3 5 3 3 2 7" xfId="33959" xr:uid="{00000000-0005-0000-0000-0000551D0000}"/>
    <cellStyle name="Currency 3 5 3 3 3" xfId="5704" xr:uid="{00000000-0005-0000-0000-0000561D0000}"/>
    <cellStyle name="Currency 3 5 3 3 3 2" xfId="10654" xr:uid="{00000000-0005-0000-0000-0000571D0000}"/>
    <cellStyle name="Currency 3 5 3 3 3 2 2" xfId="45315" xr:uid="{00000000-0005-0000-0000-0000581D0000}"/>
    <cellStyle name="Currency 3 5 3 3 3 3" xfId="15604" xr:uid="{00000000-0005-0000-0000-0000591D0000}"/>
    <cellStyle name="Currency 3 5 3 3 3 3 2" xfId="40363" xr:uid="{00000000-0005-0000-0000-00005A1D0000}"/>
    <cellStyle name="Currency 3 5 3 3 3 4" xfId="20555" xr:uid="{00000000-0005-0000-0000-00005B1D0000}"/>
    <cellStyle name="Currency 3 5 3 3 3 5" xfId="25507" xr:uid="{00000000-0005-0000-0000-00005C1D0000}"/>
    <cellStyle name="Currency 3 5 3 3 3 6" xfId="30459" xr:uid="{00000000-0005-0000-0000-00005D1D0000}"/>
    <cellStyle name="Currency 3 5 3 3 3 7" xfId="35411" xr:uid="{00000000-0005-0000-0000-00005E1D0000}"/>
    <cellStyle name="Currency 3 5 3 3 4" xfId="2800" xr:uid="{00000000-0005-0000-0000-00005F1D0000}"/>
    <cellStyle name="Currency 3 5 3 3 4 2" xfId="42411" xr:uid="{00000000-0005-0000-0000-0000601D0000}"/>
    <cellStyle name="Currency 3 5 3 3 5" xfId="7750" xr:uid="{00000000-0005-0000-0000-0000611D0000}"/>
    <cellStyle name="Currency 3 5 3 3 5 2" xfId="37459" xr:uid="{00000000-0005-0000-0000-0000621D0000}"/>
    <cellStyle name="Currency 3 5 3 3 6" xfId="12700" xr:uid="{00000000-0005-0000-0000-0000631D0000}"/>
    <cellStyle name="Currency 3 5 3 3 7" xfId="17651" xr:uid="{00000000-0005-0000-0000-0000641D0000}"/>
    <cellStyle name="Currency 3 5 3 3 8" xfId="22603" xr:uid="{00000000-0005-0000-0000-0000651D0000}"/>
    <cellStyle name="Currency 3 5 3 3 9" xfId="27555" xr:uid="{00000000-0005-0000-0000-0000661D0000}"/>
    <cellStyle name="Currency 3 5 3 4" xfId="1348" xr:uid="{00000000-0005-0000-0000-0000671D0000}"/>
    <cellStyle name="Currency 3 5 3 4 10" xfId="33101" xr:uid="{00000000-0005-0000-0000-0000681D0000}"/>
    <cellStyle name="Currency 3 5 3 4 2" xfId="4846" xr:uid="{00000000-0005-0000-0000-0000691D0000}"/>
    <cellStyle name="Currency 3 5 3 4 2 2" xfId="9796" xr:uid="{00000000-0005-0000-0000-00006A1D0000}"/>
    <cellStyle name="Currency 3 5 3 4 2 2 2" xfId="44457" xr:uid="{00000000-0005-0000-0000-00006B1D0000}"/>
    <cellStyle name="Currency 3 5 3 4 2 3" xfId="14746" xr:uid="{00000000-0005-0000-0000-00006C1D0000}"/>
    <cellStyle name="Currency 3 5 3 4 2 3 2" xfId="39505" xr:uid="{00000000-0005-0000-0000-00006D1D0000}"/>
    <cellStyle name="Currency 3 5 3 4 2 4" xfId="19697" xr:uid="{00000000-0005-0000-0000-00006E1D0000}"/>
    <cellStyle name="Currency 3 5 3 4 2 5" xfId="24649" xr:uid="{00000000-0005-0000-0000-00006F1D0000}"/>
    <cellStyle name="Currency 3 5 3 4 2 6" xfId="29601" xr:uid="{00000000-0005-0000-0000-0000701D0000}"/>
    <cellStyle name="Currency 3 5 3 4 2 7" xfId="34553" xr:uid="{00000000-0005-0000-0000-0000711D0000}"/>
    <cellStyle name="Currency 3 5 3 4 3" xfId="6298" xr:uid="{00000000-0005-0000-0000-0000721D0000}"/>
    <cellStyle name="Currency 3 5 3 4 3 2" xfId="11248" xr:uid="{00000000-0005-0000-0000-0000731D0000}"/>
    <cellStyle name="Currency 3 5 3 4 3 2 2" xfId="45909" xr:uid="{00000000-0005-0000-0000-0000741D0000}"/>
    <cellStyle name="Currency 3 5 3 4 3 3" xfId="16198" xr:uid="{00000000-0005-0000-0000-0000751D0000}"/>
    <cellStyle name="Currency 3 5 3 4 3 3 2" xfId="40957" xr:uid="{00000000-0005-0000-0000-0000761D0000}"/>
    <cellStyle name="Currency 3 5 3 4 3 4" xfId="21149" xr:uid="{00000000-0005-0000-0000-0000771D0000}"/>
    <cellStyle name="Currency 3 5 3 4 3 5" xfId="26101" xr:uid="{00000000-0005-0000-0000-0000781D0000}"/>
    <cellStyle name="Currency 3 5 3 4 3 6" xfId="31053" xr:uid="{00000000-0005-0000-0000-0000791D0000}"/>
    <cellStyle name="Currency 3 5 3 4 3 7" xfId="36005" xr:uid="{00000000-0005-0000-0000-00007A1D0000}"/>
    <cellStyle name="Currency 3 5 3 4 4" xfId="3394" xr:uid="{00000000-0005-0000-0000-00007B1D0000}"/>
    <cellStyle name="Currency 3 5 3 4 4 2" xfId="43005" xr:uid="{00000000-0005-0000-0000-00007C1D0000}"/>
    <cellStyle name="Currency 3 5 3 4 5" xfId="8344" xr:uid="{00000000-0005-0000-0000-00007D1D0000}"/>
    <cellStyle name="Currency 3 5 3 4 5 2" xfId="38053" xr:uid="{00000000-0005-0000-0000-00007E1D0000}"/>
    <cellStyle name="Currency 3 5 3 4 6" xfId="13294" xr:uid="{00000000-0005-0000-0000-00007F1D0000}"/>
    <cellStyle name="Currency 3 5 3 4 7" xfId="18245" xr:uid="{00000000-0005-0000-0000-0000801D0000}"/>
    <cellStyle name="Currency 3 5 3 4 8" xfId="23197" xr:uid="{00000000-0005-0000-0000-0000811D0000}"/>
    <cellStyle name="Currency 3 5 3 4 9" xfId="28149" xr:uid="{00000000-0005-0000-0000-0000821D0000}"/>
    <cellStyle name="Currency 3 5 3 5" xfId="2470" xr:uid="{00000000-0005-0000-0000-0000831D0000}"/>
    <cellStyle name="Currency 3 5 3 5 2" xfId="7420" xr:uid="{00000000-0005-0000-0000-0000841D0000}"/>
    <cellStyle name="Currency 3 5 3 5 2 2" xfId="42081" xr:uid="{00000000-0005-0000-0000-0000851D0000}"/>
    <cellStyle name="Currency 3 5 3 5 3" xfId="12370" xr:uid="{00000000-0005-0000-0000-0000861D0000}"/>
    <cellStyle name="Currency 3 5 3 5 3 2" xfId="37129" xr:uid="{00000000-0005-0000-0000-0000871D0000}"/>
    <cellStyle name="Currency 3 5 3 5 4" xfId="17321" xr:uid="{00000000-0005-0000-0000-0000881D0000}"/>
    <cellStyle name="Currency 3 5 3 5 5" xfId="22273" xr:uid="{00000000-0005-0000-0000-0000891D0000}"/>
    <cellStyle name="Currency 3 5 3 5 6" xfId="27225" xr:uid="{00000000-0005-0000-0000-00008A1D0000}"/>
    <cellStyle name="Currency 3 5 3 5 7" xfId="32177" xr:uid="{00000000-0005-0000-0000-00008B1D0000}"/>
    <cellStyle name="Currency 3 5 3 6" xfId="3922" xr:uid="{00000000-0005-0000-0000-00008C1D0000}"/>
    <cellStyle name="Currency 3 5 3 6 2" xfId="8872" xr:uid="{00000000-0005-0000-0000-00008D1D0000}"/>
    <cellStyle name="Currency 3 5 3 6 2 2" xfId="43533" xr:uid="{00000000-0005-0000-0000-00008E1D0000}"/>
    <cellStyle name="Currency 3 5 3 6 3" xfId="13822" xr:uid="{00000000-0005-0000-0000-00008F1D0000}"/>
    <cellStyle name="Currency 3 5 3 6 3 2" xfId="38581" xr:uid="{00000000-0005-0000-0000-0000901D0000}"/>
    <cellStyle name="Currency 3 5 3 6 4" xfId="18773" xr:uid="{00000000-0005-0000-0000-0000911D0000}"/>
    <cellStyle name="Currency 3 5 3 6 5" xfId="23725" xr:uid="{00000000-0005-0000-0000-0000921D0000}"/>
    <cellStyle name="Currency 3 5 3 6 6" xfId="28677" xr:uid="{00000000-0005-0000-0000-0000931D0000}"/>
    <cellStyle name="Currency 3 5 3 6 7" xfId="33629" xr:uid="{00000000-0005-0000-0000-0000941D0000}"/>
    <cellStyle name="Currency 3 5 3 7" xfId="5374" xr:uid="{00000000-0005-0000-0000-0000951D0000}"/>
    <cellStyle name="Currency 3 5 3 7 2" xfId="10324" xr:uid="{00000000-0005-0000-0000-0000961D0000}"/>
    <cellStyle name="Currency 3 5 3 7 2 2" xfId="44985" xr:uid="{00000000-0005-0000-0000-0000971D0000}"/>
    <cellStyle name="Currency 3 5 3 7 3" xfId="15274" xr:uid="{00000000-0005-0000-0000-0000981D0000}"/>
    <cellStyle name="Currency 3 5 3 7 3 2" xfId="40033" xr:uid="{00000000-0005-0000-0000-0000991D0000}"/>
    <cellStyle name="Currency 3 5 3 7 4" xfId="20225" xr:uid="{00000000-0005-0000-0000-00009A1D0000}"/>
    <cellStyle name="Currency 3 5 3 7 5" xfId="25177" xr:uid="{00000000-0005-0000-0000-00009B1D0000}"/>
    <cellStyle name="Currency 3 5 3 7 6" xfId="30129" xr:uid="{00000000-0005-0000-0000-00009C1D0000}"/>
    <cellStyle name="Currency 3 5 3 7 7" xfId="35081" xr:uid="{00000000-0005-0000-0000-00009D1D0000}"/>
    <cellStyle name="Currency 3 5 3 8" xfId="1942" xr:uid="{00000000-0005-0000-0000-00009E1D0000}"/>
    <cellStyle name="Currency 3 5 3 8 2" xfId="41553" xr:uid="{00000000-0005-0000-0000-00009F1D0000}"/>
    <cellStyle name="Currency 3 5 3 9" xfId="6892" xr:uid="{00000000-0005-0000-0000-0000A01D0000}"/>
    <cellStyle name="Currency 3 5 3 9 2" xfId="36601" xr:uid="{00000000-0005-0000-0000-0000A11D0000}"/>
    <cellStyle name="Currency 3 5 4" xfId="490" xr:uid="{00000000-0005-0000-0000-0000A21D0000}"/>
    <cellStyle name="Currency 3 5 4 10" xfId="11908" xr:uid="{00000000-0005-0000-0000-0000A31D0000}"/>
    <cellStyle name="Currency 3 5 4 11" xfId="16859" xr:uid="{00000000-0005-0000-0000-0000A41D0000}"/>
    <cellStyle name="Currency 3 5 4 12" xfId="21811" xr:uid="{00000000-0005-0000-0000-0000A51D0000}"/>
    <cellStyle name="Currency 3 5 4 13" xfId="26763" xr:uid="{00000000-0005-0000-0000-0000A61D0000}"/>
    <cellStyle name="Currency 3 5 4 14" xfId="31715" xr:uid="{00000000-0005-0000-0000-0000A71D0000}"/>
    <cellStyle name="Currency 3 5 4 2" xfId="1084" xr:uid="{00000000-0005-0000-0000-0000A81D0000}"/>
    <cellStyle name="Currency 3 5 4 2 10" xfId="22075" xr:uid="{00000000-0005-0000-0000-0000A91D0000}"/>
    <cellStyle name="Currency 3 5 4 2 11" xfId="27027" xr:uid="{00000000-0005-0000-0000-0000AA1D0000}"/>
    <cellStyle name="Currency 3 5 4 2 12" xfId="31979" xr:uid="{00000000-0005-0000-0000-0000AB1D0000}"/>
    <cellStyle name="Currency 3 5 4 2 2" xfId="1678" xr:uid="{00000000-0005-0000-0000-0000AC1D0000}"/>
    <cellStyle name="Currency 3 5 4 2 2 10" xfId="33431" xr:uid="{00000000-0005-0000-0000-0000AD1D0000}"/>
    <cellStyle name="Currency 3 5 4 2 2 2" xfId="5176" xr:uid="{00000000-0005-0000-0000-0000AE1D0000}"/>
    <cellStyle name="Currency 3 5 4 2 2 2 2" xfId="10126" xr:uid="{00000000-0005-0000-0000-0000AF1D0000}"/>
    <cellStyle name="Currency 3 5 4 2 2 2 2 2" xfId="44787" xr:uid="{00000000-0005-0000-0000-0000B01D0000}"/>
    <cellStyle name="Currency 3 5 4 2 2 2 3" xfId="15076" xr:uid="{00000000-0005-0000-0000-0000B11D0000}"/>
    <cellStyle name="Currency 3 5 4 2 2 2 3 2" xfId="39835" xr:uid="{00000000-0005-0000-0000-0000B21D0000}"/>
    <cellStyle name="Currency 3 5 4 2 2 2 4" xfId="20027" xr:uid="{00000000-0005-0000-0000-0000B31D0000}"/>
    <cellStyle name="Currency 3 5 4 2 2 2 5" xfId="24979" xr:uid="{00000000-0005-0000-0000-0000B41D0000}"/>
    <cellStyle name="Currency 3 5 4 2 2 2 6" xfId="29931" xr:uid="{00000000-0005-0000-0000-0000B51D0000}"/>
    <cellStyle name="Currency 3 5 4 2 2 2 7" xfId="34883" xr:uid="{00000000-0005-0000-0000-0000B61D0000}"/>
    <cellStyle name="Currency 3 5 4 2 2 3" xfId="6628" xr:uid="{00000000-0005-0000-0000-0000B71D0000}"/>
    <cellStyle name="Currency 3 5 4 2 2 3 2" xfId="11578" xr:uid="{00000000-0005-0000-0000-0000B81D0000}"/>
    <cellStyle name="Currency 3 5 4 2 2 3 2 2" xfId="46239" xr:uid="{00000000-0005-0000-0000-0000B91D0000}"/>
    <cellStyle name="Currency 3 5 4 2 2 3 3" xfId="16528" xr:uid="{00000000-0005-0000-0000-0000BA1D0000}"/>
    <cellStyle name="Currency 3 5 4 2 2 3 3 2" xfId="41287" xr:uid="{00000000-0005-0000-0000-0000BB1D0000}"/>
    <cellStyle name="Currency 3 5 4 2 2 3 4" xfId="21479" xr:uid="{00000000-0005-0000-0000-0000BC1D0000}"/>
    <cellStyle name="Currency 3 5 4 2 2 3 5" xfId="26431" xr:uid="{00000000-0005-0000-0000-0000BD1D0000}"/>
    <cellStyle name="Currency 3 5 4 2 2 3 6" xfId="31383" xr:uid="{00000000-0005-0000-0000-0000BE1D0000}"/>
    <cellStyle name="Currency 3 5 4 2 2 3 7" xfId="36335" xr:uid="{00000000-0005-0000-0000-0000BF1D0000}"/>
    <cellStyle name="Currency 3 5 4 2 2 4" xfId="3724" xr:uid="{00000000-0005-0000-0000-0000C01D0000}"/>
    <cellStyle name="Currency 3 5 4 2 2 4 2" xfId="43335" xr:uid="{00000000-0005-0000-0000-0000C11D0000}"/>
    <cellStyle name="Currency 3 5 4 2 2 5" xfId="8674" xr:uid="{00000000-0005-0000-0000-0000C21D0000}"/>
    <cellStyle name="Currency 3 5 4 2 2 5 2" xfId="38383" xr:uid="{00000000-0005-0000-0000-0000C31D0000}"/>
    <cellStyle name="Currency 3 5 4 2 2 6" xfId="13624" xr:uid="{00000000-0005-0000-0000-0000C41D0000}"/>
    <cellStyle name="Currency 3 5 4 2 2 7" xfId="18575" xr:uid="{00000000-0005-0000-0000-0000C51D0000}"/>
    <cellStyle name="Currency 3 5 4 2 2 8" xfId="23527" xr:uid="{00000000-0005-0000-0000-0000C61D0000}"/>
    <cellStyle name="Currency 3 5 4 2 2 9" xfId="28479" xr:uid="{00000000-0005-0000-0000-0000C71D0000}"/>
    <cellStyle name="Currency 3 5 4 2 3" xfId="3130" xr:uid="{00000000-0005-0000-0000-0000C81D0000}"/>
    <cellStyle name="Currency 3 5 4 2 3 2" xfId="8080" xr:uid="{00000000-0005-0000-0000-0000C91D0000}"/>
    <cellStyle name="Currency 3 5 4 2 3 2 2" xfId="42741" xr:uid="{00000000-0005-0000-0000-0000CA1D0000}"/>
    <cellStyle name="Currency 3 5 4 2 3 3" xfId="13030" xr:uid="{00000000-0005-0000-0000-0000CB1D0000}"/>
    <cellStyle name="Currency 3 5 4 2 3 3 2" xfId="37789" xr:uid="{00000000-0005-0000-0000-0000CC1D0000}"/>
    <cellStyle name="Currency 3 5 4 2 3 4" xfId="17981" xr:uid="{00000000-0005-0000-0000-0000CD1D0000}"/>
    <cellStyle name="Currency 3 5 4 2 3 5" xfId="22933" xr:uid="{00000000-0005-0000-0000-0000CE1D0000}"/>
    <cellStyle name="Currency 3 5 4 2 3 6" xfId="27885" xr:uid="{00000000-0005-0000-0000-0000CF1D0000}"/>
    <cellStyle name="Currency 3 5 4 2 3 7" xfId="32837" xr:uid="{00000000-0005-0000-0000-0000D01D0000}"/>
    <cellStyle name="Currency 3 5 4 2 4" xfId="4582" xr:uid="{00000000-0005-0000-0000-0000D11D0000}"/>
    <cellStyle name="Currency 3 5 4 2 4 2" xfId="9532" xr:uid="{00000000-0005-0000-0000-0000D21D0000}"/>
    <cellStyle name="Currency 3 5 4 2 4 2 2" xfId="44193" xr:uid="{00000000-0005-0000-0000-0000D31D0000}"/>
    <cellStyle name="Currency 3 5 4 2 4 3" xfId="14482" xr:uid="{00000000-0005-0000-0000-0000D41D0000}"/>
    <cellStyle name="Currency 3 5 4 2 4 3 2" xfId="39241" xr:uid="{00000000-0005-0000-0000-0000D51D0000}"/>
    <cellStyle name="Currency 3 5 4 2 4 4" xfId="19433" xr:uid="{00000000-0005-0000-0000-0000D61D0000}"/>
    <cellStyle name="Currency 3 5 4 2 4 5" xfId="24385" xr:uid="{00000000-0005-0000-0000-0000D71D0000}"/>
    <cellStyle name="Currency 3 5 4 2 4 6" xfId="29337" xr:uid="{00000000-0005-0000-0000-0000D81D0000}"/>
    <cellStyle name="Currency 3 5 4 2 4 7" xfId="34289" xr:uid="{00000000-0005-0000-0000-0000D91D0000}"/>
    <cellStyle name="Currency 3 5 4 2 5" xfId="6034" xr:uid="{00000000-0005-0000-0000-0000DA1D0000}"/>
    <cellStyle name="Currency 3 5 4 2 5 2" xfId="10984" xr:uid="{00000000-0005-0000-0000-0000DB1D0000}"/>
    <cellStyle name="Currency 3 5 4 2 5 2 2" xfId="45645" xr:uid="{00000000-0005-0000-0000-0000DC1D0000}"/>
    <cellStyle name="Currency 3 5 4 2 5 3" xfId="15934" xr:uid="{00000000-0005-0000-0000-0000DD1D0000}"/>
    <cellStyle name="Currency 3 5 4 2 5 3 2" xfId="40693" xr:uid="{00000000-0005-0000-0000-0000DE1D0000}"/>
    <cellStyle name="Currency 3 5 4 2 5 4" xfId="20885" xr:uid="{00000000-0005-0000-0000-0000DF1D0000}"/>
    <cellStyle name="Currency 3 5 4 2 5 5" xfId="25837" xr:uid="{00000000-0005-0000-0000-0000E01D0000}"/>
    <cellStyle name="Currency 3 5 4 2 5 6" xfId="30789" xr:uid="{00000000-0005-0000-0000-0000E11D0000}"/>
    <cellStyle name="Currency 3 5 4 2 5 7" xfId="35741" xr:uid="{00000000-0005-0000-0000-0000E21D0000}"/>
    <cellStyle name="Currency 3 5 4 2 6" xfId="2272" xr:uid="{00000000-0005-0000-0000-0000E31D0000}"/>
    <cellStyle name="Currency 3 5 4 2 6 2" xfId="41883" xr:uid="{00000000-0005-0000-0000-0000E41D0000}"/>
    <cellStyle name="Currency 3 5 4 2 7" xfId="7222" xr:uid="{00000000-0005-0000-0000-0000E51D0000}"/>
    <cellStyle name="Currency 3 5 4 2 7 2" xfId="36931" xr:uid="{00000000-0005-0000-0000-0000E61D0000}"/>
    <cellStyle name="Currency 3 5 4 2 8" xfId="12172" xr:uid="{00000000-0005-0000-0000-0000E71D0000}"/>
    <cellStyle name="Currency 3 5 4 2 9" xfId="17123" xr:uid="{00000000-0005-0000-0000-0000E81D0000}"/>
    <cellStyle name="Currency 3 5 4 3" xfId="820" xr:uid="{00000000-0005-0000-0000-0000E91D0000}"/>
    <cellStyle name="Currency 3 5 4 3 10" xfId="32573" xr:uid="{00000000-0005-0000-0000-0000EA1D0000}"/>
    <cellStyle name="Currency 3 5 4 3 2" xfId="4318" xr:uid="{00000000-0005-0000-0000-0000EB1D0000}"/>
    <cellStyle name="Currency 3 5 4 3 2 2" xfId="9268" xr:uid="{00000000-0005-0000-0000-0000EC1D0000}"/>
    <cellStyle name="Currency 3 5 4 3 2 2 2" xfId="43929" xr:uid="{00000000-0005-0000-0000-0000ED1D0000}"/>
    <cellStyle name="Currency 3 5 4 3 2 3" xfId="14218" xr:uid="{00000000-0005-0000-0000-0000EE1D0000}"/>
    <cellStyle name="Currency 3 5 4 3 2 3 2" xfId="38977" xr:uid="{00000000-0005-0000-0000-0000EF1D0000}"/>
    <cellStyle name="Currency 3 5 4 3 2 4" xfId="19169" xr:uid="{00000000-0005-0000-0000-0000F01D0000}"/>
    <cellStyle name="Currency 3 5 4 3 2 5" xfId="24121" xr:uid="{00000000-0005-0000-0000-0000F11D0000}"/>
    <cellStyle name="Currency 3 5 4 3 2 6" xfId="29073" xr:uid="{00000000-0005-0000-0000-0000F21D0000}"/>
    <cellStyle name="Currency 3 5 4 3 2 7" xfId="34025" xr:uid="{00000000-0005-0000-0000-0000F31D0000}"/>
    <cellStyle name="Currency 3 5 4 3 3" xfId="5770" xr:uid="{00000000-0005-0000-0000-0000F41D0000}"/>
    <cellStyle name="Currency 3 5 4 3 3 2" xfId="10720" xr:uid="{00000000-0005-0000-0000-0000F51D0000}"/>
    <cellStyle name="Currency 3 5 4 3 3 2 2" xfId="45381" xr:uid="{00000000-0005-0000-0000-0000F61D0000}"/>
    <cellStyle name="Currency 3 5 4 3 3 3" xfId="15670" xr:uid="{00000000-0005-0000-0000-0000F71D0000}"/>
    <cellStyle name="Currency 3 5 4 3 3 3 2" xfId="40429" xr:uid="{00000000-0005-0000-0000-0000F81D0000}"/>
    <cellStyle name="Currency 3 5 4 3 3 4" xfId="20621" xr:uid="{00000000-0005-0000-0000-0000F91D0000}"/>
    <cellStyle name="Currency 3 5 4 3 3 5" xfId="25573" xr:uid="{00000000-0005-0000-0000-0000FA1D0000}"/>
    <cellStyle name="Currency 3 5 4 3 3 6" xfId="30525" xr:uid="{00000000-0005-0000-0000-0000FB1D0000}"/>
    <cellStyle name="Currency 3 5 4 3 3 7" xfId="35477" xr:uid="{00000000-0005-0000-0000-0000FC1D0000}"/>
    <cellStyle name="Currency 3 5 4 3 4" xfId="2866" xr:uid="{00000000-0005-0000-0000-0000FD1D0000}"/>
    <cellStyle name="Currency 3 5 4 3 4 2" xfId="42477" xr:uid="{00000000-0005-0000-0000-0000FE1D0000}"/>
    <cellStyle name="Currency 3 5 4 3 5" xfId="7816" xr:uid="{00000000-0005-0000-0000-0000FF1D0000}"/>
    <cellStyle name="Currency 3 5 4 3 5 2" xfId="37525" xr:uid="{00000000-0005-0000-0000-0000001E0000}"/>
    <cellStyle name="Currency 3 5 4 3 6" xfId="12766" xr:uid="{00000000-0005-0000-0000-0000011E0000}"/>
    <cellStyle name="Currency 3 5 4 3 7" xfId="17717" xr:uid="{00000000-0005-0000-0000-0000021E0000}"/>
    <cellStyle name="Currency 3 5 4 3 8" xfId="22669" xr:uid="{00000000-0005-0000-0000-0000031E0000}"/>
    <cellStyle name="Currency 3 5 4 3 9" xfId="27621" xr:uid="{00000000-0005-0000-0000-0000041E0000}"/>
    <cellStyle name="Currency 3 5 4 4" xfId="1414" xr:uid="{00000000-0005-0000-0000-0000051E0000}"/>
    <cellStyle name="Currency 3 5 4 4 10" xfId="33167" xr:uid="{00000000-0005-0000-0000-0000061E0000}"/>
    <cellStyle name="Currency 3 5 4 4 2" xfId="4912" xr:uid="{00000000-0005-0000-0000-0000071E0000}"/>
    <cellStyle name="Currency 3 5 4 4 2 2" xfId="9862" xr:uid="{00000000-0005-0000-0000-0000081E0000}"/>
    <cellStyle name="Currency 3 5 4 4 2 2 2" xfId="44523" xr:uid="{00000000-0005-0000-0000-0000091E0000}"/>
    <cellStyle name="Currency 3 5 4 4 2 3" xfId="14812" xr:uid="{00000000-0005-0000-0000-00000A1E0000}"/>
    <cellStyle name="Currency 3 5 4 4 2 3 2" xfId="39571" xr:uid="{00000000-0005-0000-0000-00000B1E0000}"/>
    <cellStyle name="Currency 3 5 4 4 2 4" xfId="19763" xr:uid="{00000000-0005-0000-0000-00000C1E0000}"/>
    <cellStyle name="Currency 3 5 4 4 2 5" xfId="24715" xr:uid="{00000000-0005-0000-0000-00000D1E0000}"/>
    <cellStyle name="Currency 3 5 4 4 2 6" xfId="29667" xr:uid="{00000000-0005-0000-0000-00000E1E0000}"/>
    <cellStyle name="Currency 3 5 4 4 2 7" xfId="34619" xr:uid="{00000000-0005-0000-0000-00000F1E0000}"/>
    <cellStyle name="Currency 3 5 4 4 3" xfId="6364" xr:uid="{00000000-0005-0000-0000-0000101E0000}"/>
    <cellStyle name="Currency 3 5 4 4 3 2" xfId="11314" xr:uid="{00000000-0005-0000-0000-0000111E0000}"/>
    <cellStyle name="Currency 3 5 4 4 3 2 2" xfId="45975" xr:uid="{00000000-0005-0000-0000-0000121E0000}"/>
    <cellStyle name="Currency 3 5 4 4 3 3" xfId="16264" xr:uid="{00000000-0005-0000-0000-0000131E0000}"/>
    <cellStyle name="Currency 3 5 4 4 3 3 2" xfId="41023" xr:uid="{00000000-0005-0000-0000-0000141E0000}"/>
    <cellStyle name="Currency 3 5 4 4 3 4" xfId="21215" xr:uid="{00000000-0005-0000-0000-0000151E0000}"/>
    <cellStyle name="Currency 3 5 4 4 3 5" xfId="26167" xr:uid="{00000000-0005-0000-0000-0000161E0000}"/>
    <cellStyle name="Currency 3 5 4 4 3 6" xfId="31119" xr:uid="{00000000-0005-0000-0000-0000171E0000}"/>
    <cellStyle name="Currency 3 5 4 4 3 7" xfId="36071" xr:uid="{00000000-0005-0000-0000-0000181E0000}"/>
    <cellStyle name="Currency 3 5 4 4 4" xfId="3460" xr:uid="{00000000-0005-0000-0000-0000191E0000}"/>
    <cellStyle name="Currency 3 5 4 4 4 2" xfId="43071" xr:uid="{00000000-0005-0000-0000-00001A1E0000}"/>
    <cellStyle name="Currency 3 5 4 4 5" xfId="8410" xr:uid="{00000000-0005-0000-0000-00001B1E0000}"/>
    <cellStyle name="Currency 3 5 4 4 5 2" xfId="38119" xr:uid="{00000000-0005-0000-0000-00001C1E0000}"/>
    <cellStyle name="Currency 3 5 4 4 6" xfId="13360" xr:uid="{00000000-0005-0000-0000-00001D1E0000}"/>
    <cellStyle name="Currency 3 5 4 4 7" xfId="18311" xr:uid="{00000000-0005-0000-0000-00001E1E0000}"/>
    <cellStyle name="Currency 3 5 4 4 8" xfId="23263" xr:uid="{00000000-0005-0000-0000-00001F1E0000}"/>
    <cellStyle name="Currency 3 5 4 4 9" xfId="28215" xr:uid="{00000000-0005-0000-0000-0000201E0000}"/>
    <cellStyle name="Currency 3 5 4 5" xfId="2536" xr:uid="{00000000-0005-0000-0000-0000211E0000}"/>
    <cellStyle name="Currency 3 5 4 5 2" xfId="7486" xr:uid="{00000000-0005-0000-0000-0000221E0000}"/>
    <cellStyle name="Currency 3 5 4 5 2 2" xfId="42147" xr:uid="{00000000-0005-0000-0000-0000231E0000}"/>
    <cellStyle name="Currency 3 5 4 5 3" xfId="12436" xr:uid="{00000000-0005-0000-0000-0000241E0000}"/>
    <cellStyle name="Currency 3 5 4 5 3 2" xfId="37195" xr:uid="{00000000-0005-0000-0000-0000251E0000}"/>
    <cellStyle name="Currency 3 5 4 5 4" xfId="17387" xr:uid="{00000000-0005-0000-0000-0000261E0000}"/>
    <cellStyle name="Currency 3 5 4 5 5" xfId="22339" xr:uid="{00000000-0005-0000-0000-0000271E0000}"/>
    <cellStyle name="Currency 3 5 4 5 6" xfId="27291" xr:uid="{00000000-0005-0000-0000-0000281E0000}"/>
    <cellStyle name="Currency 3 5 4 5 7" xfId="32243" xr:uid="{00000000-0005-0000-0000-0000291E0000}"/>
    <cellStyle name="Currency 3 5 4 6" xfId="3988" xr:uid="{00000000-0005-0000-0000-00002A1E0000}"/>
    <cellStyle name="Currency 3 5 4 6 2" xfId="8938" xr:uid="{00000000-0005-0000-0000-00002B1E0000}"/>
    <cellStyle name="Currency 3 5 4 6 2 2" xfId="43599" xr:uid="{00000000-0005-0000-0000-00002C1E0000}"/>
    <cellStyle name="Currency 3 5 4 6 3" xfId="13888" xr:uid="{00000000-0005-0000-0000-00002D1E0000}"/>
    <cellStyle name="Currency 3 5 4 6 3 2" xfId="38647" xr:uid="{00000000-0005-0000-0000-00002E1E0000}"/>
    <cellStyle name="Currency 3 5 4 6 4" xfId="18839" xr:uid="{00000000-0005-0000-0000-00002F1E0000}"/>
    <cellStyle name="Currency 3 5 4 6 5" xfId="23791" xr:uid="{00000000-0005-0000-0000-0000301E0000}"/>
    <cellStyle name="Currency 3 5 4 6 6" xfId="28743" xr:uid="{00000000-0005-0000-0000-0000311E0000}"/>
    <cellStyle name="Currency 3 5 4 6 7" xfId="33695" xr:uid="{00000000-0005-0000-0000-0000321E0000}"/>
    <cellStyle name="Currency 3 5 4 7" xfId="5440" xr:uid="{00000000-0005-0000-0000-0000331E0000}"/>
    <cellStyle name="Currency 3 5 4 7 2" xfId="10390" xr:uid="{00000000-0005-0000-0000-0000341E0000}"/>
    <cellStyle name="Currency 3 5 4 7 2 2" xfId="45051" xr:uid="{00000000-0005-0000-0000-0000351E0000}"/>
    <cellStyle name="Currency 3 5 4 7 3" xfId="15340" xr:uid="{00000000-0005-0000-0000-0000361E0000}"/>
    <cellStyle name="Currency 3 5 4 7 3 2" xfId="40099" xr:uid="{00000000-0005-0000-0000-0000371E0000}"/>
    <cellStyle name="Currency 3 5 4 7 4" xfId="20291" xr:uid="{00000000-0005-0000-0000-0000381E0000}"/>
    <cellStyle name="Currency 3 5 4 7 5" xfId="25243" xr:uid="{00000000-0005-0000-0000-0000391E0000}"/>
    <cellStyle name="Currency 3 5 4 7 6" xfId="30195" xr:uid="{00000000-0005-0000-0000-00003A1E0000}"/>
    <cellStyle name="Currency 3 5 4 7 7" xfId="35147" xr:uid="{00000000-0005-0000-0000-00003B1E0000}"/>
    <cellStyle name="Currency 3 5 4 8" xfId="2008" xr:uid="{00000000-0005-0000-0000-00003C1E0000}"/>
    <cellStyle name="Currency 3 5 4 8 2" xfId="41619" xr:uid="{00000000-0005-0000-0000-00003D1E0000}"/>
    <cellStyle name="Currency 3 5 4 9" xfId="6958" xr:uid="{00000000-0005-0000-0000-00003E1E0000}"/>
    <cellStyle name="Currency 3 5 4 9 2" xfId="36667" xr:uid="{00000000-0005-0000-0000-00003F1E0000}"/>
    <cellStyle name="Currency 3 5 5" xfId="622" xr:uid="{00000000-0005-0000-0000-0000401E0000}"/>
    <cellStyle name="Currency 3 5 5 10" xfId="21613" xr:uid="{00000000-0005-0000-0000-0000411E0000}"/>
    <cellStyle name="Currency 3 5 5 11" xfId="26565" xr:uid="{00000000-0005-0000-0000-0000421E0000}"/>
    <cellStyle name="Currency 3 5 5 12" xfId="31517" xr:uid="{00000000-0005-0000-0000-0000431E0000}"/>
    <cellStyle name="Currency 3 5 5 2" xfId="1216" xr:uid="{00000000-0005-0000-0000-0000441E0000}"/>
    <cellStyle name="Currency 3 5 5 2 10" xfId="32969" xr:uid="{00000000-0005-0000-0000-0000451E0000}"/>
    <cellStyle name="Currency 3 5 5 2 2" xfId="4714" xr:uid="{00000000-0005-0000-0000-0000461E0000}"/>
    <cellStyle name="Currency 3 5 5 2 2 2" xfId="9664" xr:uid="{00000000-0005-0000-0000-0000471E0000}"/>
    <cellStyle name="Currency 3 5 5 2 2 2 2" xfId="44325" xr:uid="{00000000-0005-0000-0000-0000481E0000}"/>
    <cellStyle name="Currency 3 5 5 2 2 3" xfId="14614" xr:uid="{00000000-0005-0000-0000-0000491E0000}"/>
    <cellStyle name="Currency 3 5 5 2 2 3 2" xfId="39373" xr:uid="{00000000-0005-0000-0000-00004A1E0000}"/>
    <cellStyle name="Currency 3 5 5 2 2 4" xfId="19565" xr:uid="{00000000-0005-0000-0000-00004B1E0000}"/>
    <cellStyle name="Currency 3 5 5 2 2 5" xfId="24517" xr:uid="{00000000-0005-0000-0000-00004C1E0000}"/>
    <cellStyle name="Currency 3 5 5 2 2 6" xfId="29469" xr:uid="{00000000-0005-0000-0000-00004D1E0000}"/>
    <cellStyle name="Currency 3 5 5 2 2 7" xfId="34421" xr:uid="{00000000-0005-0000-0000-00004E1E0000}"/>
    <cellStyle name="Currency 3 5 5 2 3" xfId="6166" xr:uid="{00000000-0005-0000-0000-00004F1E0000}"/>
    <cellStyle name="Currency 3 5 5 2 3 2" xfId="11116" xr:uid="{00000000-0005-0000-0000-0000501E0000}"/>
    <cellStyle name="Currency 3 5 5 2 3 2 2" xfId="45777" xr:uid="{00000000-0005-0000-0000-0000511E0000}"/>
    <cellStyle name="Currency 3 5 5 2 3 3" xfId="16066" xr:uid="{00000000-0005-0000-0000-0000521E0000}"/>
    <cellStyle name="Currency 3 5 5 2 3 3 2" xfId="40825" xr:uid="{00000000-0005-0000-0000-0000531E0000}"/>
    <cellStyle name="Currency 3 5 5 2 3 4" xfId="21017" xr:uid="{00000000-0005-0000-0000-0000541E0000}"/>
    <cellStyle name="Currency 3 5 5 2 3 5" xfId="25969" xr:uid="{00000000-0005-0000-0000-0000551E0000}"/>
    <cellStyle name="Currency 3 5 5 2 3 6" xfId="30921" xr:uid="{00000000-0005-0000-0000-0000561E0000}"/>
    <cellStyle name="Currency 3 5 5 2 3 7" xfId="35873" xr:uid="{00000000-0005-0000-0000-0000571E0000}"/>
    <cellStyle name="Currency 3 5 5 2 4" xfId="3262" xr:uid="{00000000-0005-0000-0000-0000581E0000}"/>
    <cellStyle name="Currency 3 5 5 2 4 2" xfId="42873" xr:uid="{00000000-0005-0000-0000-0000591E0000}"/>
    <cellStyle name="Currency 3 5 5 2 5" xfId="8212" xr:uid="{00000000-0005-0000-0000-00005A1E0000}"/>
    <cellStyle name="Currency 3 5 5 2 5 2" xfId="37921" xr:uid="{00000000-0005-0000-0000-00005B1E0000}"/>
    <cellStyle name="Currency 3 5 5 2 6" xfId="13162" xr:uid="{00000000-0005-0000-0000-00005C1E0000}"/>
    <cellStyle name="Currency 3 5 5 2 7" xfId="18113" xr:uid="{00000000-0005-0000-0000-00005D1E0000}"/>
    <cellStyle name="Currency 3 5 5 2 8" xfId="23065" xr:uid="{00000000-0005-0000-0000-00005E1E0000}"/>
    <cellStyle name="Currency 3 5 5 2 9" xfId="28017" xr:uid="{00000000-0005-0000-0000-00005F1E0000}"/>
    <cellStyle name="Currency 3 5 5 3" xfId="2668" xr:uid="{00000000-0005-0000-0000-0000601E0000}"/>
    <cellStyle name="Currency 3 5 5 3 2" xfId="7618" xr:uid="{00000000-0005-0000-0000-0000611E0000}"/>
    <cellStyle name="Currency 3 5 5 3 2 2" xfId="42279" xr:uid="{00000000-0005-0000-0000-0000621E0000}"/>
    <cellStyle name="Currency 3 5 5 3 3" xfId="12568" xr:uid="{00000000-0005-0000-0000-0000631E0000}"/>
    <cellStyle name="Currency 3 5 5 3 3 2" xfId="37327" xr:uid="{00000000-0005-0000-0000-0000641E0000}"/>
    <cellStyle name="Currency 3 5 5 3 4" xfId="17519" xr:uid="{00000000-0005-0000-0000-0000651E0000}"/>
    <cellStyle name="Currency 3 5 5 3 5" xfId="22471" xr:uid="{00000000-0005-0000-0000-0000661E0000}"/>
    <cellStyle name="Currency 3 5 5 3 6" xfId="27423" xr:uid="{00000000-0005-0000-0000-0000671E0000}"/>
    <cellStyle name="Currency 3 5 5 3 7" xfId="32375" xr:uid="{00000000-0005-0000-0000-0000681E0000}"/>
    <cellStyle name="Currency 3 5 5 4" xfId="4120" xr:uid="{00000000-0005-0000-0000-0000691E0000}"/>
    <cellStyle name="Currency 3 5 5 4 2" xfId="9070" xr:uid="{00000000-0005-0000-0000-00006A1E0000}"/>
    <cellStyle name="Currency 3 5 5 4 2 2" xfId="43731" xr:uid="{00000000-0005-0000-0000-00006B1E0000}"/>
    <cellStyle name="Currency 3 5 5 4 3" xfId="14020" xr:uid="{00000000-0005-0000-0000-00006C1E0000}"/>
    <cellStyle name="Currency 3 5 5 4 3 2" xfId="38779" xr:uid="{00000000-0005-0000-0000-00006D1E0000}"/>
    <cellStyle name="Currency 3 5 5 4 4" xfId="18971" xr:uid="{00000000-0005-0000-0000-00006E1E0000}"/>
    <cellStyle name="Currency 3 5 5 4 5" xfId="23923" xr:uid="{00000000-0005-0000-0000-00006F1E0000}"/>
    <cellStyle name="Currency 3 5 5 4 6" xfId="28875" xr:uid="{00000000-0005-0000-0000-0000701E0000}"/>
    <cellStyle name="Currency 3 5 5 4 7" xfId="33827" xr:uid="{00000000-0005-0000-0000-0000711E0000}"/>
    <cellStyle name="Currency 3 5 5 5" xfId="5572" xr:uid="{00000000-0005-0000-0000-0000721E0000}"/>
    <cellStyle name="Currency 3 5 5 5 2" xfId="10522" xr:uid="{00000000-0005-0000-0000-0000731E0000}"/>
    <cellStyle name="Currency 3 5 5 5 2 2" xfId="45183" xr:uid="{00000000-0005-0000-0000-0000741E0000}"/>
    <cellStyle name="Currency 3 5 5 5 3" xfId="15472" xr:uid="{00000000-0005-0000-0000-0000751E0000}"/>
    <cellStyle name="Currency 3 5 5 5 3 2" xfId="40231" xr:uid="{00000000-0005-0000-0000-0000761E0000}"/>
    <cellStyle name="Currency 3 5 5 5 4" xfId="20423" xr:uid="{00000000-0005-0000-0000-0000771E0000}"/>
    <cellStyle name="Currency 3 5 5 5 5" xfId="25375" xr:uid="{00000000-0005-0000-0000-0000781E0000}"/>
    <cellStyle name="Currency 3 5 5 5 6" xfId="30327" xr:uid="{00000000-0005-0000-0000-0000791E0000}"/>
    <cellStyle name="Currency 3 5 5 5 7" xfId="35279" xr:uid="{00000000-0005-0000-0000-00007A1E0000}"/>
    <cellStyle name="Currency 3 5 5 6" xfId="1810" xr:uid="{00000000-0005-0000-0000-00007B1E0000}"/>
    <cellStyle name="Currency 3 5 5 6 2" xfId="41421" xr:uid="{00000000-0005-0000-0000-00007C1E0000}"/>
    <cellStyle name="Currency 3 5 5 7" xfId="6760" xr:uid="{00000000-0005-0000-0000-00007D1E0000}"/>
    <cellStyle name="Currency 3 5 5 7 2" xfId="36469" xr:uid="{00000000-0005-0000-0000-00007E1E0000}"/>
    <cellStyle name="Currency 3 5 5 8" xfId="11710" xr:uid="{00000000-0005-0000-0000-00007F1E0000}"/>
    <cellStyle name="Currency 3 5 5 9" xfId="16661" xr:uid="{00000000-0005-0000-0000-0000801E0000}"/>
    <cellStyle name="Currency 3 5 6" xfId="886" xr:uid="{00000000-0005-0000-0000-0000811E0000}"/>
    <cellStyle name="Currency 3 5 6 10" xfId="21877" xr:uid="{00000000-0005-0000-0000-0000821E0000}"/>
    <cellStyle name="Currency 3 5 6 11" xfId="26829" xr:uid="{00000000-0005-0000-0000-0000831E0000}"/>
    <cellStyle name="Currency 3 5 6 12" xfId="31781" xr:uid="{00000000-0005-0000-0000-0000841E0000}"/>
    <cellStyle name="Currency 3 5 6 2" xfId="1480" xr:uid="{00000000-0005-0000-0000-0000851E0000}"/>
    <cellStyle name="Currency 3 5 6 2 10" xfId="33233" xr:uid="{00000000-0005-0000-0000-0000861E0000}"/>
    <cellStyle name="Currency 3 5 6 2 2" xfId="4978" xr:uid="{00000000-0005-0000-0000-0000871E0000}"/>
    <cellStyle name="Currency 3 5 6 2 2 2" xfId="9928" xr:uid="{00000000-0005-0000-0000-0000881E0000}"/>
    <cellStyle name="Currency 3 5 6 2 2 2 2" xfId="44589" xr:uid="{00000000-0005-0000-0000-0000891E0000}"/>
    <cellStyle name="Currency 3 5 6 2 2 3" xfId="14878" xr:uid="{00000000-0005-0000-0000-00008A1E0000}"/>
    <cellStyle name="Currency 3 5 6 2 2 3 2" xfId="39637" xr:uid="{00000000-0005-0000-0000-00008B1E0000}"/>
    <cellStyle name="Currency 3 5 6 2 2 4" xfId="19829" xr:uid="{00000000-0005-0000-0000-00008C1E0000}"/>
    <cellStyle name="Currency 3 5 6 2 2 5" xfId="24781" xr:uid="{00000000-0005-0000-0000-00008D1E0000}"/>
    <cellStyle name="Currency 3 5 6 2 2 6" xfId="29733" xr:uid="{00000000-0005-0000-0000-00008E1E0000}"/>
    <cellStyle name="Currency 3 5 6 2 2 7" xfId="34685" xr:uid="{00000000-0005-0000-0000-00008F1E0000}"/>
    <cellStyle name="Currency 3 5 6 2 3" xfId="6430" xr:uid="{00000000-0005-0000-0000-0000901E0000}"/>
    <cellStyle name="Currency 3 5 6 2 3 2" xfId="11380" xr:uid="{00000000-0005-0000-0000-0000911E0000}"/>
    <cellStyle name="Currency 3 5 6 2 3 2 2" xfId="46041" xr:uid="{00000000-0005-0000-0000-0000921E0000}"/>
    <cellStyle name="Currency 3 5 6 2 3 3" xfId="16330" xr:uid="{00000000-0005-0000-0000-0000931E0000}"/>
    <cellStyle name="Currency 3 5 6 2 3 3 2" xfId="41089" xr:uid="{00000000-0005-0000-0000-0000941E0000}"/>
    <cellStyle name="Currency 3 5 6 2 3 4" xfId="21281" xr:uid="{00000000-0005-0000-0000-0000951E0000}"/>
    <cellStyle name="Currency 3 5 6 2 3 5" xfId="26233" xr:uid="{00000000-0005-0000-0000-0000961E0000}"/>
    <cellStyle name="Currency 3 5 6 2 3 6" xfId="31185" xr:uid="{00000000-0005-0000-0000-0000971E0000}"/>
    <cellStyle name="Currency 3 5 6 2 3 7" xfId="36137" xr:uid="{00000000-0005-0000-0000-0000981E0000}"/>
    <cellStyle name="Currency 3 5 6 2 4" xfId="3526" xr:uid="{00000000-0005-0000-0000-0000991E0000}"/>
    <cellStyle name="Currency 3 5 6 2 4 2" xfId="43137" xr:uid="{00000000-0005-0000-0000-00009A1E0000}"/>
    <cellStyle name="Currency 3 5 6 2 5" xfId="8476" xr:uid="{00000000-0005-0000-0000-00009B1E0000}"/>
    <cellStyle name="Currency 3 5 6 2 5 2" xfId="38185" xr:uid="{00000000-0005-0000-0000-00009C1E0000}"/>
    <cellStyle name="Currency 3 5 6 2 6" xfId="13426" xr:uid="{00000000-0005-0000-0000-00009D1E0000}"/>
    <cellStyle name="Currency 3 5 6 2 7" xfId="18377" xr:uid="{00000000-0005-0000-0000-00009E1E0000}"/>
    <cellStyle name="Currency 3 5 6 2 8" xfId="23329" xr:uid="{00000000-0005-0000-0000-00009F1E0000}"/>
    <cellStyle name="Currency 3 5 6 2 9" xfId="28281" xr:uid="{00000000-0005-0000-0000-0000A01E0000}"/>
    <cellStyle name="Currency 3 5 6 3" xfId="2932" xr:uid="{00000000-0005-0000-0000-0000A11E0000}"/>
    <cellStyle name="Currency 3 5 6 3 2" xfId="7882" xr:uid="{00000000-0005-0000-0000-0000A21E0000}"/>
    <cellStyle name="Currency 3 5 6 3 2 2" xfId="42543" xr:uid="{00000000-0005-0000-0000-0000A31E0000}"/>
    <cellStyle name="Currency 3 5 6 3 3" xfId="12832" xr:uid="{00000000-0005-0000-0000-0000A41E0000}"/>
    <cellStyle name="Currency 3 5 6 3 3 2" xfId="37591" xr:uid="{00000000-0005-0000-0000-0000A51E0000}"/>
    <cellStyle name="Currency 3 5 6 3 4" xfId="17783" xr:uid="{00000000-0005-0000-0000-0000A61E0000}"/>
    <cellStyle name="Currency 3 5 6 3 5" xfId="22735" xr:uid="{00000000-0005-0000-0000-0000A71E0000}"/>
    <cellStyle name="Currency 3 5 6 3 6" xfId="27687" xr:uid="{00000000-0005-0000-0000-0000A81E0000}"/>
    <cellStyle name="Currency 3 5 6 3 7" xfId="32639" xr:uid="{00000000-0005-0000-0000-0000A91E0000}"/>
    <cellStyle name="Currency 3 5 6 4" xfId="4384" xr:uid="{00000000-0005-0000-0000-0000AA1E0000}"/>
    <cellStyle name="Currency 3 5 6 4 2" xfId="9334" xr:uid="{00000000-0005-0000-0000-0000AB1E0000}"/>
    <cellStyle name="Currency 3 5 6 4 2 2" xfId="43995" xr:uid="{00000000-0005-0000-0000-0000AC1E0000}"/>
    <cellStyle name="Currency 3 5 6 4 3" xfId="14284" xr:uid="{00000000-0005-0000-0000-0000AD1E0000}"/>
    <cellStyle name="Currency 3 5 6 4 3 2" xfId="39043" xr:uid="{00000000-0005-0000-0000-0000AE1E0000}"/>
    <cellStyle name="Currency 3 5 6 4 4" xfId="19235" xr:uid="{00000000-0005-0000-0000-0000AF1E0000}"/>
    <cellStyle name="Currency 3 5 6 4 5" xfId="24187" xr:uid="{00000000-0005-0000-0000-0000B01E0000}"/>
    <cellStyle name="Currency 3 5 6 4 6" xfId="29139" xr:uid="{00000000-0005-0000-0000-0000B11E0000}"/>
    <cellStyle name="Currency 3 5 6 4 7" xfId="34091" xr:uid="{00000000-0005-0000-0000-0000B21E0000}"/>
    <cellStyle name="Currency 3 5 6 5" xfId="5836" xr:uid="{00000000-0005-0000-0000-0000B31E0000}"/>
    <cellStyle name="Currency 3 5 6 5 2" xfId="10786" xr:uid="{00000000-0005-0000-0000-0000B41E0000}"/>
    <cellStyle name="Currency 3 5 6 5 2 2" xfId="45447" xr:uid="{00000000-0005-0000-0000-0000B51E0000}"/>
    <cellStyle name="Currency 3 5 6 5 3" xfId="15736" xr:uid="{00000000-0005-0000-0000-0000B61E0000}"/>
    <cellStyle name="Currency 3 5 6 5 3 2" xfId="40495" xr:uid="{00000000-0005-0000-0000-0000B71E0000}"/>
    <cellStyle name="Currency 3 5 6 5 4" xfId="20687" xr:uid="{00000000-0005-0000-0000-0000B81E0000}"/>
    <cellStyle name="Currency 3 5 6 5 5" xfId="25639" xr:uid="{00000000-0005-0000-0000-0000B91E0000}"/>
    <cellStyle name="Currency 3 5 6 5 6" xfId="30591" xr:uid="{00000000-0005-0000-0000-0000BA1E0000}"/>
    <cellStyle name="Currency 3 5 6 5 7" xfId="35543" xr:uid="{00000000-0005-0000-0000-0000BB1E0000}"/>
    <cellStyle name="Currency 3 5 6 6" xfId="2074" xr:uid="{00000000-0005-0000-0000-0000BC1E0000}"/>
    <cellStyle name="Currency 3 5 6 6 2" xfId="41685" xr:uid="{00000000-0005-0000-0000-0000BD1E0000}"/>
    <cellStyle name="Currency 3 5 6 7" xfId="7024" xr:uid="{00000000-0005-0000-0000-0000BE1E0000}"/>
    <cellStyle name="Currency 3 5 6 7 2" xfId="36733" xr:uid="{00000000-0005-0000-0000-0000BF1E0000}"/>
    <cellStyle name="Currency 3 5 6 8" xfId="11974" xr:uid="{00000000-0005-0000-0000-0000C01E0000}"/>
    <cellStyle name="Currency 3 5 6 9" xfId="16925" xr:uid="{00000000-0005-0000-0000-0000C11E0000}"/>
    <cellStyle name="Currency 3 5 7" xfId="556" xr:uid="{00000000-0005-0000-0000-0000C21E0000}"/>
    <cellStyle name="Currency 3 5 7 10" xfId="32309" xr:uid="{00000000-0005-0000-0000-0000C31E0000}"/>
    <cellStyle name="Currency 3 5 7 2" xfId="4054" xr:uid="{00000000-0005-0000-0000-0000C41E0000}"/>
    <cellStyle name="Currency 3 5 7 2 2" xfId="9004" xr:uid="{00000000-0005-0000-0000-0000C51E0000}"/>
    <cellStyle name="Currency 3 5 7 2 2 2" xfId="43665" xr:uid="{00000000-0005-0000-0000-0000C61E0000}"/>
    <cellStyle name="Currency 3 5 7 2 3" xfId="13954" xr:uid="{00000000-0005-0000-0000-0000C71E0000}"/>
    <cellStyle name="Currency 3 5 7 2 3 2" xfId="38713" xr:uid="{00000000-0005-0000-0000-0000C81E0000}"/>
    <cellStyle name="Currency 3 5 7 2 4" xfId="18905" xr:uid="{00000000-0005-0000-0000-0000C91E0000}"/>
    <cellStyle name="Currency 3 5 7 2 5" xfId="23857" xr:uid="{00000000-0005-0000-0000-0000CA1E0000}"/>
    <cellStyle name="Currency 3 5 7 2 6" xfId="28809" xr:uid="{00000000-0005-0000-0000-0000CB1E0000}"/>
    <cellStyle name="Currency 3 5 7 2 7" xfId="33761" xr:uid="{00000000-0005-0000-0000-0000CC1E0000}"/>
    <cellStyle name="Currency 3 5 7 3" xfId="5506" xr:uid="{00000000-0005-0000-0000-0000CD1E0000}"/>
    <cellStyle name="Currency 3 5 7 3 2" xfId="10456" xr:uid="{00000000-0005-0000-0000-0000CE1E0000}"/>
    <cellStyle name="Currency 3 5 7 3 2 2" xfId="45117" xr:uid="{00000000-0005-0000-0000-0000CF1E0000}"/>
    <cellStyle name="Currency 3 5 7 3 3" xfId="15406" xr:uid="{00000000-0005-0000-0000-0000D01E0000}"/>
    <cellStyle name="Currency 3 5 7 3 3 2" xfId="40165" xr:uid="{00000000-0005-0000-0000-0000D11E0000}"/>
    <cellStyle name="Currency 3 5 7 3 4" xfId="20357" xr:uid="{00000000-0005-0000-0000-0000D21E0000}"/>
    <cellStyle name="Currency 3 5 7 3 5" xfId="25309" xr:uid="{00000000-0005-0000-0000-0000D31E0000}"/>
    <cellStyle name="Currency 3 5 7 3 6" xfId="30261" xr:uid="{00000000-0005-0000-0000-0000D41E0000}"/>
    <cellStyle name="Currency 3 5 7 3 7" xfId="35213" xr:uid="{00000000-0005-0000-0000-0000D51E0000}"/>
    <cellStyle name="Currency 3 5 7 4" xfId="2602" xr:uid="{00000000-0005-0000-0000-0000D61E0000}"/>
    <cellStyle name="Currency 3 5 7 4 2" xfId="42213" xr:uid="{00000000-0005-0000-0000-0000D71E0000}"/>
    <cellStyle name="Currency 3 5 7 5" xfId="7552" xr:uid="{00000000-0005-0000-0000-0000D81E0000}"/>
    <cellStyle name="Currency 3 5 7 5 2" xfId="37261" xr:uid="{00000000-0005-0000-0000-0000D91E0000}"/>
    <cellStyle name="Currency 3 5 7 6" xfId="12502" xr:uid="{00000000-0005-0000-0000-0000DA1E0000}"/>
    <cellStyle name="Currency 3 5 7 7" xfId="17453" xr:uid="{00000000-0005-0000-0000-0000DB1E0000}"/>
    <cellStyle name="Currency 3 5 7 8" xfId="22405" xr:uid="{00000000-0005-0000-0000-0000DC1E0000}"/>
    <cellStyle name="Currency 3 5 7 9" xfId="27357" xr:uid="{00000000-0005-0000-0000-0000DD1E0000}"/>
    <cellStyle name="Currency 3 5 8" xfId="1150" xr:uid="{00000000-0005-0000-0000-0000DE1E0000}"/>
    <cellStyle name="Currency 3 5 8 10" xfId="32903" xr:uid="{00000000-0005-0000-0000-0000DF1E0000}"/>
    <cellStyle name="Currency 3 5 8 2" xfId="4648" xr:uid="{00000000-0005-0000-0000-0000E01E0000}"/>
    <cellStyle name="Currency 3 5 8 2 2" xfId="9598" xr:uid="{00000000-0005-0000-0000-0000E11E0000}"/>
    <cellStyle name="Currency 3 5 8 2 2 2" xfId="44259" xr:uid="{00000000-0005-0000-0000-0000E21E0000}"/>
    <cellStyle name="Currency 3 5 8 2 3" xfId="14548" xr:uid="{00000000-0005-0000-0000-0000E31E0000}"/>
    <cellStyle name="Currency 3 5 8 2 3 2" xfId="39307" xr:uid="{00000000-0005-0000-0000-0000E41E0000}"/>
    <cellStyle name="Currency 3 5 8 2 4" xfId="19499" xr:uid="{00000000-0005-0000-0000-0000E51E0000}"/>
    <cellStyle name="Currency 3 5 8 2 5" xfId="24451" xr:uid="{00000000-0005-0000-0000-0000E61E0000}"/>
    <cellStyle name="Currency 3 5 8 2 6" xfId="29403" xr:uid="{00000000-0005-0000-0000-0000E71E0000}"/>
    <cellStyle name="Currency 3 5 8 2 7" xfId="34355" xr:uid="{00000000-0005-0000-0000-0000E81E0000}"/>
    <cellStyle name="Currency 3 5 8 3" xfId="6100" xr:uid="{00000000-0005-0000-0000-0000E91E0000}"/>
    <cellStyle name="Currency 3 5 8 3 2" xfId="11050" xr:uid="{00000000-0005-0000-0000-0000EA1E0000}"/>
    <cellStyle name="Currency 3 5 8 3 2 2" xfId="45711" xr:uid="{00000000-0005-0000-0000-0000EB1E0000}"/>
    <cellStyle name="Currency 3 5 8 3 3" xfId="16000" xr:uid="{00000000-0005-0000-0000-0000EC1E0000}"/>
    <cellStyle name="Currency 3 5 8 3 3 2" xfId="40759" xr:uid="{00000000-0005-0000-0000-0000ED1E0000}"/>
    <cellStyle name="Currency 3 5 8 3 4" xfId="20951" xr:uid="{00000000-0005-0000-0000-0000EE1E0000}"/>
    <cellStyle name="Currency 3 5 8 3 5" xfId="25903" xr:uid="{00000000-0005-0000-0000-0000EF1E0000}"/>
    <cellStyle name="Currency 3 5 8 3 6" xfId="30855" xr:uid="{00000000-0005-0000-0000-0000F01E0000}"/>
    <cellStyle name="Currency 3 5 8 3 7" xfId="35807" xr:uid="{00000000-0005-0000-0000-0000F11E0000}"/>
    <cellStyle name="Currency 3 5 8 4" xfId="3196" xr:uid="{00000000-0005-0000-0000-0000F21E0000}"/>
    <cellStyle name="Currency 3 5 8 4 2" xfId="42807" xr:uid="{00000000-0005-0000-0000-0000F31E0000}"/>
    <cellStyle name="Currency 3 5 8 5" xfId="8146" xr:uid="{00000000-0005-0000-0000-0000F41E0000}"/>
    <cellStyle name="Currency 3 5 8 5 2" xfId="37855" xr:uid="{00000000-0005-0000-0000-0000F51E0000}"/>
    <cellStyle name="Currency 3 5 8 6" xfId="13096" xr:uid="{00000000-0005-0000-0000-0000F61E0000}"/>
    <cellStyle name="Currency 3 5 8 7" xfId="18047" xr:uid="{00000000-0005-0000-0000-0000F71E0000}"/>
    <cellStyle name="Currency 3 5 8 8" xfId="22999" xr:uid="{00000000-0005-0000-0000-0000F81E0000}"/>
    <cellStyle name="Currency 3 5 8 9" xfId="27951" xr:uid="{00000000-0005-0000-0000-0000F91E0000}"/>
    <cellStyle name="Currency 3 5 9" xfId="2338" xr:uid="{00000000-0005-0000-0000-0000FA1E0000}"/>
    <cellStyle name="Currency 3 5 9 2" xfId="7288" xr:uid="{00000000-0005-0000-0000-0000FB1E0000}"/>
    <cellStyle name="Currency 3 5 9 2 2" xfId="41949" xr:uid="{00000000-0005-0000-0000-0000FC1E0000}"/>
    <cellStyle name="Currency 3 5 9 3" xfId="12238" xr:uid="{00000000-0005-0000-0000-0000FD1E0000}"/>
    <cellStyle name="Currency 3 5 9 3 2" xfId="36997" xr:uid="{00000000-0005-0000-0000-0000FE1E0000}"/>
    <cellStyle name="Currency 3 5 9 4" xfId="17189" xr:uid="{00000000-0005-0000-0000-0000FF1E0000}"/>
    <cellStyle name="Currency 3 5 9 5" xfId="22141" xr:uid="{00000000-0005-0000-0000-0000001F0000}"/>
    <cellStyle name="Currency 3 5 9 6" xfId="27093" xr:uid="{00000000-0005-0000-0000-0000011F0000}"/>
    <cellStyle name="Currency 3 5 9 7" xfId="32045" xr:uid="{00000000-0005-0000-0000-0000021F0000}"/>
    <cellStyle name="Currency 3 6" xfId="325" xr:uid="{00000000-0005-0000-0000-0000031F0000}"/>
    <cellStyle name="Currency 3 6 10" xfId="11743" xr:uid="{00000000-0005-0000-0000-0000041F0000}"/>
    <cellStyle name="Currency 3 6 11" xfId="16694" xr:uid="{00000000-0005-0000-0000-0000051F0000}"/>
    <cellStyle name="Currency 3 6 12" xfId="21646" xr:uid="{00000000-0005-0000-0000-0000061F0000}"/>
    <cellStyle name="Currency 3 6 13" xfId="26598" xr:uid="{00000000-0005-0000-0000-0000071F0000}"/>
    <cellStyle name="Currency 3 6 14" xfId="31550" xr:uid="{00000000-0005-0000-0000-0000081F0000}"/>
    <cellStyle name="Currency 3 6 2" xfId="919" xr:uid="{00000000-0005-0000-0000-0000091F0000}"/>
    <cellStyle name="Currency 3 6 2 10" xfId="21910" xr:uid="{00000000-0005-0000-0000-00000A1F0000}"/>
    <cellStyle name="Currency 3 6 2 11" xfId="26862" xr:uid="{00000000-0005-0000-0000-00000B1F0000}"/>
    <cellStyle name="Currency 3 6 2 12" xfId="31814" xr:uid="{00000000-0005-0000-0000-00000C1F0000}"/>
    <cellStyle name="Currency 3 6 2 2" xfId="1513" xr:uid="{00000000-0005-0000-0000-00000D1F0000}"/>
    <cellStyle name="Currency 3 6 2 2 10" xfId="33266" xr:uid="{00000000-0005-0000-0000-00000E1F0000}"/>
    <cellStyle name="Currency 3 6 2 2 2" xfId="5011" xr:uid="{00000000-0005-0000-0000-00000F1F0000}"/>
    <cellStyle name="Currency 3 6 2 2 2 2" xfId="9961" xr:uid="{00000000-0005-0000-0000-0000101F0000}"/>
    <cellStyle name="Currency 3 6 2 2 2 2 2" xfId="44622" xr:uid="{00000000-0005-0000-0000-0000111F0000}"/>
    <cellStyle name="Currency 3 6 2 2 2 3" xfId="14911" xr:uid="{00000000-0005-0000-0000-0000121F0000}"/>
    <cellStyle name="Currency 3 6 2 2 2 3 2" xfId="39670" xr:uid="{00000000-0005-0000-0000-0000131F0000}"/>
    <cellStyle name="Currency 3 6 2 2 2 4" xfId="19862" xr:uid="{00000000-0005-0000-0000-0000141F0000}"/>
    <cellStyle name="Currency 3 6 2 2 2 5" xfId="24814" xr:uid="{00000000-0005-0000-0000-0000151F0000}"/>
    <cellStyle name="Currency 3 6 2 2 2 6" xfId="29766" xr:uid="{00000000-0005-0000-0000-0000161F0000}"/>
    <cellStyle name="Currency 3 6 2 2 2 7" xfId="34718" xr:uid="{00000000-0005-0000-0000-0000171F0000}"/>
    <cellStyle name="Currency 3 6 2 2 3" xfId="6463" xr:uid="{00000000-0005-0000-0000-0000181F0000}"/>
    <cellStyle name="Currency 3 6 2 2 3 2" xfId="11413" xr:uid="{00000000-0005-0000-0000-0000191F0000}"/>
    <cellStyle name="Currency 3 6 2 2 3 2 2" xfId="46074" xr:uid="{00000000-0005-0000-0000-00001A1F0000}"/>
    <cellStyle name="Currency 3 6 2 2 3 3" xfId="16363" xr:uid="{00000000-0005-0000-0000-00001B1F0000}"/>
    <cellStyle name="Currency 3 6 2 2 3 3 2" xfId="41122" xr:uid="{00000000-0005-0000-0000-00001C1F0000}"/>
    <cellStyle name="Currency 3 6 2 2 3 4" xfId="21314" xr:uid="{00000000-0005-0000-0000-00001D1F0000}"/>
    <cellStyle name="Currency 3 6 2 2 3 5" xfId="26266" xr:uid="{00000000-0005-0000-0000-00001E1F0000}"/>
    <cellStyle name="Currency 3 6 2 2 3 6" xfId="31218" xr:uid="{00000000-0005-0000-0000-00001F1F0000}"/>
    <cellStyle name="Currency 3 6 2 2 3 7" xfId="36170" xr:uid="{00000000-0005-0000-0000-0000201F0000}"/>
    <cellStyle name="Currency 3 6 2 2 4" xfId="3559" xr:uid="{00000000-0005-0000-0000-0000211F0000}"/>
    <cellStyle name="Currency 3 6 2 2 4 2" xfId="43170" xr:uid="{00000000-0005-0000-0000-0000221F0000}"/>
    <cellStyle name="Currency 3 6 2 2 5" xfId="8509" xr:uid="{00000000-0005-0000-0000-0000231F0000}"/>
    <cellStyle name="Currency 3 6 2 2 5 2" xfId="38218" xr:uid="{00000000-0005-0000-0000-0000241F0000}"/>
    <cellStyle name="Currency 3 6 2 2 6" xfId="13459" xr:uid="{00000000-0005-0000-0000-0000251F0000}"/>
    <cellStyle name="Currency 3 6 2 2 7" xfId="18410" xr:uid="{00000000-0005-0000-0000-0000261F0000}"/>
    <cellStyle name="Currency 3 6 2 2 8" xfId="23362" xr:uid="{00000000-0005-0000-0000-0000271F0000}"/>
    <cellStyle name="Currency 3 6 2 2 9" xfId="28314" xr:uid="{00000000-0005-0000-0000-0000281F0000}"/>
    <cellStyle name="Currency 3 6 2 3" xfId="2965" xr:uid="{00000000-0005-0000-0000-0000291F0000}"/>
    <cellStyle name="Currency 3 6 2 3 2" xfId="7915" xr:uid="{00000000-0005-0000-0000-00002A1F0000}"/>
    <cellStyle name="Currency 3 6 2 3 2 2" xfId="42576" xr:uid="{00000000-0005-0000-0000-00002B1F0000}"/>
    <cellStyle name="Currency 3 6 2 3 3" xfId="12865" xr:uid="{00000000-0005-0000-0000-00002C1F0000}"/>
    <cellStyle name="Currency 3 6 2 3 3 2" xfId="37624" xr:uid="{00000000-0005-0000-0000-00002D1F0000}"/>
    <cellStyle name="Currency 3 6 2 3 4" xfId="17816" xr:uid="{00000000-0005-0000-0000-00002E1F0000}"/>
    <cellStyle name="Currency 3 6 2 3 5" xfId="22768" xr:uid="{00000000-0005-0000-0000-00002F1F0000}"/>
    <cellStyle name="Currency 3 6 2 3 6" xfId="27720" xr:uid="{00000000-0005-0000-0000-0000301F0000}"/>
    <cellStyle name="Currency 3 6 2 3 7" xfId="32672" xr:uid="{00000000-0005-0000-0000-0000311F0000}"/>
    <cellStyle name="Currency 3 6 2 4" xfId="4417" xr:uid="{00000000-0005-0000-0000-0000321F0000}"/>
    <cellStyle name="Currency 3 6 2 4 2" xfId="9367" xr:uid="{00000000-0005-0000-0000-0000331F0000}"/>
    <cellStyle name="Currency 3 6 2 4 2 2" xfId="44028" xr:uid="{00000000-0005-0000-0000-0000341F0000}"/>
    <cellStyle name="Currency 3 6 2 4 3" xfId="14317" xr:uid="{00000000-0005-0000-0000-0000351F0000}"/>
    <cellStyle name="Currency 3 6 2 4 3 2" xfId="39076" xr:uid="{00000000-0005-0000-0000-0000361F0000}"/>
    <cellStyle name="Currency 3 6 2 4 4" xfId="19268" xr:uid="{00000000-0005-0000-0000-0000371F0000}"/>
    <cellStyle name="Currency 3 6 2 4 5" xfId="24220" xr:uid="{00000000-0005-0000-0000-0000381F0000}"/>
    <cellStyle name="Currency 3 6 2 4 6" xfId="29172" xr:uid="{00000000-0005-0000-0000-0000391F0000}"/>
    <cellStyle name="Currency 3 6 2 4 7" xfId="34124" xr:uid="{00000000-0005-0000-0000-00003A1F0000}"/>
    <cellStyle name="Currency 3 6 2 5" xfId="5869" xr:uid="{00000000-0005-0000-0000-00003B1F0000}"/>
    <cellStyle name="Currency 3 6 2 5 2" xfId="10819" xr:uid="{00000000-0005-0000-0000-00003C1F0000}"/>
    <cellStyle name="Currency 3 6 2 5 2 2" xfId="45480" xr:uid="{00000000-0005-0000-0000-00003D1F0000}"/>
    <cellStyle name="Currency 3 6 2 5 3" xfId="15769" xr:uid="{00000000-0005-0000-0000-00003E1F0000}"/>
    <cellStyle name="Currency 3 6 2 5 3 2" xfId="40528" xr:uid="{00000000-0005-0000-0000-00003F1F0000}"/>
    <cellStyle name="Currency 3 6 2 5 4" xfId="20720" xr:uid="{00000000-0005-0000-0000-0000401F0000}"/>
    <cellStyle name="Currency 3 6 2 5 5" xfId="25672" xr:uid="{00000000-0005-0000-0000-0000411F0000}"/>
    <cellStyle name="Currency 3 6 2 5 6" xfId="30624" xr:uid="{00000000-0005-0000-0000-0000421F0000}"/>
    <cellStyle name="Currency 3 6 2 5 7" xfId="35576" xr:uid="{00000000-0005-0000-0000-0000431F0000}"/>
    <cellStyle name="Currency 3 6 2 6" xfId="2107" xr:uid="{00000000-0005-0000-0000-0000441F0000}"/>
    <cellStyle name="Currency 3 6 2 6 2" xfId="41718" xr:uid="{00000000-0005-0000-0000-0000451F0000}"/>
    <cellStyle name="Currency 3 6 2 7" xfId="7057" xr:uid="{00000000-0005-0000-0000-0000461F0000}"/>
    <cellStyle name="Currency 3 6 2 7 2" xfId="36766" xr:uid="{00000000-0005-0000-0000-0000471F0000}"/>
    <cellStyle name="Currency 3 6 2 8" xfId="12007" xr:uid="{00000000-0005-0000-0000-0000481F0000}"/>
    <cellStyle name="Currency 3 6 2 9" xfId="16958" xr:uid="{00000000-0005-0000-0000-0000491F0000}"/>
    <cellStyle name="Currency 3 6 3" xfId="655" xr:uid="{00000000-0005-0000-0000-00004A1F0000}"/>
    <cellStyle name="Currency 3 6 3 10" xfId="32408" xr:uid="{00000000-0005-0000-0000-00004B1F0000}"/>
    <cellStyle name="Currency 3 6 3 2" xfId="4153" xr:uid="{00000000-0005-0000-0000-00004C1F0000}"/>
    <cellStyle name="Currency 3 6 3 2 2" xfId="9103" xr:uid="{00000000-0005-0000-0000-00004D1F0000}"/>
    <cellStyle name="Currency 3 6 3 2 2 2" xfId="43764" xr:uid="{00000000-0005-0000-0000-00004E1F0000}"/>
    <cellStyle name="Currency 3 6 3 2 3" xfId="14053" xr:uid="{00000000-0005-0000-0000-00004F1F0000}"/>
    <cellStyle name="Currency 3 6 3 2 3 2" xfId="38812" xr:uid="{00000000-0005-0000-0000-0000501F0000}"/>
    <cellStyle name="Currency 3 6 3 2 4" xfId="19004" xr:uid="{00000000-0005-0000-0000-0000511F0000}"/>
    <cellStyle name="Currency 3 6 3 2 5" xfId="23956" xr:uid="{00000000-0005-0000-0000-0000521F0000}"/>
    <cellStyle name="Currency 3 6 3 2 6" xfId="28908" xr:uid="{00000000-0005-0000-0000-0000531F0000}"/>
    <cellStyle name="Currency 3 6 3 2 7" xfId="33860" xr:uid="{00000000-0005-0000-0000-0000541F0000}"/>
    <cellStyle name="Currency 3 6 3 3" xfId="5605" xr:uid="{00000000-0005-0000-0000-0000551F0000}"/>
    <cellStyle name="Currency 3 6 3 3 2" xfId="10555" xr:uid="{00000000-0005-0000-0000-0000561F0000}"/>
    <cellStyle name="Currency 3 6 3 3 2 2" xfId="45216" xr:uid="{00000000-0005-0000-0000-0000571F0000}"/>
    <cellStyle name="Currency 3 6 3 3 3" xfId="15505" xr:uid="{00000000-0005-0000-0000-0000581F0000}"/>
    <cellStyle name="Currency 3 6 3 3 3 2" xfId="40264" xr:uid="{00000000-0005-0000-0000-0000591F0000}"/>
    <cellStyle name="Currency 3 6 3 3 4" xfId="20456" xr:uid="{00000000-0005-0000-0000-00005A1F0000}"/>
    <cellStyle name="Currency 3 6 3 3 5" xfId="25408" xr:uid="{00000000-0005-0000-0000-00005B1F0000}"/>
    <cellStyle name="Currency 3 6 3 3 6" xfId="30360" xr:uid="{00000000-0005-0000-0000-00005C1F0000}"/>
    <cellStyle name="Currency 3 6 3 3 7" xfId="35312" xr:uid="{00000000-0005-0000-0000-00005D1F0000}"/>
    <cellStyle name="Currency 3 6 3 4" xfId="2701" xr:uid="{00000000-0005-0000-0000-00005E1F0000}"/>
    <cellStyle name="Currency 3 6 3 4 2" xfId="42312" xr:uid="{00000000-0005-0000-0000-00005F1F0000}"/>
    <cellStyle name="Currency 3 6 3 5" xfId="7651" xr:uid="{00000000-0005-0000-0000-0000601F0000}"/>
    <cellStyle name="Currency 3 6 3 5 2" xfId="37360" xr:uid="{00000000-0005-0000-0000-0000611F0000}"/>
    <cellStyle name="Currency 3 6 3 6" xfId="12601" xr:uid="{00000000-0005-0000-0000-0000621F0000}"/>
    <cellStyle name="Currency 3 6 3 7" xfId="17552" xr:uid="{00000000-0005-0000-0000-0000631F0000}"/>
    <cellStyle name="Currency 3 6 3 8" xfId="22504" xr:uid="{00000000-0005-0000-0000-0000641F0000}"/>
    <cellStyle name="Currency 3 6 3 9" xfId="27456" xr:uid="{00000000-0005-0000-0000-0000651F0000}"/>
    <cellStyle name="Currency 3 6 4" xfId="1249" xr:uid="{00000000-0005-0000-0000-0000661F0000}"/>
    <cellStyle name="Currency 3 6 4 10" xfId="33002" xr:uid="{00000000-0005-0000-0000-0000671F0000}"/>
    <cellStyle name="Currency 3 6 4 2" xfId="4747" xr:uid="{00000000-0005-0000-0000-0000681F0000}"/>
    <cellStyle name="Currency 3 6 4 2 2" xfId="9697" xr:uid="{00000000-0005-0000-0000-0000691F0000}"/>
    <cellStyle name="Currency 3 6 4 2 2 2" xfId="44358" xr:uid="{00000000-0005-0000-0000-00006A1F0000}"/>
    <cellStyle name="Currency 3 6 4 2 3" xfId="14647" xr:uid="{00000000-0005-0000-0000-00006B1F0000}"/>
    <cellStyle name="Currency 3 6 4 2 3 2" xfId="39406" xr:uid="{00000000-0005-0000-0000-00006C1F0000}"/>
    <cellStyle name="Currency 3 6 4 2 4" xfId="19598" xr:uid="{00000000-0005-0000-0000-00006D1F0000}"/>
    <cellStyle name="Currency 3 6 4 2 5" xfId="24550" xr:uid="{00000000-0005-0000-0000-00006E1F0000}"/>
    <cellStyle name="Currency 3 6 4 2 6" xfId="29502" xr:uid="{00000000-0005-0000-0000-00006F1F0000}"/>
    <cellStyle name="Currency 3 6 4 2 7" xfId="34454" xr:uid="{00000000-0005-0000-0000-0000701F0000}"/>
    <cellStyle name="Currency 3 6 4 3" xfId="6199" xr:uid="{00000000-0005-0000-0000-0000711F0000}"/>
    <cellStyle name="Currency 3 6 4 3 2" xfId="11149" xr:uid="{00000000-0005-0000-0000-0000721F0000}"/>
    <cellStyle name="Currency 3 6 4 3 2 2" xfId="45810" xr:uid="{00000000-0005-0000-0000-0000731F0000}"/>
    <cellStyle name="Currency 3 6 4 3 3" xfId="16099" xr:uid="{00000000-0005-0000-0000-0000741F0000}"/>
    <cellStyle name="Currency 3 6 4 3 3 2" xfId="40858" xr:uid="{00000000-0005-0000-0000-0000751F0000}"/>
    <cellStyle name="Currency 3 6 4 3 4" xfId="21050" xr:uid="{00000000-0005-0000-0000-0000761F0000}"/>
    <cellStyle name="Currency 3 6 4 3 5" xfId="26002" xr:uid="{00000000-0005-0000-0000-0000771F0000}"/>
    <cellStyle name="Currency 3 6 4 3 6" xfId="30954" xr:uid="{00000000-0005-0000-0000-0000781F0000}"/>
    <cellStyle name="Currency 3 6 4 3 7" xfId="35906" xr:uid="{00000000-0005-0000-0000-0000791F0000}"/>
    <cellStyle name="Currency 3 6 4 4" xfId="3295" xr:uid="{00000000-0005-0000-0000-00007A1F0000}"/>
    <cellStyle name="Currency 3 6 4 4 2" xfId="42906" xr:uid="{00000000-0005-0000-0000-00007B1F0000}"/>
    <cellStyle name="Currency 3 6 4 5" xfId="8245" xr:uid="{00000000-0005-0000-0000-00007C1F0000}"/>
    <cellStyle name="Currency 3 6 4 5 2" xfId="37954" xr:uid="{00000000-0005-0000-0000-00007D1F0000}"/>
    <cellStyle name="Currency 3 6 4 6" xfId="13195" xr:uid="{00000000-0005-0000-0000-00007E1F0000}"/>
    <cellStyle name="Currency 3 6 4 7" xfId="18146" xr:uid="{00000000-0005-0000-0000-00007F1F0000}"/>
    <cellStyle name="Currency 3 6 4 8" xfId="23098" xr:uid="{00000000-0005-0000-0000-0000801F0000}"/>
    <cellStyle name="Currency 3 6 4 9" xfId="28050" xr:uid="{00000000-0005-0000-0000-0000811F0000}"/>
    <cellStyle name="Currency 3 6 5" xfId="2371" xr:uid="{00000000-0005-0000-0000-0000821F0000}"/>
    <cellStyle name="Currency 3 6 5 2" xfId="7321" xr:uid="{00000000-0005-0000-0000-0000831F0000}"/>
    <cellStyle name="Currency 3 6 5 2 2" xfId="41982" xr:uid="{00000000-0005-0000-0000-0000841F0000}"/>
    <cellStyle name="Currency 3 6 5 3" xfId="12271" xr:uid="{00000000-0005-0000-0000-0000851F0000}"/>
    <cellStyle name="Currency 3 6 5 3 2" xfId="37030" xr:uid="{00000000-0005-0000-0000-0000861F0000}"/>
    <cellStyle name="Currency 3 6 5 4" xfId="17222" xr:uid="{00000000-0005-0000-0000-0000871F0000}"/>
    <cellStyle name="Currency 3 6 5 5" xfId="22174" xr:uid="{00000000-0005-0000-0000-0000881F0000}"/>
    <cellStyle name="Currency 3 6 5 6" xfId="27126" xr:uid="{00000000-0005-0000-0000-0000891F0000}"/>
    <cellStyle name="Currency 3 6 5 7" xfId="32078" xr:uid="{00000000-0005-0000-0000-00008A1F0000}"/>
    <cellStyle name="Currency 3 6 6" xfId="3823" xr:uid="{00000000-0005-0000-0000-00008B1F0000}"/>
    <cellStyle name="Currency 3 6 6 2" xfId="8773" xr:uid="{00000000-0005-0000-0000-00008C1F0000}"/>
    <cellStyle name="Currency 3 6 6 2 2" xfId="43434" xr:uid="{00000000-0005-0000-0000-00008D1F0000}"/>
    <cellStyle name="Currency 3 6 6 3" xfId="13723" xr:uid="{00000000-0005-0000-0000-00008E1F0000}"/>
    <cellStyle name="Currency 3 6 6 3 2" xfId="38482" xr:uid="{00000000-0005-0000-0000-00008F1F0000}"/>
    <cellStyle name="Currency 3 6 6 4" xfId="18674" xr:uid="{00000000-0005-0000-0000-0000901F0000}"/>
    <cellStyle name="Currency 3 6 6 5" xfId="23626" xr:uid="{00000000-0005-0000-0000-0000911F0000}"/>
    <cellStyle name="Currency 3 6 6 6" xfId="28578" xr:uid="{00000000-0005-0000-0000-0000921F0000}"/>
    <cellStyle name="Currency 3 6 6 7" xfId="33530" xr:uid="{00000000-0005-0000-0000-0000931F0000}"/>
    <cellStyle name="Currency 3 6 7" xfId="5275" xr:uid="{00000000-0005-0000-0000-0000941F0000}"/>
    <cellStyle name="Currency 3 6 7 2" xfId="10225" xr:uid="{00000000-0005-0000-0000-0000951F0000}"/>
    <cellStyle name="Currency 3 6 7 2 2" xfId="44886" xr:uid="{00000000-0005-0000-0000-0000961F0000}"/>
    <cellStyle name="Currency 3 6 7 3" xfId="15175" xr:uid="{00000000-0005-0000-0000-0000971F0000}"/>
    <cellStyle name="Currency 3 6 7 3 2" xfId="39934" xr:uid="{00000000-0005-0000-0000-0000981F0000}"/>
    <cellStyle name="Currency 3 6 7 4" xfId="20126" xr:uid="{00000000-0005-0000-0000-0000991F0000}"/>
    <cellStyle name="Currency 3 6 7 5" xfId="25078" xr:uid="{00000000-0005-0000-0000-00009A1F0000}"/>
    <cellStyle name="Currency 3 6 7 6" xfId="30030" xr:uid="{00000000-0005-0000-0000-00009B1F0000}"/>
    <cellStyle name="Currency 3 6 7 7" xfId="34982" xr:uid="{00000000-0005-0000-0000-00009C1F0000}"/>
    <cellStyle name="Currency 3 6 8" xfId="1843" xr:uid="{00000000-0005-0000-0000-00009D1F0000}"/>
    <cellStyle name="Currency 3 6 8 2" xfId="41454" xr:uid="{00000000-0005-0000-0000-00009E1F0000}"/>
    <cellStyle name="Currency 3 6 9" xfId="6793" xr:uid="{00000000-0005-0000-0000-00009F1F0000}"/>
    <cellStyle name="Currency 3 6 9 2" xfId="36502" xr:uid="{00000000-0005-0000-0000-0000A01F0000}"/>
    <cellStyle name="Currency 3 7" xfId="391" xr:uid="{00000000-0005-0000-0000-0000A11F0000}"/>
    <cellStyle name="Currency 3 7 10" xfId="11809" xr:uid="{00000000-0005-0000-0000-0000A21F0000}"/>
    <cellStyle name="Currency 3 7 11" xfId="16760" xr:uid="{00000000-0005-0000-0000-0000A31F0000}"/>
    <cellStyle name="Currency 3 7 12" xfId="21712" xr:uid="{00000000-0005-0000-0000-0000A41F0000}"/>
    <cellStyle name="Currency 3 7 13" xfId="26664" xr:uid="{00000000-0005-0000-0000-0000A51F0000}"/>
    <cellStyle name="Currency 3 7 14" xfId="31616" xr:uid="{00000000-0005-0000-0000-0000A61F0000}"/>
    <cellStyle name="Currency 3 7 2" xfId="985" xr:uid="{00000000-0005-0000-0000-0000A71F0000}"/>
    <cellStyle name="Currency 3 7 2 10" xfId="21976" xr:uid="{00000000-0005-0000-0000-0000A81F0000}"/>
    <cellStyle name="Currency 3 7 2 11" xfId="26928" xr:uid="{00000000-0005-0000-0000-0000A91F0000}"/>
    <cellStyle name="Currency 3 7 2 12" xfId="31880" xr:uid="{00000000-0005-0000-0000-0000AA1F0000}"/>
    <cellStyle name="Currency 3 7 2 2" xfId="1579" xr:uid="{00000000-0005-0000-0000-0000AB1F0000}"/>
    <cellStyle name="Currency 3 7 2 2 10" xfId="33332" xr:uid="{00000000-0005-0000-0000-0000AC1F0000}"/>
    <cellStyle name="Currency 3 7 2 2 2" xfId="5077" xr:uid="{00000000-0005-0000-0000-0000AD1F0000}"/>
    <cellStyle name="Currency 3 7 2 2 2 2" xfId="10027" xr:uid="{00000000-0005-0000-0000-0000AE1F0000}"/>
    <cellStyle name="Currency 3 7 2 2 2 2 2" xfId="44688" xr:uid="{00000000-0005-0000-0000-0000AF1F0000}"/>
    <cellStyle name="Currency 3 7 2 2 2 3" xfId="14977" xr:uid="{00000000-0005-0000-0000-0000B01F0000}"/>
    <cellStyle name="Currency 3 7 2 2 2 3 2" xfId="39736" xr:uid="{00000000-0005-0000-0000-0000B11F0000}"/>
    <cellStyle name="Currency 3 7 2 2 2 4" xfId="19928" xr:uid="{00000000-0005-0000-0000-0000B21F0000}"/>
    <cellStyle name="Currency 3 7 2 2 2 5" xfId="24880" xr:uid="{00000000-0005-0000-0000-0000B31F0000}"/>
    <cellStyle name="Currency 3 7 2 2 2 6" xfId="29832" xr:uid="{00000000-0005-0000-0000-0000B41F0000}"/>
    <cellStyle name="Currency 3 7 2 2 2 7" xfId="34784" xr:uid="{00000000-0005-0000-0000-0000B51F0000}"/>
    <cellStyle name="Currency 3 7 2 2 3" xfId="6529" xr:uid="{00000000-0005-0000-0000-0000B61F0000}"/>
    <cellStyle name="Currency 3 7 2 2 3 2" xfId="11479" xr:uid="{00000000-0005-0000-0000-0000B71F0000}"/>
    <cellStyle name="Currency 3 7 2 2 3 2 2" xfId="46140" xr:uid="{00000000-0005-0000-0000-0000B81F0000}"/>
    <cellStyle name="Currency 3 7 2 2 3 3" xfId="16429" xr:uid="{00000000-0005-0000-0000-0000B91F0000}"/>
    <cellStyle name="Currency 3 7 2 2 3 3 2" xfId="41188" xr:uid="{00000000-0005-0000-0000-0000BA1F0000}"/>
    <cellStyle name="Currency 3 7 2 2 3 4" xfId="21380" xr:uid="{00000000-0005-0000-0000-0000BB1F0000}"/>
    <cellStyle name="Currency 3 7 2 2 3 5" xfId="26332" xr:uid="{00000000-0005-0000-0000-0000BC1F0000}"/>
    <cellStyle name="Currency 3 7 2 2 3 6" xfId="31284" xr:uid="{00000000-0005-0000-0000-0000BD1F0000}"/>
    <cellStyle name="Currency 3 7 2 2 3 7" xfId="36236" xr:uid="{00000000-0005-0000-0000-0000BE1F0000}"/>
    <cellStyle name="Currency 3 7 2 2 4" xfId="3625" xr:uid="{00000000-0005-0000-0000-0000BF1F0000}"/>
    <cellStyle name="Currency 3 7 2 2 4 2" xfId="43236" xr:uid="{00000000-0005-0000-0000-0000C01F0000}"/>
    <cellStyle name="Currency 3 7 2 2 5" xfId="8575" xr:uid="{00000000-0005-0000-0000-0000C11F0000}"/>
    <cellStyle name="Currency 3 7 2 2 5 2" xfId="38284" xr:uid="{00000000-0005-0000-0000-0000C21F0000}"/>
    <cellStyle name="Currency 3 7 2 2 6" xfId="13525" xr:uid="{00000000-0005-0000-0000-0000C31F0000}"/>
    <cellStyle name="Currency 3 7 2 2 7" xfId="18476" xr:uid="{00000000-0005-0000-0000-0000C41F0000}"/>
    <cellStyle name="Currency 3 7 2 2 8" xfId="23428" xr:uid="{00000000-0005-0000-0000-0000C51F0000}"/>
    <cellStyle name="Currency 3 7 2 2 9" xfId="28380" xr:uid="{00000000-0005-0000-0000-0000C61F0000}"/>
    <cellStyle name="Currency 3 7 2 3" xfId="3031" xr:uid="{00000000-0005-0000-0000-0000C71F0000}"/>
    <cellStyle name="Currency 3 7 2 3 2" xfId="7981" xr:uid="{00000000-0005-0000-0000-0000C81F0000}"/>
    <cellStyle name="Currency 3 7 2 3 2 2" xfId="42642" xr:uid="{00000000-0005-0000-0000-0000C91F0000}"/>
    <cellStyle name="Currency 3 7 2 3 3" xfId="12931" xr:uid="{00000000-0005-0000-0000-0000CA1F0000}"/>
    <cellStyle name="Currency 3 7 2 3 3 2" xfId="37690" xr:uid="{00000000-0005-0000-0000-0000CB1F0000}"/>
    <cellStyle name="Currency 3 7 2 3 4" xfId="17882" xr:uid="{00000000-0005-0000-0000-0000CC1F0000}"/>
    <cellStyle name="Currency 3 7 2 3 5" xfId="22834" xr:uid="{00000000-0005-0000-0000-0000CD1F0000}"/>
    <cellStyle name="Currency 3 7 2 3 6" xfId="27786" xr:uid="{00000000-0005-0000-0000-0000CE1F0000}"/>
    <cellStyle name="Currency 3 7 2 3 7" xfId="32738" xr:uid="{00000000-0005-0000-0000-0000CF1F0000}"/>
    <cellStyle name="Currency 3 7 2 4" xfId="4483" xr:uid="{00000000-0005-0000-0000-0000D01F0000}"/>
    <cellStyle name="Currency 3 7 2 4 2" xfId="9433" xr:uid="{00000000-0005-0000-0000-0000D11F0000}"/>
    <cellStyle name="Currency 3 7 2 4 2 2" xfId="44094" xr:uid="{00000000-0005-0000-0000-0000D21F0000}"/>
    <cellStyle name="Currency 3 7 2 4 3" xfId="14383" xr:uid="{00000000-0005-0000-0000-0000D31F0000}"/>
    <cellStyle name="Currency 3 7 2 4 3 2" xfId="39142" xr:uid="{00000000-0005-0000-0000-0000D41F0000}"/>
    <cellStyle name="Currency 3 7 2 4 4" xfId="19334" xr:uid="{00000000-0005-0000-0000-0000D51F0000}"/>
    <cellStyle name="Currency 3 7 2 4 5" xfId="24286" xr:uid="{00000000-0005-0000-0000-0000D61F0000}"/>
    <cellStyle name="Currency 3 7 2 4 6" xfId="29238" xr:uid="{00000000-0005-0000-0000-0000D71F0000}"/>
    <cellStyle name="Currency 3 7 2 4 7" xfId="34190" xr:uid="{00000000-0005-0000-0000-0000D81F0000}"/>
    <cellStyle name="Currency 3 7 2 5" xfId="5935" xr:uid="{00000000-0005-0000-0000-0000D91F0000}"/>
    <cellStyle name="Currency 3 7 2 5 2" xfId="10885" xr:uid="{00000000-0005-0000-0000-0000DA1F0000}"/>
    <cellStyle name="Currency 3 7 2 5 2 2" xfId="45546" xr:uid="{00000000-0005-0000-0000-0000DB1F0000}"/>
    <cellStyle name="Currency 3 7 2 5 3" xfId="15835" xr:uid="{00000000-0005-0000-0000-0000DC1F0000}"/>
    <cellStyle name="Currency 3 7 2 5 3 2" xfId="40594" xr:uid="{00000000-0005-0000-0000-0000DD1F0000}"/>
    <cellStyle name="Currency 3 7 2 5 4" xfId="20786" xr:uid="{00000000-0005-0000-0000-0000DE1F0000}"/>
    <cellStyle name="Currency 3 7 2 5 5" xfId="25738" xr:uid="{00000000-0005-0000-0000-0000DF1F0000}"/>
    <cellStyle name="Currency 3 7 2 5 6" xfId="30690" xr:uid="{00000000-0005-0000-0000-0000E01F0000}"/>
    <cellStyle name="Currency 3 7 2 5 7" xfId="35642" xr:uid="{00000000-0005-0000-0000-0000E11F0000}"/>
    <cellStyle name="Currency 3 7 2 6" xfId="2173" xr:uid="{00000000-0005-0000-0000-0000E21F0000}"/>
    <cellStyle name="Currency 3 7 2 6 2" xfId="41784" xr:uid="{00000000-0005-0000-0000-0000E31F0000}"/>
    <cellStyle name="Currency 3 7 2 7" xfId="7123" xr:uid="{00000000-0005-0000-0000-0000E41F0000}"/>
    <cellStyle name="Currency 3 7 2 7 2" xfId="36832" xr:uid="{00000000-0005-0000-0000-0000E51F0000}"/>
    <cellStyle name="Currency 3 7 2 8" xfId="12073" xr:uid="{00000000-0005-0000-0000-0000E61F0000}"/>
    <cellStyle name="Currency 3 7 2 9" xfId="17024" xr:uid="{00000000-0005-0000-0000-0000E71F0000}"/>
    <cellStyle name="Currency 3 7 3" xfId="721" xr:uid="{00000000-0005-0000-0000-0000E81F0000}"/>
    <cellStyle name="Currency 3 7 3 10" xfId="32474" xr:uid="{00000000-0005-0000-0000-0000E91F0000}"/>
    <cellStyle name="Currency 3 7 3 2" xfId="4219" xr:uid="{00000000-0005-0000-0000-0000EA1F0000}"/>
    <cellStyle name="Currency 3 7 3 2 2" xfId="9169" xr:uid="{00000000-0005-0000-0000-0000EB1F0000}"/>
    <cellStyle name="Currency 3 7 3 2 2 2" xfId="43830" xr:uid="{00000000-0005-0000-0000-0000EC1F0000}"/>
    <cellStyle name="Currency 3 7 3 2 3" xfId="14119" xr:uid="{00000000-0005-0000-0000-0000ED1F0000}"/>
    <cellStyle name="Currency 3 7 3 2 3 2" xfId="38878" xr:uid="{00000000-0005-0000-0000-0000EE1F0000}"/>
    <cellStyle name="Currency 3 7 3 2 4" xfId="19070" xr:uid="{00000000-0005-0000-0000-0000EF1F0000}"/>
    <cellStyle name="Currency 3 7 3 2 5" xfId="24022" xr:uid="{00000000-0005-0000-0000-0000F01F0000}"/>
    <cellStyle name="Currency 3 7 3 2 6" xfId="28974" xr:uid="{00000000-0005-0000-0000-0000F11F0000}"/>
    <cellStyle name="Currency 3 7 3 2 7" xfId="33926" xr:uid="{00000000-0005-0000-0000-0000F21F0000}"/>
    <cellStyle name="Currency 3 7 3 3" xfId="5671" xr:uid="{00000000-0005-0000-0000-0000F31F0000}"/>
    <cellStyle name="Currency 3 7 3 3 2" xfId="10621" xr:uid="{00000000-0005-0000-0000-0000F41F0000}"/>
    <cellStyle name="Currency 3 7 3 3 2 2" xfId="45282" xr:uid="{00000000-0005-0000-0000-0000F51F0000}"/>
    <cellStyle name="Currency 3 7 3 3 3" xfId="15571" xr:uid="{00000000-0005-0000-0000-0000F61F0000}"/>
    <cellStyle name="Currency 3 7 3 3 3 2" xfId="40330" xr:uid="{00000000-0005-0000-0000-0000F71F0000}"/>
    <cellStyle name="Currency 3 7 3 3 4" xfId="20522" xr:uid="{00000000-0005-0000-0000-0000F81F0000}"/>
    <cellStyle name="Currency 3 7 3 3 5" xfId="25474" xr:uid="{00000000-0005-0000-0000-0000F91F0000}"/>
    <cellStyle name="Currency 3 7 3 3 6" xfId="30426" xr:uid="{00000000-0005-0000-0000-0000FA1F0000}"/>
    <cellStyle name="Currency 3 7 3 3 7" xfId="35378" xr:uid="{00000000-0005-0000-0000-0000FB1F0000}"/>
    <cellStyle name="Currency 3 7 3 4" xfId="2767" xr:uid="{00000000-0005-0000-0000-0000FC1F0000}"/>
    <cellStyle name="Currency 3 7 3 4 2" xfId="42378" xr:uid="{00000000-0005-0000-0000-0000FD1F0000}"/>
    <cellStyle name="Currency 3 7 3 5" xfId="7717" xr:uid="{00000000-0005-0000-0000-0000FE1F0000}"/>
    <cellStyle name="Currency 3 7 3 5 2" xfId="37426" xr:uid="{00000000-0005-0000-0000-0000FF1F0000}"/>
    <cellStyle name="Currency 3 7 3 6" xfId="12667" xr:uid="{00000000-0005-0000-0000-000000200000}"/>
    <cellStyle name="Currency 3 7 3 7" xfId="17618" xr:uid="{00000000-0005-0000-0000-000001200000}"/>
    <cellStyle name="Currency 3 7 3 8" xfId="22570" xr:uid="{00000000-0005-0000-0000-000002200000}"/>
    <cellStyle name="Currency 3 7 3 9" xfId="27522" xr:uid="{00000000-0005-0000-0000-000003200000}"/>
    <cellStyle name="Currency 3 7 4" xfId="1315" xr:uid="{00000000-0005-0000-0000-000004200000}"/>
    <cellStyle name="Currency 3 7 4 10" xfId="33068" xr:uid="{00000000-0005-0000-0000-000005200000}"/>
    <cellStyle name="Currency 3 7 4 2" xfId="4813" xr:uid="{00000000-0005-0000-0000-000006200000}"/>
    <cellStyle name="Currency 3 7 4 2 2" xfId="9763" xr:uid="{00000000-0005-0000-0000-000007200000}"/>
    <cellStyle name="Currency 3 7 4 2 2 2" xfId="44424" xr:uid="{00000000-0005-0000-0000-000008200000}"/>
    <cellStyle name="Currency 3 7 4 2 3" xfId="14713" xr:uid="{00000000-0005-0000-0000-000009200000}"/>
    <cellStyle name="Currency 3 7 4 2 3 2" xfId="39472" xr:uid="{00000000-0005-0000-0000-00000A200000}"/>
    <cellStyle name="Currency 3 7 4 2 4" xfId="19664" xr:uid="{00000000-0005-0000-0000-00000B200000}"/>
    <cellStyle name="Currency 3 7 4 2 5" xfId="24616" xr:uid="{00000000-0005-0000-0000-00000C200000}"/>
    <cellStyle name="Currency 3 7 4 2 6" xfId="29568" xr:uid="{00000000-0005-0000-0000-00000D200000}"/>
    <cellStyle name="Currency 3 7 4 2 7" xfId="34520" xr:uid="{00000000-0005-0000-0000-00000E200000}"/>
    <cellStyle name="Currency 3 7 4 3" xfId="6265" xr:uid="{00000000-0005-0000-0000-00000F200000}"/>
    <cellStyle name="Currency 3 7 4 3 2" xfId="11215" xr:uid="{00000000-0005-0000-0000-000010200000}"/>
    <cellStyle name="Currency 3 7 4 3 2 2" xfId="45876" xr:uid="{00000000-0005-0000-0000-000011200000}"/>
    <cellStyle name="Currency 3 7 4 3 3" xfId="16165" xr:uid="{00000000-0005-0000-0000-000012200000}"/>
    <cellStyle name="Currency 3 7 4 3 3 2" xfId="40924" xr:uid="{00000000-0005-0000-0000-000013200000}"/>
    <cellStyle name="Currency 3 7 4 3 4" xfId="21116" xr:uid="{00000000-0005-0000-0000-000014200000}"/>
    <cellStyle name="Currency 3 7 4 3 5" xfId="26068" xr:uid="{00000000-0005-0000-0000-000015200000}"/>
    <cellStyle name="Currency 3 7 4 3 6" xfId="31020" xr:uid="{00000000-0005-0000-0000-000016200000}"/>
    <cellStyle name="Currency 3 7 4 3 7" xfId="35972" xr:uid="{00000000-0005-0000-0000-000017200000}"/>
    <cellStyle name="Currency 3 7 4 4" xfId="3361" xr:uid="{00000000-0005-0000-0000-000018200000}"/>
    <cellStyle name="Currency 3 7 4 4 2" xfId="42972" xr:uid="{00000000-0005-0000-0000-000019200000}"/>
    <cellStyle name="Currency 3 7 4 5" xfId="8311" xr:uid="{00000000-0005-0000-0000-00001A200000}"/>
    <cellStyle name="Currency 3 7 4 5 2" xfId="38020" xr:uid="{00000000-0005-0000-0000-00001B200000}"/>
    <cellStyle name="Currency 3 7 4 6" xfId="13261" xr:uid="{00000000-0005-0000-0000-00001C200000}"/>
    <cellStyle name="Currency 3 7 4 7" xfId="18212" xr:uid="{00000000-0005-0000-0000-00001D200000}"/>
    <cellStyle name="Currency 3 7 4 8" xfId="23164" xr:uid="{00000000-0005-0000-0000-00001E200000}"/>
    <cellStyle name="Currency 3 7 4 9" xfId="28116" xr:uid="{00000000-0005-0000-0000-00001F200000}"/>
    <cellStyle name="Currency 3 7 5" xfId="2437" xr:uid="{00000000-0005-0000-0000-000020200000}"/>
    <cellStyle name="Currency 3 7 5 2" xfId="7387" xr:uid="{00000000-0005-0000-0000-000021200000}"/>
    <cellStyle name="Currency 3 7 5 2 2" xfId="42048" xr:uid="{00000000-0005-0000-0000-000022200000}"/>
    <cellStyle name="Currency 3 7 5 3" xfId="12337" xr:uid="{00000000-0005-0000-0000-000023200000}"/>
    <cellStyle name="Currency 3 7 5 3 2" xfId="37096" xr:uid="{00000000-0005-0000-0000-000024200000}"/>
    <cellStyle name="Currency 3 7 5 4" xfId="17288" xr:uid="{00000000-0005-0000-0000-000025200000}"/>
    <cellStyle name="Currency 3 7 5 5" xfId="22240" xr:uid="{00000000-0005-0000-0000-000026200000}"/>
    <cellStyle name="Currency 3 7 5 6" xfId="27192" xr:uid="{00000000-0005-0000-0000-000027200000}"/>
    <cellStyle name="Currency 3 7 5 7" xfId="32144" xr:uid="{00000000-0005-0000-0000-000028200000}"/>
    <cellStyle name="Currency 3 7 6" xfId="3889" xr:uid="{00000000-0005-0000-0000-000029200000}"/>
    <cellStyle name="Currency 3 7 6 2" xfId="8839" xr:uid="{00000000-0005-0000-0000-00002A200000}"/>
    <cellStyle name="Currency 3 7 6 2 2" xfId="43500" xr:uid="{00000000-0005-0000-0000-00002B200000}"/>
    <cellStyle name="Currency 3 7 6 3" xfId="13789" xr:uid="{00000000-0005-0000-0000-00002C200000}"/>
    <cellStyle name="Currency 3 7 6 3 2" xfId="38548" xr:uid="{00000000-0005-0000-0000-00002D200000}"/>
    <cellStyle name="Currency 3 7 6 4" xfId="18740" xr:uid="{00000000-0005-0000-0000-00002E200000}"/>
    <cellStyle name="Currency 3 7 6 5" xfId="23692" xr:uid="{00000000-0005-0000-0000-00002F200000}"/>
    <cellStyle name="Currency 3 7 6 6" xfId="28644" xr:uid="{00000000-0005-0000-0000-000030200000}"/>
    <cellStyle name="Currency 3 7 6 7" xfId="33596" xr:uid="{00000000-0005-0000-0000-000031200000}"/>
    <cellStyle name="Currency 3 7 7" xfId="5341" xr:uid="{00000000-0005-0000-0000-000032200000}"/>
    <cellStyle name="Currency 3 7 7 2" xfId="10291" xr:uid="{00000000-0005-0000-0000-000033200000}"/>
    <cellStyle name="Currency 3 7 7 2 2" xfId="44952" xr:uid="{00000000-0005-0000-0000-000034200000}"/>
    <cellStyle name="Currency 3 7 7 3" xfId="15241" xr:uid="{00000000-0005-0000-0000-000035200000}"/>
    <cellStyle name="Currency 3 7 7 3 2" xfId="40000" xr:uid="{00000000-0005-0000-0000-000036200000}"/>
    <cellStyle name="Currency 3 7 7 4" xfId="20192" xr:uid="{00000000-0005-0000-0000-000037200000}"/>
    <cellStyle name="Currency 3 7 7 5" xfId="25144" xr:uid="{00000000-0005-0000-0000-000038200000}"/>
    <cellStyle name="Currency 3 7 7 6" xfId="30096" xr:uid="{00000000-0005-0000-0000-000039200000}"/>
    <cellStyle name="Currency 3 7 7 7" xfId="35048" xr:uid="{00000000-0005-0000-0000-00003A200000}"/>
    <cellStyle name="Currency 3 7 8" xfId="1909" xr:uid="{00000000-0005-0000-0000-00003B200000}"/>
    <cellStyle name="Currency 3 7 8 2" xfId="41520" xr:uid="{00000000-0005-0000-0000-00003C200000}"/>
    <cellStyle name="Currency 3 7 9" xfId="6859" xr:uid="{00000000-0005-0000-0000-00003D200000}"/>
    <cellStyle name="Currency 3 7 9 2" xfId="36568" xr:uid="{00000000-0005-0000-0000-00003E200000}"/>
    <cellStyle name="Currency 3 8" xfId="457" xr:uid="{00000000-0005-0000-0000-00003F200000}"/>
    <cellStyle name="Currency 3 8 10" xfId="11875" xr:uid="{00000000-0005-0000-0000-000040200000}"/>
    <cellStyle name="Currency 3 8 11" xfId="16826" xr:uid="{00000000-0005-0000-0000-000041200000}"/>
    <cellStyle name="Currency 3 8 12" xfId="21778" xr:uid="{00000000-0005-0000-0000-000042200000}"/>
    <cellStyle name="Currency 3 8 13" xfId="26730" xr:uid="{00000000-0005-0000-0000-000043200000}"/>
    <cellStyle name="Currency 3 8 14" xfId="31682" xr:uid="{00000000-0005-0000-0000-000044200000}"/>
    <cellStyle name="Currency 3 8 2" xfId="1051" xr:uid="{00000000-0005-0000-0000-000045200000}"/>
    <cellStyle name="Currency 3 8 2 10" xfId="22042" xr:uid="{00000000-0005-0000-0000-000046200000}"/>
    <cellStyle name="Currency 3 8 2 11" xfId="26994" xr:uid="{00000000-0005-0000-0000-000047200000}"/>
    <cellStyle name="Currency 3 8 2 12" xfId="31946" xr:uid="{00000000-0005-0000-0000-000048200000}"/>
    <cellStyle name="Currency 3 8 2 2" xfId="1645" xr:uid="{00000000-0005-0000-0000-000049200000}"/>
    <cellStyle name="Currency 3 8 2 2 10" xfId="33398" xr:uid="{00000000-0005-0000-0000-00004A200000}"/>
    <cellStyle name="Currency 3 8 2 2 2" xfId="5143" xr:uid="{00000000-0005-0000-0000-00004B200000}"/>
    <cellStyle name="Currency 3 8 2 2 2 2" xfId="10093" xr:uid="{00000000-0005-0000-0000-00004C200000}"/>
    <cellStyle name="Currency 3 8 2 2 2 2 2" xfId="44754" xr:uid="{00000000-0005-0000-0000-00004D200000}"/>
    <cellStyle name="Currency 3 8 2 2 2 3" xfId="15043" xr:uid="{00000000-0005-0000-0000-00004E200000}"/>
    <cellStyle name="Currency 3 8 2 2 2 3 2" xfId="39802" xr:uid="{00000000-0005-0000-0000-00004F200000}"/>
    <cellStyle name="Currency 3 8 2 2 2 4" xfId="19994" xr:uid="{00000000-0005-0000-0000-000050200000}"/>
    <cellStyle name="Currency 3 8 2 2 2 5" xfId="24946" xr:uid="{00000000-0005-0000-0000-000051200000}"/>
    <cellStyle name="Currency 3 8 2 2 2 6" xfId="29898" xr:uid="{00000000-0005-0000-0000-000052200000}"/>
    <cellStyle name="Currency 3 8 2 2 2 7" xfId="34850" xr:uid="{00000000-0005-0000-0000-000053200000}"/>
    <cellStyle name="Currency 3 8 2 2 3" xfId="6595" xr:uid="{00000000-0005-0000-0000-000054200000}"/>
    <cellStyle name="Currency 3 8 2 2 3 2" xfId="11545" xr:uid="{00000000-0005-0000-0000-000055200000}"/>
    <cellStyle name="Currency 3 8 2 2 3 2 2" xfId="46206" xr:uid="{00000000-0005-0000-0000-000056200000}"/>
    <cellStyle name="Currency 3 8 2 2 3 3" xfId="16495" xr:uid="{00000000-0005-0000-0000-000057200000}"/>
    <cellStyle name="Currency 3 8 2 2 3 3 2" xfId="41254" xr:uid="{00000000-0005-0000-0000-000058200000}"/>
    <cellStyle name="Currency 3 8 2 2 3 4" xfId="21446" xr:uid="{00000000-0005-0000-0000-000059200000}"/>
    <cellStyle name="Currency 3 8 2 2 3 5" xfId="26398" xr:uid="{00000000-0005-0000-0000-00005A200000}"/>
    <cellStyle name="Currency 3 8 2 2 3 6" xfId="31350" xr:uid="{00000000-0005-0000-0000-00005B200000}"/>
    <cellStyle name="Currency 3 8 2 2 3 7" xfId="36302" xr:uid="{00000000-0005-0000-0000-00005C200000}"/>
    <cellStyle name="Currency 3 8 2 2 4" xfId="3691" xr:uid="{00000000-0005-0000-0000-00005D200000}"/>
    <cellStyle name="Currency 3 8 2 2 4 2" xfId="43302" xr:uid="{00000000-0005-0000-0000-00005E200000}"/>
    <cellStyle name="Currency 3 8 2 2 5" xfId="8641" xr:uid="{00000000-0005-0000-0000-00005F200000}"/>
    <cellStyle name="Currency 3 8 2 2 5 2" xfId="38350" xr:uid="{00000000-0005-0000-0000-000060200000}"/>
    <cellStyle name="Currency 3 8 2 2 6" xfId="13591" xr:uid="{00000000-0005-0000-0000-000061200000}"/>
    <cellStyle name="Currency 3 8 2 2 7" xfId="18542" xr:uid="{00000000-0005-0000-0000-000062200000}"/>
    <cellStyle name="Currency 3 8 2 2 8" xfId="23494" xr:uid="{00000000-0005-0000-0000-000063200000}"/>
    <cellStyle name="Currency 3 8 2 2 9" xfId="28446" xr:uid="{00000000-0005-0000-0000-000064200000}"/>
    <cellStyle name="Currency 3 8 2 3" xfId="3097" xr:uid="{00000000-0005-0000-0000-000065200000}"/>
    <cellStyle name="Currency 3 8 2 3 2" xfId="8047" xr:uid="{00000000-0005-0000-0000-000066200000}"/>
    <cellStyle name="Currency 3 8 2 3 2 2" xfId="42708" xr:uid="{00000000-0005-0000-0000-000067200000}"/>
    <cellStyle name="Currency 3 8 2 3 3" xfId="12997" xr:uid="{00000000-0005-0000-0000-000068200000}"/>
    <cellStyle name="Currency 3 8 2 3 3 2" xfId="37756" xr:uid="{00000000-0005-0000-0000-000069200000}"/>
    <cellStyle name="Currency 3 8 2 3 4" xfId="17948" xr:uid="{00000000-0005-0000-0000-00006A200000}"/>
    <cellStyle name="Currency 3 8 2 3 5" xfId="22900" xr:uid="{00000000-0005-0000-0000-00006B200000}"/>
    <cellStyle name="Currency 3 8 2 3 6" xfId="27852" xr:uid="{00000000-0005-0000-0000-00006C200000}"/>
    <cellStyle name="Currency 3 8 2 3 7" xfId="32804" xr:uid="{00000000-0005-0000-0000-00006D200000}"/>
    <cellStyle name="Currency 3 8 2 4" xfId="4549" xr:uid="{00000000-0005-0000-0000-00006E200000}"/>
    <cellStyle name="Currency 3 8 2 4 2" xfId="9499" xr:uid="{00000000-0005-0000-0000-00006F200000}"/>
    <cellStyle name="Currency 3 8 2 4 2 2" xfId="44160" xr:uid="{00000000-0005-0000-0000-000070200000}"/>
    <cellStyle name="Currency 3 8 2 4 3" xfId="14449" xr:uid="{00000000-0005-0000-0000-000071200000}"/>
    <cellStyle name="Currency 3 8 2 4 3 2" xfId="39208" xr:uid="{00000000-0005-0000-0000-000072200000}"/>
    <cellStyle name="Currency 3 8 2 4 4" xfId="19400" xr:uid="{00000000-0005-0000-0000-000073200000}"/>
    <cellStyle name="Currency 3 8 2 4 5" xfId="24352" xr:uid="{00000000-0005-0000-0000-000074200000}"/>
    <cellStyle name="Currency 3 8 2 4 6" xfId="29304" xr:uid="{00000000-0005-0000-0000-000075200000}"/>
    <cellStyle name="Currency 3 8 2 4 7" xfId="34256" xr:uid="{00000000-0005-0000-0000-000076200000}"/>
    <cellStyle name="Currency 3 8 2 5" xfId="6001" xr:uid="{00000000-0005-0000-0000-000077200000}"/>
    <cellStyle name="Currency 3 8 2 5 2" xfId="10951" xr:uid="{00000000-0005-0000-0000-000078200000}"/>
    <cellStyle name="Currency 3 8 2 5 2 2" xfId="45612" xr:uid="{00000000-0005-0000-0000-000079200000}"/>
    <cellStyle name="Currency 3 8 2 5 3" xfId="15901" xr:uid="{00000000-0005-0000-0000-00007A200000}"/>
    <cellStyle name="Currency 3 8 2 5 3 2" xfId="40660" xr:uid="{00000000-0005-0000-0000-00007B200000}"/>
    <cellStyle name="Currency 3 8 2 5 4" xfId="20852" xr:uid="{00000000-0005-0000-0000-00007C200000}"/>
    <cellStyle name="Currency 3 8 2 5 5" xfId="25804" xr:uid="{00000000-0005-0000-0000-00007D200000}"/>
    <cellStyle name="Currency 3 8 2 5 6" xfId="30756" xr:uid="{00000000-0005-0000-0000-00007E200000}"/>
    <cellStyle name="Currency 3 8 2 5 7" xfId="35708" xr:uid="{00000000-0005-0000-0000-00007F200000}"/>
    <cellStyle name="Currency 3 8 2 6" xfId="2239" xr:uid="{00000000-0005-0000-0000-000080200000}"/>
    <cellStyle name="Currency 3 8 2 6 2" xfId="41850" xr:uid="{00000000-0005-0000-0000-000081200000}"/>
    <cellStyle name="Currency 3 8 2 7" xfId="7189" xr:uid="{00000000-0005-0000-0000-000082200000}"/>
    <cellStyle name="Currency 3 8 2 7 2" xfId="36898" xr:uid="{00000000-0005-0000-0000-000083200000}"/>
    <cellStyle name="Currency 3 8 2 8" xfId="12139" xr:uid="{00000000-0005-0000-0000-000084200000}"/>
    <cellStyle name="Currency 3 8 2 9" xfId="17090" xr:uid="{00000000-0005-0000-0000-000085200000}"/>
    <cellStyle name="Currency 3 8 3" xfId="787" xr:uid="{00000000-0005-0000-0000-000086200000}"/>
    <cellStyle name="Currency 3 8 3 10" xfId="32540" xr:uid="{00000000-0005-0000-0000-000087200000}"/>
    <cellStyle name="Currency 3 8 3 2" xfId="4285" xr:uid="{00000000-0005-0000-0000-000088200000}"/>
    <cellStyle name="Currency 3 8 3 2 2" xfId="9235" xr:uid="{00000000-0005-0000-0000-000089200000}"/>
    <cellStyle name="Currency 3 8 3 2 2 2" xfId="43896" xr:uid="{00000000-0005-0000-0000-00008A200000}"/>
    <cellStyle name="Currency 3 8 3 2 3" xfId="14185" xr:uid="{00000000-0005-0000-0000-00008B200000}"/>
    <cellStyle name="Currency 3 8 3 2 3 2" xfId="38944" xr:uid="{00000000-0005-0000-0000-00008C200000}"/>
    <cellStyle name="Currency 3 8 3 2 4" xfId="19136" xr:uid="{00000000-0005-0000-0000-00008D200000}"/>
    <cellStyle name="Currency 3 8 3 2 5" xfId="24088" xr:uid="{00000000-0005-0000-0000-00008E200000}"/>
    <cellStyle name="Currency 3 8 3 2 6" xfId="29040" xr:uid="{00000000-0005-0000-0000-00008F200000}"/>
    <cellStyle name="Currency 3 8 3 2 7" xfId="33992" xr:uid="{00000000-0005-0000-0000-000090200000}"/>
    <cellStyle name="Currency 3 8 3 3" xfId="5737" xr:uid="{00000000-0005-0000-0000-000091200000}"/>
    <cellStyle name="Currency 3 8 3 3 2" xfId="10687" xr:uid="{00000000-0005-0000-0000-000092200000}"/>
    <cellStyle name="Currency 3 8 3 3 2 2" xfId="45348" xr:uid="{00000000-0005-0000-0000-000093200000}"/>
    <cellStyle name="Currency 3 8 3 3 3" xfId="15637" xr:uid="{00000000-0005-0000-0000-000094200000}"/>
    <cellStyle name="Currency 3 8 3 3 3 2" xfId="40396" xr:uid="{00000000-0005-0000-0000-000095200000}"/>
    <cellStyle name="Currency 3 8 3 3 4" xfId="20588" xr:uid="{00000000-0005-0000-0000-000096200000}"/>
    <cellStyle name="Currency 3 8 3 3 5" xfId="25540" xr:uid="{00000000-0005-0000-0000-000097200000}"/>
    <cellStyle name="Currency 3 8 3 3 6" xfId="30492" xr:uid="{00000000-0005-0000-0000-000098200000}"/>
    <cellStyle name="Currency 3 8 3 3 7" xfId="35444" xr:uid="{00000000-0005-0000-0000-000099200000}"/>
    <cellStyle name="Currency 3 8 3 4" xfId="2833" xr:uid="{00000000-0005-0000-0000-00009A200000}"/>
    <cellStyle name="Currency 3 8 3 4 2" xfId="42444" xr:uid="{00000000-0005-0000-0000-00009B200000}"/>
    <cellStyle name="Currency 3 8 3 5" xfId="7783" xr:uid="{00000000-0005-0000-0000-00009C200000}"/>
    <cellStyle name="Currency 3 8 3 5 2" xfId="37492" xr:uid="{00000000-0005-0000-0000-00009D200000}"/>
    <cellStyle name="Currency 3 8 3 6" xfId="12733" xr:uid="{00000000-0005-0000-0000-00009E200000}"/>
    <cellStyle name="Currency 3 8 3 7" xfId="17684" xr:uid="{00000000-0005-0000-0000-00009F200000}"/>
    <cellStyle name="Currency 3 8 3 8" xfId="22636" xr:uid="{00000000-0005-0000-0000-0000A0200000}"/>
    <cellStyle name="Currency 3 8 3 9" xfId="27588" xr:uid="{00000000-0005-0000-0000-0000A1200000}"/>
    <cellStyle name="Currency 3 8 4" xfId="1381" xr:uid="{00000000-0005-0000-0000-0000A2200000}"/>
    <cellStyle name="Currency 3 8 4 10" xfId="33134" xr:uid="{00000000-0005-0000-0000-0000A3200000}"/>
    <cellStyle name="Currency 3 8 4 2" xfId="4879" xr:uid="{00000000-0005-0000-0000-0000A4200000}"/>
    <cellStyle name="Currency 3 8 4 2 2" xfId="9829" xr:uid="{00000000-0005-0000-0000-0000A5200000}"/>
    <cellStyle name="Currency 3 8 4 2 2 2" xfId="44490" xr:uid="{00000000-0005-0000-0000-0000A6200000}"/>
    <cellStyle name="Currency 3 8 4 2 3" xfId="14779" xr:uid="{00000000-0005-0000-0000-0000A7200000}"/>
    <cellStyle name="Currency 3 8 4 2 3 2" xfId="39538" xr:uid="{00000000-0005-0000-0000-0000A8200000}"/>
    <cellStyle name="Currency 3 8 4 2 4" xfId="19730" xr:uid="{00000000-0005-0000-0000-0000A9200000}"/>
    <cellStyle name="Currency 3 8 4 2 5" xfId="24682" xr:uid="{00000000-0005-0000-0000-0000AA200000}"/>
    <cellStyle name="Currency 3 8 4 2 6" xfId="29634" xr:uid="{00000000-0005-0000-0000-0000AB200000}"/>
    <cellStyle name="Currency 3 8 4 2 7" xfId="34586" xr:uid="{00000000-0005-0000-0000-0000AC200000}"/>
    <cellStyle name="Currency 3 8 4 3" xfId="6331" xr:uid="{00000000-0005-0000-0000-0000AD200000}"/>
    <cellStyle name="Currency 3 8 4 3 2" xfId="11281" xr:uid="{00000000-0005-0000-0000-0000AE200000}"/>
    <cellStyle name="Currency 3 8 4 3 2 2" xfId="45942" xr:uid="{00000000-0005-0000-0000-0000AF200000}"/>
    <cellStyle name="Currency 3 8 4 3 3" xfId="16231" xr:uid="{00000000-0005-0000-0000-0000B0200000}"/>
    <cellStyle name="Currency 3 8 4 3 3 2" xfId="40990" xr:uid="{00000000-0005-0000-0000-0000B1200000}"/>
    <cellStyle name="Currency 3 8 4 3 4" xfId="21182" xr:uid="{00000000-0005-0000-0000-0000B2200000}"/>
    <cellStyle name="Currency 3 8 4 3 5" xfId="26134" xr:uid="{00000000-0005-0000-0000-0000B3200000}"/>
    <cellStyle name="Currency 3 8 4 3 6" xfId="31086" xr:uid="{00000000-0005-0000-0000-0000B4200000}"/>
    <cellStyle name="Currency 3 8 4 3 7" xfId="36038" xr:uid="{00000000-0005-0000-0000-0000B5200000}"/>
    <cellStyle name="Currency 3 8 4 4" xfId="3427" xr:uid="{00000000-0005-0000-0000-0000B6200000}"/>
    <cellStyle name="Currency 3 8 4 4 2" xfId="43038" xr:uid="{00000000-0005-0000-0000-0000B7200000}"/>
    <cellStyle name="Currency 3 8 4 5" xfId="8377" xr:uid="{00000000-0005-0000-0000-0000B8200000}"/>
    <cellStyle name="Currency 3 8 4 5 2" xfId="38086" xr:uid="{00000000-0005-0000-0000-0000B9200000}"/>
    <cellStyle name="Currency 3 8 4 6" xfId="13327" xr:uid="{00000000-0005-0000-0000-0000BA200000}"/>
    <cellStyle name="Currency 3 8 4 7" xfId="18278" xr:uid="{00000000-0005-0000-0000-0000BB200000}"/>
    <cellStyle name="Currency 3 8 4 8" xfId="23230" xr:uid="{00000000-0005-0000-0000-0000BC200000}"/>
    <cellStyle name="Currency 3 8 4 9" xfId="28182" xr:uid="{00000000-0005-0000-0000-0000BD200000}"/>
    <cellStyle name="Currency 3 8 5" xfId="2503" xr:uid="{00000000-0005-0000-0000-0000BE200000}"/>
    <cellStyle name="Currency 3 8 5 2" xfId="7453" xr:uid="{00000000-0005-0000-0000-0000BF200000}"/>
    <cellStyle name="Currency 3 8 5 2 2" xfId="42114" xr:uid="{00000000-0005-0000-0000-0000C0200000}"/>
    <cellStyle name="Currency 3 8 5 3" xfId="12403" xr:uid="{00000000-0005-0000-0000-0000C1200000}"/>
    <cellStyle name="Currency 3 8 5 3 2" xfId="37162" xr:uid="{00000000-0005-0000-0000-0000C2200000}"/>
    <cellStyle name="Currency 3 8 5 4" xfId="17354" xr:uid="{00000000-0005-0000-0000-0000C3200000}"/>
    <cellStyle name="Currency 3 8 5 5" xfId="22306" xr:uid="{00000000-0005-0000-0000-0000C4200000}"/>
    <cellStyle name="Currency 3 8 5 6" xfId="27258" xr:uid="{00000000-0005-0000-0000-0000C5200000}"/>
    <cellStyle name="Currency 3 8 5 7" xfId="32210" xr:uid="{00000000-0005-0000-0000-0000C6200000}"/>
    <cellStyle name="Currency 3 8 6" xfId="3955" xr:uid="{00000000-0005-0000-0000-0000C7200000}"/>
    <cellStyle name="Currency 3 8 6 2" xfId="8905" xr:uid="{00000000-0005-0000-0000-0000C8200000}"/>
    <cellStyle name="Currency 3 8 6 2 2" xfId="43566" xr:uid="{00000000-0005-0000-0000-0000C9200000}"/>
    <cellStyle name="Currency 3 8 6 3" xfId="13855" xr:uid="{00000000-0005-0000-0000-0000CA200000}"/>
    <cellStyle name="Currency 3 8 6 3 2" xfId="38614" xr:uid="{00000000-0005-0000-0000-0000CB200000}"/>
    <cellStyle name="Currency 3 8 6 4" xfId="18806" xr:uid="{00000000-0005-0000-0000-0000CC200000}"/>
    <cellStyle name="Currency 3 8 6 5" xfId="23758" xr:uid="{00000000-0005-0000-0000-0000CD200000}"/>
    <cellStyle name="Currency 3 8 6 6" xfId="28710" xr:uid="{00000000-0005-0000-0000-0000CE200000}"/>
    <cellStyle name="Currency 3 8 6 7" xfId="33662" xr:uid="{00000000-0005-0000-0000-0000CF200000}"/>
    <cellStyle name="Currency 3 8 7" xfId="5407" xr:uid="{00000000-0005-0000-0000-0000D0200000}"/>
    <cellStyle name="Currency 3 8 7 2" xfId="10357" xr:uid="{00000000-0005-0000-0000-0000D1200000}"/>
    <cellStyle name="Currency 3 8 7 2 2" xfId="45018" xr:uid="{00000000-0005-0000-0000-0000D2200000}"/>
    <cellStyle name="Currency 3 8 7 3" xfId="15307" xr:uid="{00000000-0005-0000-0000-0000D3200000}"/>
    <cellStyle name="Currency 3 8 7 3 2" xfId="40066" xr:uid="{00000000-0005-0000-0000-0000D4200000}"/>
    <cellStyle name="Currency 3 8 7 4" xfId="20258" xr:uid="{00000000-0005-0000-0000-0000D5200000}"/>
    <cellStyle name="Currency 3 8 7 5" xfId="25210" xr:uid="{00000000-0005-0000-0000-0000D6200000}"/>
    <cellStyle name="Currency 3 8 7 6" xfId="30162" xr:uid="{00000000-0005-0000-0000-0000D7200000}"/>
    <cellStyle name="Currency 3 8 7 7" xfId="35114" xr:uid="{00000000-0005-0000-0000-0000D8200000}"/>
    <cellStyle name="Currency 3 8 8" xfId="1975" xr:uid="{00000000-0005-0000-0000-0000D9200000}"/>
    <cellStyle name="Currency 3 8 8 2" xfId="41586" xr:uid="{00000000-0005-0000-0000-0000DA200000}"/>
    <cellStyle name="Currency 3 8 9" xfId="6925" xr:uid="{00000000-0005-0000-0000-0000DB200000}"/>
    <cellStyle name="Currency 3 8 9 2" xfId="36634" xr:uid="{00000000-0005-0000-0000-0000DC200000}"/>
    <cellStyle name="Currency 3 9" xfId="589" xr:uid="{00000000-0005-0000-0000-0000DD200000}"/>
    <cellStyle name="Currency 3 9 10" xfId="21580" xr:uid="{00000000-0005-0000-0000-0000DE200000}"/>
    <cellStyle name="Currency 3 9 11" xfId="26532" xr:uid="{00000000-0005-0000-0000-0000DF200000}"/>
    <cellStyle name="Currency 3 9 12" xfId="31484" xr:uid="{00000000-0005-0000-0000-0000E0200000}"/>
    <cellStyle name="Currency 3 9 2" xfId="1183" xr:uid="{00000000-0005-0000-0000-0000E1200000}"/>
    <cellStyle name="Currency 3 9 2 10" xfId="32936" xr:uid="{00000000-0005-0000-0000-0000E2200000}"/>
    <cellStyle name="Currency 3 9 2 2" xfId="4681" xr:uid="{00000000-0005-0000-0000-0000E3200000}"/>
    <cellStyle name="Currency 3 9 2 2 2" xfId="9631" xr:uid="{00000000-0005-0000-0000-0000E4200000}"/>
    <cellStyle name="Currency 3 9 2 2 2 2" xfId="44292" xr:uid="{00000000-0005-0000-0000-0000E5200000}"/>
    <cellStyle name="Currency 3 9 2 2 3" xfId="14581" xr:uid="{00000000-0005-0000-0000-0000E6200000}"/>
    <cellStyle name="Currency 3 9 2 2 3 2" xfId="39340" xr:uid="{00000000-0005-0000-0000-0000E7200000}"/>
    <cellStyle name="Currency 3 9 2 2 4" xfId="19532" xr:uid="{00000000-0005-0000-0000-0000E8200000}"/>
    <cellStyle name="Currency 3 9 2 2 5" xfId="24484" xr:uid="{00000000-0005-0000-0000-0000E9200000}"/>
    <cellStyle name="Currency 3 9 2 2 6" xfId="29436" xr:uid="{00000000-0005-0000-0000-0000EA200000}"/>
    <cellStyle name="Currency 3 9 2 2 7" xfId="34388" xr:uid="{00000000-0005-0000-0000-0000EB200000}"/>
    <cellStyle name="Currency 3 9 2 3" xfId="6133" xr:uid="{00000000-0005-0000-0000-0000EC200000}"/>
    <cellStyle name="Currency 3 9 2 3 2" xfId="11083" xr:uid="{00000000-0005-0000-0000-0000ED200000}"/>
    <cellStyle name="Currency 3 9 2 3 2 2" xfId="45744" xr:uid="{00000000-0005-0000-0000-0000EE200000}"/>
    <cellStyle name="Currency 3 9 2 3 3" xfId="16033" xr:uid="{00000000-0005-0000-0000-0000EF200000}"/>
    <cellStyle name="Currency 3 9 2 3 3 2" xfId="40792" xr:uid="{00000000-0005-0000-0000-0000F0200000}"/>
    <cellStyle name="Currency 3 9 2 3 4" xfId="20984" xr:uid="{00000000-0005-0000-0000-0000F1200000}"/>
    <cellStyle name="Currency 3 9 2 3 5" xfId="25936" xr:uid="{00000000-0005-0000-0000-0000F2200000}"/>
    <cellStyle name="Currency 3 9 2 3 6" xfId="30888" xr:uid="{00000000-0005-0000-0000-0000F3200000}"/>
    <cellStyle name="Currency 3 9 2 3 7" xfId="35840" xr:uid="{00000000-0005-0000-0000-0000F4200000}"/>
    <cellStyle name="Currency 3 9 2 4" xfId="3229" xr:uid="{00000000-0005-0000-0000-0000F5200000}"/>
    <cellStyle name="Currency 3 9 2 4 2" xfId="42840" xr:uid="{00000000-0005-0000-0000-0000F6200000}"/>
    <cellStyle name="Currency 3 9 2 5" xfId="8179" xr:uid="{00000000-0005-0000-0000-0000F7200000}"/>
    <cellStyle name="Currency 3 9 2 5 2" xfId="37888" xr:uid="{00000000-0005-0000-0000-0000F8200000}"/>
    <cellStyle name="Currency 3 9 2 6" xfId="13129" xr:uid="{00000000-0005-0000-0000-0000F9200000}"/>
    <cellStyle name="Currency 3 9 2 7" xfId="18080" xr:uid="{00000000-0005-0000-0000-0000FA200000}"/>
    <cellStyle name="Currency 3 9 2 8" xfId="23032" xr:uid="{00000000-0005-0000-0000-0000FB200000}"/>
    <cellStyle name="Currency 3 9 2 9" xfId="27984" xr:uid="{00000000-0005-0000-0000-0000FC200000}"/>
    <cellStyle name="Currency 3 9 3" xfId="2635" xr:uid="{00000000-0005-0000-0000-0000FD200000}"/>
    <cellStyle name="Currency 3 9 3 2" xfId="7585" xr:uid="{00000000-0005-0000-0000-0000FE200000}"/>
    <cellStyle name="Currency 3 9 3 2 2" xfId="42246" xr:uid="{00000000-0005-0000-0000-0000FF200000}"/>
    <cellStyle name="Currency 3 9 3 3" xfId="12535" xr:uid="{00000000-0005-0000-0000-000000210000}"/>
    <cellStyle name="Currency 3 9 3 3 2" xfId="37294" xr:uid="{00000000-0005-0000-0000-000001210000}"/>
    <cellStyle name="Currency 3 9 3 4" xfId="17486" xr:uid="{00000000-0005-0000-0000-000002210000}"/>
    <cellStyle name="Currency 3 9 3 5" xfId="22438" xr:uid="{00000000-0005-0000-0000-000003210000}"/>
    <cellStyle name="Currency 3 9 3 6" xfId="27390" xr:uid="{00000000-0005-0000-0000-000004210000}"/>
    <cellStyle name="Currency 3 9 3 7" xfId="32342" xr:uid="{00000000-0005-0000-0000-000005210000}"/>
    <cellStyle name="Currency 3 9 4" xfId="4087" xr:uid="{00000000-0005-0000-0000-000006210000}"/>
    <cellStyle name="Currency 3 9 4 2" xfId="9037" xr:uid="{00000000-0005-0000-0000-000007210000}"/>
    <cellStyle name="Currency 3 9 4 2 2" xfId="43698" xr:uid="{00000000-0005-0000-0000-000008210000}"/>
    <cellStyle name="Currency 3 9 4 3" xfId="13987" xr:uid="{00000000-0005-0000-0000-000009210000}"/>
    <cellStyle name="Currency 3 9 4 3 2" xfId="38746" xr:uid="{00000000-0005-0000-0000-00000A210000}"/>
    <cellStyle name="Currency 3 9 4 4" xfId="18938" xr:uid="{00000000-0005-0000-0000-00000B210000}"/>
    <cellStyle name="Currency 3 9 4 5" xfId="23890" xr:uid="{00000000-0005-0000-0000-00000C210000}"/>
    <cellStyle name="Currency 3 9 4 6" xfId="28842" xr:uid="{00000000-0005-0000-0000-00000D210000}"/>
    <cellStyle name="Currency 3 9 4 7" xfId="33794" xr:uid="{00000000-0005-0000-0000-00000E210000}"/>
    <cellStyle name="Currency 3 9 5" xfId="5539" xr:uid="{00000000-0005-0000-0000-00000F210000}"/>
    <cellStyle name="Currency 3 9 5 2" xfId="10489" xr:uid="{00000000-0005-0000-0000-000010210000}"/>
    <cellStyle name="Currency 3 9 5 2 2" xfId="45150" xr:uid="{00000000-0005-0000-0000-000011210000}"/>
    <cellStyle name="Currency 3 9 5 3" xfId="15439" xr:uid="{00000000-0005-0000-0000-000012210000}"/>
    <cellStyle name="Currency 3 9 5 3 2" xfId="40198" xr:uid="{00000000-0005-0000-0000-000013210000}"/>
    <cellStyle name="Currency 3 9 5 4" xfId="20390" xr:uid="{00000000-0005-0000-0000-000014210000}"/>
    <cellStyle name="Currency 3 9 5 5" xfId="25342" xr:uid="{00000000-0005-0000-0000-000015210000}"/>
    <cellStyle name="Currency 3 9 5 6" xfId="30294" xr:uid="{00000000-0005-0000-0000-000016210000}"/>
    <cellStyle name="Currency 3 9 5 7" xfId="35246" xr:uid="{00000000-0005-0000-0000-000017210000}"/>
    <cellStyle name="Currency 3 9 6" xfId="1777" xr:uid="{00000000-0005-0000-0000-000018210000}"/>
    <cellStyle name="Currency 3 9 6 2" xfId="41388" xr:uid="{00000000-0005-0000-0000-000019210000}"/>
    <cellStyle name="Currency 3 9 7" xfId="6727" xr:uid="{00000000-0005-0000-0000-00001A210000}"/>
    <cellStyle name="Currency 3 9 7 2" xfId="36436" xr:uid="{00000000-0005-0000-0000-00001B210000}"/>
    <cellStyle name="Currency 3 9 8" xfId="11677" xr:uid="{00000000-0005-0000-0000-00001C210000}"/>
    <cellStyle name="Currency 3 9 9" xfId="16628" xr:uid="{00000000-0005-0000-0000-00001D210000}"/>
    <cellStyle name="Currency 4" xfId="255" xr:uid="{00000000-0005-0000-0000-00001E210000}"/>
    <cellStyle name="Explanatory Text" xfId="30" builtinId="53" customBuiltin="1"/>
    <cellStyle name="Explanatory Text 2" xfId="137" xr:uid="{00000000-0005-0000-0000-000020210000}"/>
    <cellStyle name="Explanatory Text 3" xfId="256" xr:uid="{00000000-0005-0000-0000-000021210000}"/>
    <cellStyle name="Explanatory Text 4" xfId="210" xr:uid="{00000000-0005-0000-0000-000022210000}"/>
    <cellStyle name="Good" xfId="31" builtinId="26" customBuiltin="1"/>
    <cellStyle name="Good 2" xfId="138" xr:uid="{00000000-0005-0000-0000-000024210000}"/>
    <cellStyle name="Good 3" xfId="257" xr:uid="{00000000-0005-0000-0000-000025210000}"/>
    <cellStyle name="Good 4" xfId="211" xr:uid="{00000000-0005-0000-0000-000026210000}"/>
    <cellStyle name="Heading 1" xfId="32" builtinId="16" customBuiltin="1"/>
    <cellStyle name="Heading 1 2" xfId="139" xr:uid="{00000000-0005-0000-0000-000028210000}"/>
    <cellStyle name="Heading 1 3" xfId="258" xr:uid="{00000000-0005-0000-0000-000029210000}"/>
    <cellStyle name="Heading 1 4" xfId="212" xr:uid="{00000000-0005-0000-0000-00002A210000}"/>
    <cellStyle name="Heading 2" xfId="33" builtinId="17" customBuiltin="1"/>
    <cellStyle name="Heading 2 2" xfId="140" xr:uid="{00000000-0005-0000-0000-00002C210000}"/>
    <cellStyle name="Heading 2 3" xfId="259" xr:uid="{00000000-0005-0000-0000-00002D210000}"/>
    <cellStyle name="Heading 2 4" xfId="213" xr:uid="{00000000-0005-0000-0000-00002E210000}"/>
    <cellStyle name="Heading 3" xfId="34" builtinId="18" customBuiltin="1"/>
    <cellStyle name="Heading 3 2" xfId="141" xr:uid="{00000000-0005-0000-0000-000030210000}"/>
    <cellStyle name="Heading 3 3" xfId="260" xr:uid="{00000000-0005-0000-0000-000031210000}"/>
    <cellStyle name="Heading 3 4" xfId="214" xr:uid="{00000000-0005-0000-0000-000032210000}"/>
    <cellStyle name="Heading 4" xfId="35" builtinId="19" customBuiltin="1"/>
    <cellStyle name="Heading 4 2" xfId="142" xr:uid="{00000000-0005-0000-0000-000034210000}"/>
    <cellStyle name="Heading 4 3" xfId="261" xr:uid="{00000000-0005-0000-0000-000035210000}"/>
    <cellStyle name="Heading 4 4" xfId="215" xr:uid="{00000000-0005-0000-0000-000036210000}"/>
    <cellStyle name="Hyperlink" xfId="36" builtinId="8"/>
    <cellStyle name="Hyperlink 2" xfId="166" xr:uid="{00000000-0005-0000-0000-000038210000}"/>
    <cellStyle name="Hyperlink 3" xfId="143" xr:uid="{00000000-0005-0000-0000-000039210000}"/>
    <cellStyle name="Hyperlink 4" xfId="106" xr:uid="{00000000-0005-0000-0000-00003A210000}"/>
    <cellStyle name="Hyperlink 5" xfId="262" xr:uid="{00000000-0005-0000-0000-00003B210000}"/>
    <cellStyle name="Input" xfId="37" builtinId="20" customBuiltin="1"/>
    <cellStyle name="Input 2" xfId="144" xr:uid="{00000000-0005-0000-0000-00003D210000}"/>
    <cellStyle name="Input 3" xfId="263" xr:uid="{00000000-0005-0000-0000-00003E210000}"/>
    <cellStyle name="Input 4" xfId="216" xr:uid="{00000000-0005-0000-0000-00003F210000}"/>
    <cellStyle name="Linked Cell" xfId="38" builtinId="24" customBuiltin="1"/>
    <cellStyle name="Linked Cell 2" xfId="145" xr:uid="{00000000-0005-0000-0000-000041210000}"/>
    <cellStyle name="Linked Cell 3" xfId="264" xr:uid="{00000000-0005-0000-0000-000042210000}"/>
    <cellStyle name="Linked Cell 4" xfId="217" xr:uid="{00000000-0005-0000-0000-000043210000}"/>
    <cellStyle name="Neutral" xfId="39" builtinId="28" customBuiltin="1"/>
    <cellStyle name="Neutral 2" xfId="146" xr:uid="{00000000-0005-0000-0000-000045210000}"/>
    <cellStyle name="Neutral 3" xfId="265" xr:uid="{00000000-0005-0000-0000-000046210000}"/>
    <cellStyle name="Neutral 4" xfId="218" xr:uid="{00000000-0005-0000-0000-000047210000}"/>
    <cellStyle name="Normal" xfId="0" builtinId="0"/>
    <cellStyle name="Normal 10" xfId="40" xr:uid="{00000000-0005-0000-0000-000049210000}"/>
    <cellStyle name="Normal 10 2" xfId="147" xr:uid="{00000000-0005-0000-0000-00004A210000}"/>
    <cellStyle name="Normal 11" xfId="105" xr:uid="{00000000-0005-0000-0000-00004B210000}"/>
    <cellStyle name="Normal 11 10" xfId="584" xr:uid="{00000000-0005-0000-0000-00004C210000}"/>
    <cellStyle name="Normal 11 10 10" xfId="21575" xr:uid="{00000000-0005-0000-0000-00004D210000}"/>
    <cellStyle name="Normal 11 10 11" xfId="26527" xr:uid="{00000000-0005-0000-0000-00004E210000}"/>
    <cellStyle name="Normal 11 10 12" xfId="31479" xr:uid="{00000000-0005-0000-0000-00004F210000}"/>
    <cellStyle name="Normal 11 10 2" xfId="1178" xr:uid="{00000000-0005-0000-0000-000050210000}"/>
    <cellStyle name="Normal 11 10 2 10" xfId="32931" xr:uid="{00000000-0005-0000-0000-000051210000}"/>
    <cellStyle name="Normal 11 10 2 2" xfId="4676" xr:uid="{00000000-0005-0000-0000-000052210000}"/>
    <cellStyle name="Normal 11 10 2 2 2" xfId="9626" xr:uid="{00000000-0005-0000-0000-000053210000}"/>
    <cellStyle name="Normal 11 10 2 2 2 2" xfId="44287" xr:uid="{00000000-0005-0000-0000-000054210000}"/>
    <cellStyle name="Normal 11 10 2 2 3" xfId="14576" xr:uid="{00000000-0005-0000-0000-000055210000}"/>
    <cellStyle name="Normal 11 10 2 2 3 2" xfId="39335" xr:uid="{00000000-0005-0000-0000-000056210000}"/>
    <cellStyle name="Normal 11 10 2 2 4" xfId="19527" xr:uid="{00000000-0005-0000-0000-000057210000}"/>
    <cellStyle name="Normal 11 10 2 2 5" xfId="24479" xr:uid="{00000000-0005-0000-0000-000058210000}"/>
    <cellStyle name="Normal 11 10 2 2 6" xfId="29431" xr:uid="{00000000-0005-0000-0000-000059210000}"/>
    <cellStyle name="Normal 11 10 2 2 7" xfId="34383" xr:uid="{00000000-0005-0000-0000-00005A210000}"/>
    <cellStyle name="Normal 11 10 2 3" xfId="6128" xr:uid="{00000000-0005-0000-0000-00005B210000}"/>
    <cellStyle name="Normal 11 10 2 3 2" xfId="11078" xr:uid="{00000000-0005-0000-0000-00005C210000}"/>
    <cellStyle name="Normal 11 10 2 3 2 2" xfId="45739" xr:uid="{00000000-0005-0000-0000-00005D210000}"/>
    <cellStyle name="Normal 11 10 2 3 3" xfId="16028" xr:uid="{00000000-0005-0000-0000-00005E210000}"/>
    <cellStyle name="Normal 11 10 2 3 3 2" xfId="40787" xr:uid="{00000000-0005-0000-0000-00005F210000}"/>
    <cellStyle name="Normal 11 10 2 3 4" xfId="20979" xr:uid="{00000000-0005-0000-0000-000060210000}"/>
    <cellStyle name="Normal 11 10 2 3 5" xfId="25931" xr:uid="{00000000-0005-0000-0000-000061210000}"/>
    <cellStyle name="Normal 11 10 2 3 6" xfId="30883" xr:uid="{00000000-0005-0000-0000-000062210000}"/>
    <cellStyle name="Normal 11 10 2 3 7" xfId="35835" xr:uid="{00000000-0005-0000-0000-000063210000}"/>
    <cellStyle name="Normal 11 10 2 4" xfId="3224" xr:uid="{00000000-0005-0000-0000-000064210000}"/>
    <cellStyle name="Normal 11 10 2 4 2" xfId="42835" xr:uid="{00000000-0005-0000-0000-000065210000}"/>
    <cellStyle name="Normal 11 10 2 5" xfId="8174" xr:uid="{00000000-0005-0000-0000-000066210000}"/>
    <cellStyle name="Normal 11 10 2 5 2" xfId="37883" xr:uid="{00000000-0005-0000-0000-000067210000}"/>
    <cellStyle name="Normal 11 10 2 6" xfId="13124" xr:uid="{00000000-0005-0000-0000-000068210000}"/>
    <cellStyle name="Normal 11 10 2 7" xfId="18075" xr:uid="{00000000-0005-0000-0000-000069210000}"/>
    <cellStyle name="Normal 11 10 2 8" xfId="23027" xr:uid="{00000000-0005-0000-0000-00006A210000}"/>
    <cellStyle name="Normal 11 10 2 9" xfId="27979" xr:uid="{00000000-0005-0000-0000-00006B210000}"/>
    <cellStyle name="Normal 11 10 3" xfId="2630" xr:uid="{00000000-0005-0000-0000-00006C210000}"/>
    <cellStyle name="Normal 11 10 3 2" xfId="7580" xr:uid="{00000000-0005-0000-0000-00006D210000}"/>
    <cellStyle name="Normal 11 10 3 2 2" xfId="42241" xr:uid="{00000000-0005-0000-0000-00006E210000}"/>
    <cellStyle name="Normal 11 10 3 3" xfId="12530" xr:uid="{00000000-0005-0000-0000-00006F210000}"/>
    <cellStyle name="Normal 11 10 3 3 2" xfId="37289" xr:uid="{00000000-0005-0000-0000-000070210000}"/>
    <cellStyle name="Normal 11 10 3 4" xfId="17481" xr:uid="{00000000-0005-0000-0000-000071210000}"/>
    <cellStyle name="Normal 11 10 3 5" xfId="22433" xr:uid="{00000000-0005-0000-0000-000072210000}"/>
    <cellStyle name="Normal 11 10 3 6" xfId="27385" xr:uid="{00000000-0005-0000-0000-000073210000}"/>
    <cellStyle name="Normal 11 10 3 7" xfId="32337" xr:uid="{00000000-0005-0000-0000-000074210000}"/>
    <cellStyle name="Normal 11 10 4" xfId="4082" xr:uid="{00000000-0005-0000-0000-000075210000}"/>
    <cellStyle name="Normal 11 10 4 2" xfId="9032" xr:uid="{00000000-0005-0000-0000-000076210000}"/>
    <cellStyle name="Normal 11 10 4 2 2" xfId="43693" xr:uid="{00000000-0005-0000-0000-000077210000}"/>
    <cellStyle name="Normal 11 10 4 3" xfId="13982" xr:uid="{00000000-0005-0000-0000-000078210000}"/>
    <cellStyle name="Normal 11 10 4 3 2" xfId="38741" xr:uid="{00000000-0005-0000-0000-000079210000}"/>
    <cellStyle name="Normal 11 10 4 4" xfId="18933" xr:uid="{00000000-0005-0000-0000-00007A210000}"/>
    <cellStyle name="Normal 11 10 4 5" xfId="23885" xr:uid="{00000000-0005-0000-0000-00007B210000}"/>
    <cellStyle name="Normal 11 10 4 6" xfId="28837" xr:uid="{00000000-0005-0000-0000-00007C210000}"/>
    <cellStyle name="Normal 11 10 4 7" xfId="33789" xr:uid="{00000000-0005-0000-0000-00007D210000}"/>
    <cellStyle name="Normal 11 10 5" xfId="5534" xr:uid="{00000000-0005-0000-0000-00007E210000}"/>
    <cellStyle name="Normal 11 10 5 2" xfId="10484" xr:uid="{00000000-0005-0000-0000-00007F210000}"/>
    <cellStyle name="Normal 11 10 5 2 2" xfId="45145" xr:uid="{00000000-0005-0000-0000-000080210000}"/>
    <cellStyle name="Normal 11 10 5 3" xfId="15434" xr:uid="{00000000-0005-0000-0000-000081210000}"/>
    <cellStyle name="Normal 11 10 5 3 2" xfId="40193" xr:uid="{00000000-0005-0000-0000-000082210000}"/>
    <cellStyle name="Normal 11 10 5 4" xfId="20385" xr:uid="{00000000-0005-0000-0000-000083210000}"/>
    <cellStyle name="Normal 11 10 5 5" xfId="25337" xr:uid="{00000000-0005-0000-0000-000084210000}"/>
    <cellStyle name="Normal 11 10 5 6" xfId="30289" xr:uid="{00000000-0005-0000-0000-000085210000}"/>
    <cellStyle name="Normal 11 10 5 7" xfId="35241" xr:uid="{00000000-0005-0000-0000-000086210000}"/>
    <cellStyle name="Normal 11 10 6" xfId="1772" xr:uid="{00000000-0005-0000-0000-000087210000}"/>
    <cellStyle name="Normal 11 10 6 2" xfId="41383" xr:uid="{00000000-0005-0000-0000-000088210000}"/>
    <cellStyle name="Normal 11 10 7" xfId="6722" xr:uid="{00000000-0005-0000-0000-000089210000}"/>
    <cellStyle name="Normal 11 10 7 2" xfId="36431" xr:uid="{00000000-0005-0000-0000-00008A210000}"/>
    <cellStyle name="Normal 11 10 8" xfId="11672" xr:uid="{00000000-0005-0000-0000-00008B210000}"/>
    <cellStyle name="Normal 11 10 9" xfId="16623" xr:uid="{00000000-0005-0000-0000-00008C210000}"/>
    <cellStyle name="Normal 11 11" xfId="848" xr:uid="{00000000-0005-0000-0000-00008D210000}"/>
    <cellStyle name="Normal 11 11 10" xfId="21839" xr:uid="{00000000-0005-0000-0000-00008E210000}"/>
    <cellStyle name="Normal 11 11 11" xfId="26791" xr:uid="{00000000-0005-0000-0000-00008F210000}"/>
    <cellStyle name="Normal 11 11 12" xfId="31743" xr:uid="{00000000-0005-0000-0000-000090210000}"/>
    <cellStyle name="Normal 11 11 2" xfId="1442" xr:uid="{00000000-0005-0000-0000-000091210000}"/>
    <cellStyle name="Normal 11 11 2 10" xfId="33195" xr:uid="{00000000-0005-0000-0000-000092210000}"/>
    <cellStyle name="Normal 11 11 2 2" xfId="4940" xr:uid="{00000000-0005-0000-0000-000093210000}"/>
    <cellStyle name="Normal 11 11 2 2 2" xfId="9890" xr:uid="{00000000-0005-0000-0000-000094210000}"/>
    <cellStyle name="Normal 11 11 2 2 2 2" xfId="44551" xr:uid="{00000000-0005-0000-0000-000095210000}"/>
    <cellStyle name="Normal 11 11 2 2 3" xfId="14840" xr:uid="{00000000-0005-0000-0000-000096210000}"/>
    <cellStyle name="Normal 11 11 2 2 3 2" xfId="39599" xr:uid="{00000000-0005-0000-0000-000097210000}"/>
    <cellStyle name="Normal 11 11 2 2 4" xfId="19791" xr:uid="{00000000-0005-0000-0000-000098210000}"/>
    <cellStyle name="Normal 11 11 2 2 5" xfId="24743" xr:uid="{00000000-0005-0000-0000-000099210000}"/>
    <cellStyle name="Normal 11 11 2 2 6" xfId="29695" xr:uid="{00000000-0005-0000-0000-00009A210000}"/>
    <cellStyle name="Normal 11 11 2 2 7" xfId="34647" xr:uid="{00000000-0005-0000-0000-00009B210000}"/>
    <cellStyle name="Normal 11 11 2 3" xfId="6392" xr:uid="{00000000-0005-0000-0000-00009C210000}"/>
    <cellStyle name="Normal 11 11 2 3 2" xfId="11342" xr:uid="{00000000-0005-0000-0000-00009D210000}"/>
    <cellStyle name="Normal 11 11 2 3 2 2" xfId="46003" xr:uid="{00000000-0005-0000-0000-00009E210000}"/>
    <cellStyle name="Normal 11 11 2 3 3" xfId="16292" xr:uid="{00000000-0005-0000-0000-00009F210000}"/>
    <cellStyle name="Normal 11 11 2 3 3 2" xfId="41051" xr:uid="{00000000-0005-0000-0000-0000A0210000}"/>
    <cellStyle name="Normal 11 11 2 3 4" xfId="21243" xr:uid="{00000000-0005-0000-0000-0000A1210000}"/>
    <cellStyle name="Normal 11 11 2 3 5" xfId="26195" xr:uid="{00000000-0005-0000-0000-0000A2210000}"/>
    <cellStyle name="Normal 11 11 2 3 6" xfId="31147" xr:uid="{00000000-0005-0000-0000-0000A3210000}"/>
    <cellStyle name="Normal 11 11 2 3 7" xfId="36099" xr:uid="{00000000-0005-0000-0000-0000A4210000}"/>
    <cellStyle name="Normal 11 11 2 4" xfId="3488" xr:uid="{00000000-0005-0000-0000-0000A5210000}"/>
    <cellStyle name="Normal 11 11 2 4 2" xfId="43099" xr:uid="{00000000-0005-0000-0000-0000A6210000}"/>
    <cellStyle name="Normal 11 11 2 5" xfId="8438" xr:uid="{00000000-0005-0000-0000-0000A7210000}"/>
    <cellStyle name="Normal 11 11 2 5 2" xfId="38147" xr:uid="{00000000-0005-0000-0000-0000A8210000}"/>
    <cellStyle name="Normal 11 11 2 6" xfId="13388" xr:uid="{00000000-0005-0000-0000-0000A9210000}"/>
    <cellStyle name="Normal 11 11 2 7" xfId="18339" xr:uid="{00000000-0005-0000-0000-0000AA210000}"/>
    <cellStyle name="Normal 11 11 2 8" xfId="23291" xr:uid="{00000000-0005-0000-0000-0000AB210000}"/>
    <cellStyle name="Normal 11 11 2 9" xfId="28243" xr:uid="{00000000-0005-0000-0000-0000AC210000}"/>
    <cellStyle name="Normal 11 11 3" xfId="2894" xr:uid="{00000000-0005-0000-0000-0000AD210000}"/>
    <cellStyle name="Normal 11 11 3 2" xfId="7844" xr:uid="{00000000-0005-0000-0000-0000AE210000}"/>
    <cellStyle name="Normal 11 11 3 2 2" xfId="42505" xr:uid="{00000000-0005-0000-0000-0000AF210000}"/>
    <cellStyle name="Normal 11 11 3 3" xfId="12794" xr:uid="{00000000-0005-0000-0000-0000B0210000}"/>
    <cellStyle name="Normal 11 11 3 3 2" xfId="37553" xr:uid="{00000000-0005-0000-0000-0000B1210000}"/>
    <cellStyle name="Normal 11 11 3 4" xfId="17745" xr:uid="{00000000-0005-0000-0000-0000B2210000}"/>
    <cellStyle name="Normal 11 11 3 5" xfId="22697" xr:uid="{00000000-0005-0000-0000-0000B3210000}"/>
    <cellStyle name="Normal 11 11 3 6" xfId="27649" xr:uid="{00000000-0005-0000-0000-0000B4210000}"/>
    <cellStyle name="Normal 11 11 3 7" xfId="32601" xr:uid="{00000000-0005-0000-0000-0000B5210000}"/>
    <cellStyle name="Normal 11 11 4" xfId="4346" xr:uid="{00000000-0005-0000-0000-0000B6210000}"/>
    <cellStyle name="Normal 11 11 4 2" xfId="9296" xr:uid="{00000000-0005-0000-0000-0000B7210000}"/>
    <cellStyle name="Normal 11 11 4 2 2" xfId="43957" xr:uid="{00000000-0005-0000-0000-0000B8210000}"/>
    <cellStyle name="Normal 11 11 4 3" xfId="14246" xr:uid="{00000000-0005-0000-0000-0000B9210000}"/>
    <cellStyle name="Normal 11 11 4 3 2" xfId="39005" xr:uid="{00000000-0005-0000-0000-0000BA210000}"/>
    <cellStyle name="Normal 11 11 4 4" xfId="19197" xr:uid="{00000000-0005-0000-0000-0000BB210000}"/>
    <cellStyle name="Normal 11 11 4 5" xfId="24149" xr:uid="{00000000-0005-0000-0000-0000BC210000}"/>
    <cellStyle name="Normal 11 11 4 6" xfId="29101" xr:uid="{00000000-0005-0000-0000-0000BD210000}"/>
    <cellStyle name="Normal 11 11 4 7" xfId="34053" xr:uid="{00000000-0005-0000-0000-0000BE210000}"/>
    <cellStyle name="Normal 11 11 5" xfId="5798" xr:uid="{00000000-0005-0000-0000-0000BF210000}"/>
    <cellStyle name="Normal 11 11 5 2" xfId="10748" xr:uid="{00000000-0005-0000-0000-0000C0210000}"/>
    <cellStyle name="Normal 11 11 5 2 2" xfId="45409" xr:uid="{00000000-0005-0000-0000-0000C1210000}"/>
    <cellStyle name="Normal 11 11 5 3" xfId="15698" xr:uid="{00000000-0005-0000-0000-0000C2210000}"/>
    <cellStyle name="Normal 11 11 5 3 2" xfId="40457" xr:uid="{00000000-0005-0000-0000-0000C3210000}"/>
    <cellStyle name="Normal 11 11 5 4" xfId="20649" xr:uid="{00000000-0005-0000-0000-0000C4210000}"/>
    <cellStyle name="Normal 11 11 5 5" xfId="25601" xr:uid="{00000000-0005-0000-0000-0000C5210000}"/>
    <cellStyle name="Normal 11 11 5 6" xfId="30553" xr:uid="{00000000-0005-0000-0000-0000C6210000}"/>
    <cellStyle name="Normal 11 11 5 7" xfId="35505" xr:uid="{00000000-0005-0000-0000-0000C7210000}"/>
    <cellStyle name="Normal 11 11 6" xfId="2036" xr:uid="{00000000-0005-0000-0000-0000C8210000}"/>
    <cellStyle name="Normal 11 11 6 2" xfId="41647" xr:uid="{00000000-0005-0000-0000-0000C9210000}"/>
    <cellStyle name="Normal 11 11 7" xfId="6986" xr:uid="{00000000-0005-0000-0000-0000CA210000}"/>
    <cellStyle name="Normal 11 11 7 2" xfId="36695" xr:uid="{00000000-0005-0000-0000-0000CB210000}"/>
    <cellStyle name="Normal 11 11 8" xfId="11936" xr:uid="{00000000-0005-0000-0000-0000CC210000}"/>
    <cellStyle name="Normal 11 11 9" xfId="16887" xr:uid="{00000000-0005-0000-0000-0000CD210000}"/>
    <cellStyle name="Normal 11 12" xfId="518" xr:uid="{00000000-0005-0000-0000-0000CE210000}"/>
    <cellStyle name="Normal 11 12 10" xfId="32271" xr:uid="{00000000-0005-0000-0000-0000CF210000}"/>
    <cellStyle name="Normal 11 12 2" xfId="4016" xr:uid="{00000000-0005-0000-0000-0000D0210000}"/>
    <cellStyle name="Normal 11 12 2 2" xfId="8966" xr:uid="{00000000-0005-0000-0000-0000D1210000}"/>
    <cellStyle name="Normal 11 12 2 2 2" xfId="43627" xr:uid="{00000000-0005-0000-0000-0000D2210000}"/>
    <cellStyle name="Normal 11 12 2 3" xfId="13916" xr:uid="{00000000-0005-0000-0000-0000D3210000}"/>
    <cellStyle name="Normal 11 12 2 3 2" xfId="38675" xr:uid="{00000000-0005-0000-0000-0000D4210000}"/>
    <cellStyle name="Normal 11 12 2 4" xfId="18867" xr:uid="{00000000-0005-0000-0000-0000D5210000}"/>
    <cellStyle name="Normal 11 12 2 5" xfId="23819" xr:uid="{00000000-0005-0000-0000-0000D6210000}"/>
    <cellStyle name="Normal 11 12 2 6" xfId="28771" xr:uid="{00000000-0005-0000-0000-0000D7210000}"/>
    <cellStyle name="Normal 11 12 2 7" xfId="33723" xr:uid="{00000000-0005-0000-0000-0000D8210000}"/>
    <cellStyle name="Normal 11 12 3" xfId="5468" xr:uid="{00000000-0005-0000-0000-0000D9210000}"/>
    <cellStyle name="Normal 11 12 3 2" xfId="10418" xr:uid="{00000000-0005-0000-0000-0000DA210000}"/>
    <cellStyle name="Normal 11 12 3 2 2" xfId="45079" xr:uid="{00000000-0005-0000-0000-0000DB210000}"/>
    <cellStyle name="Normal 11 12 3 3" xfId="15368" xr:uid="{00000000-0005-0000-0000-0000DC210000}"/>
    <cellStyle name="Normal 11 12 3 3 2" xfId="40127" xr:uid="{00000000-0005-0000-0000-0000DD210000}"/>
    <cellStyle name="Normal 11 12 3 4" xfId="20319" xr:uid="{00000000-0005-0000-0000-0000DE210000}"/>
    <cellStyle name="Normal 11 12 3 5" xfId="25271" xr:uid="{00000000-0005-0000-0000-0000DF210000}"/>
    <cellStyle name="Normal 11 12 3 6" xfId="30223" xr:uid="{00000000-0005-0000-0000-0000E0210000}"/>
    <cellStyle name="Normal 11 12 3 7" xfId="35175" xr:uid="{00000000-0005-0000-0000-0000E1210000}"/>
    <cellStyle name="Normal 11 12 4" xfId="2564" xr:uid="{00000000-0005-0000-0000-0000E2210000}"/>
    <cellStyle name="Normal 11 12 4 2" xfId="42175" xr:uid="{00000000-0005-0000-0000-0000E3210000}"/>
    <cellStyle name="Normal 11 12 5" xfId="7514" xr:uid="{00000000-0005-0000-0000-0000E4210000}"/>
    <cellStyle name="Normal 11 12 5 2" xfId="37223" xr:uid="{00000000-0005-0000-0000-0000E5210000}"/>
    <cellStyle name="Normal 11 12 6" xfId="12464" xr:uid="{00000000-0005-0000-0000-0000E6210000}"/>
    <cellStyle name="Normal 11 12 7" xfId="17415" xr:uid="{00000000-0005-0000-0000-0000E7210000}"/>
    <cellStyle name="Normal 11 12 8" xfId="22367" xr:uid="{00000000-0005-0000-0000-0000E8210000}"/>
    <cellStyle name="Normal 11 12 9" xfId="27319" xr:uid="{00000000-0005-0000-0000-0000E9210000}"/>
    <cellStyle name="Normal 11 13" xfId="1112" xr:uid="{00000000-0005-0000-0000-0000EA210000}"/>
    <cellStyle name="Normal 11 13 10" xfId="32865" xr:uid="{00000000-0005-0000-0000-0000EB210000}"/>
    <cellStyle name="Normal 11 13 2" xfId="4610" xr:uid="{00000000-0005-0000-0000-0000EC210000}"/>
    <cellStyle name="Normal 11 13 2 2" xfId="9560" xr:uid="{00000000-0005-0000-0000-0000ED210000}"/>
    <cellStyle name="Normal 11 13 2 2 2" xfId="44221" xr:uid="{00000000-0005-0000-0000-0000EE210000}"/>
    <cellStyle name="Normal 11 13 2 3" xfId="14510" xr:uid="{00000000-0005-0000-0000-0000EF210000}"/>
    <cellStyle name="Normal 11 13 2 3 2" xfId="39269" xr:uid="{00000000-0005-0000-0000-0000F0210000}"/>
    <cellStyle name="Normal 11 13 2 4" xfId="19461" xr:uid="{00000000-0005-0000-0000-0000F1210000}"/>
    <cellStyle name="Normal 11 13 2 5" xfId="24413" xr:uid="{00000000-0005-0000-0000-0000F2210000}"/>
    <cellStyle name="Normal 11 13 2 6" xfId="29365" xr:uid="{00000000-0005-0000-0000-0000F3210000}"/>
    <cellStyle name="Normal 11 13 2 7" xfId="34317" xr:uid="{00000000-0005-0000-0000-0000F4210000}"/>
    <cellStyle name="Normal 11 13 3" xfId="6062" xr:uid="{00000000-0005-0000-0000-0000F5210000}"/>
    <cellStyle name="Normal 11 13 3 2" xfId="11012" xr:uid="{00000000-0005-0000-0000-0000F6210000}"/>
    <cellStyle name="Normal 11 13 3 2 2" xfId="45673" xr:uid="{00000000-0005-0000-0000-0000F7210000}"/>
    <cellStyle name="Normal 11 13 3 3" xfId="15962" xr:uid="{00000000-0005-0000-0000-0000F8210000}"/>
    <cellStyle name="Normal 11 13 3 3 2" xfId="40721" xr:uid="{00000000-0005-0000-0000-0000F9210000}"/>
    <cellStyle name="Normal 11 13 3 4" xfId="20913" xr:uid="{00000000-0005-0000-0000-0000FA210000}"/>
    <cellStyle name="Normal 11 13 3 5" xfId="25865" xr:uid="{00000000-0005-0000-0000-0000FB210000}"/>
    <cellStyle name="Normal 11 13 3 6" xfId="30817" xr:uid="{00000000-0005-0000-0000-0000FC210000}"/>
    <cellStyle name="Normal 11 13 3 7" xfId="35769" xr:uid="{00000000-0005-0000-0000-0000FD210000}"/>
    <cellStyle name="Normal 11 13 4" xfId="3158" xr:uid="{00000000-0005-0000-0000-0000FE210000}"/>
    <cellStyle name="Normal 11 13 4 2" xfId="42769" xr:uid="{00000000-0005-0000-0000-0000FF210000}"/>
    <cellStyle name="Normal 11 13 5" xfId="8108" xr:uid="{00000000-0005-0000-0000-000000220000}"/>
    <cellStyle name="Normal 11 13 5 2" xfId="37817" xr:uid="{00000000-0005-0000-0000-000001220000}"/>
    <cellStyle name="Normal 11 13 6" xfId="13058" xr:uid="{00000000-0005-0000-0000-000002220000}"/>
    <cellStyle name="Normal 11 13 7" xfId="18009" xr:uid="{00000000-0005-0000-0000-000003220000}"/>
    <cellStyle name="Normal 11 13 8" xfId="22961" xr:uid="{00000000-0005-0000-0000-000004220000}"/>
    <cellStyle name="Normal 11 13 9" xfId="27913" xr:uid="{00000000-0005-0000-0000-000005220000}"/>
    <cellStyle name="Normal 11 14" xfId="2300" xr:uid="{00000000-0005-0000-0000-000006220000}"/>
    <cellStyle name="Normal 11 14 2" xfId="7250" xr:uid="{00000000-0005-0000-0000-000007220000}"/>
    <cellStyle name="Normal 11 14 2 2" xfId="41911" xr:uid="{00000000-0005-0000-0000-000008220000}"/>
    <cellStyle name="Normal 11 14 3" xfId="12200" xr:uid="{00000000-0005-0000-0000-000009220000}"/>
    <cellStyle name="Normal 11 14 3 2" xfId="36959" xr:uid="{00000000-0005-0000-0000-00000A220000}"/>
    <cellStyle name="Normal 11 14 4" xfId="17151" xr:uid="{00000000-0005-0000-0000-00000B220000}"/>
    <cellStyle name="Normal 11 14 5" xfId="22103" xr:uid="{00000000-0005-0000-0000-00000C220000}"/>
    <cellStyle name="Normal 11 14 6" xfId="27055" xr:uid="{00000000-0005-0000-0000-00000D220000}"/>
    <cellStyle name="Normal 11 14 7" xfId="32007" xr:uid="{00000000-0005-0000-0000-00000E220000}"/>
    <cellStyle name="Normal 11 15" xfId="3752" xr:uid="{00000000-0005-0000-0000-00000F220000}"/>
    <cellStyle name="Normal 11 15 2" xfId="8702" xr:uid="{00000000-0005-0000-0000-000010220000}"/>
    <cellStyle name="Normal 11 15 2 2" xfId="43363" xr:uid="{00000000-0005-0000-0000-000011220000}"/>
    <cellStyle name="Normal 11 15 3" xfId="13652" xr:uid="{00000000-0005-0000-0000-000012220000}"/>
    <cellStyle name="Normal 11 15 3 2" xfId="38411" xr:uid="{00000000-0005-0000-0000-000013220000}"/>
    <cellStyle name="Normal 11 15 4" xfId="18603" xr:uid="{00000000-0005-0000-0000-000014220000}"/>
    <cellStyle name="Normal 11 15 5" xfId="23555" xr:uid="{00000000-0005-0000-0000-000015220000}"/>
    <cellStyle name="Normal 11 15 6" xfId="28507" xr:uid="{00000000-0005-0000-0000-000016220000}"/>
    <cellStyle name="Normal 11 15 7" xfId="33459" xr:uid="{00000000-0005-0000-0000-000017220000}"/>
    <cellStyle name="Normal 11 16" xfId="5204" xr:uid="{00000000-0005-0000-0000-000018220000}"/>
    <cellStyle name="Normal 11 16 2" xfId="10154" xr:uid="{00000000-0005-0000-0000-000019220000}"/>
    <cellStyle name="Normal 11 16 2 2" xfId="44815" xr:uid="{00000000-0005-0000-0000-00001A220000}"/>
    <cellStyle name="Normal 11 16 3" xfId="15104" xr:uid="{00000000-0005-0000-0000-00001B220000}"/>
    <cellStyle name="Normal 11 16 3 2" xfId="39863" xr:uid="{00000000-0005-0000-0000-00001C220000}"/>
    <cellStyle name="Normal 11 16 4" xfId="20055" xr:uid="{00000000-0005-0000-0000-00001D220000}"/>
    <cellStyle name="Normal 11 16 5" xfId="25007" xr:uid="{00000000-0005-0000-0000-00001E220000}"/>
    <cellStyle name="Normal 11 16 6" xfId="29959" xr:uid="{00000000-0005-0000-0000-00001F220000}"/>
    <cellStyle name="Normal 11 16 7" xfId="34911" xr:uid="{00000000-0005-0000-0000-000020220000}"/>
    <cellStyle name="Normal 11 17" xfId="1706" xr:uid="{00000000-0005-0000-0000-000021220000}"/>
    <cellStyle name="Normal 11 17 2" xfId="41317" xr:uid="{00000000-0005-0000-0000-000022220000}"/>
    <cellStyle name="Normal 11 18" xfId="6656" xr:uid="{00000000-0005-0000-0000-000023220000}"/>
    <cellStyle name="Normal 11 18 2" xfId="36365" xr:uid="{00000000-0005-0000-0000-000024220000}"/>
    <cellStyle name="Normal 11 19" xfId="11606" xr:uid="{00000000-0005-0000-0000-000025220000}"/>
    <cellStyle name="Normal 11 2" xfId="167" xr:uid="{00000000-0005-0000-0000-000026220000}"/>
    <cellStyle name="Normal 11 2 10" xfId="850" xr:uid="{00000000-0005-0000-0000-000027220000}"/>
    <cellStyle name="Normal 11 2 10 10" xfId="21841" xr:uid="{00000000-0005-0000-0000-000028220000}"/>
    <cellStyle name="Normal 11 2 10 11" xfId="26793" xr:uid="{00000000-0005-0000-0000-000029220000}"/>
    <cellStyle name="Normal 11 2 10 12" xfId="31745" xr:uid="{00000000-0005-0000-0000-00002A220000}"/>
    <cellStyle name="Normal 11 2 10 2" xfId="1444" xr:uid="{00000000-0005-0000-0000-00002B220000}"/>
    <cellStyle name="Normal 11 2 10 2 10" xfId="33197" xr:uid="{00000000-0005-0000-0000-00002C220000}"/>
    <cellStyle name="Normal 11 2 10 2 2" xfId="4942" xr:uid="{00000000-0005-0000-0000-00002D220000}"/>
    <cellStyle name="Normal 11 2 10 2 2 2" xfId="9892" xr:uid="{00000000-0005-0000-0000-00002E220000}"/>
    <cellStyle name="Normal 11 2 10 2 2 2 2" xfId="44553" xr:uid="{00000000-0005-0000-0000-00002F220000}"/>
    <cellStyle name="Normal 11 2 10 2 2 3" xfId="14842" xr:uid="{00000000-0005-0000-0000-000030220000}"/>
    <cellStyle name="Normal 11 2 10 2 2 3 2" xfId="39601" xr:uid="{00000000-0005-0000-0000-000031220000}"/>
    <cellStyle name="Normal 11 2 10 2 2 4" xfId="19793" xr:uid="{00000000-0005-0000-0000-000032220000}"/>
    <cellStyle name="Normal 11 2 10 2 2 5" xfId="24745" xr:uid="{00000000-0005-0000-0000-000033220000}"/>
    <cellStyle name="Normal 11 2 10 2 2 6" xfId="29697" xr:uid="{00000000-0005-0000-0000-000034220000}"/>
    <cellStyle name="Normal 11 2 10 2 2 7" xfId="34649" xr:uid="{00000000-0005-0000-0000-000035220000}"/>
    <cellStyle name="Normal 11 2 10 2 3" xfId="6394" xr:uid="{00000000-0005-0000-0000-000036220000}"/>
    <cellStyle name="Normal 11 2 10 2 3 2" xfId="11344" xr:uid="{00000000-0005-0000-0000-000037220000}"/>
    <cellStyle name="Normal 11 2 10 2 3 2 2" xfId="46005" xr:uid="{00000000-0005-0000-0000-000038220000}"/>
    <cellStyle name="Normal 11 2 10 2 3 3" xfId="16294" xr:uid="{00000000-0005-0000-0000-000039220000}"/>
    <cellStyle name="Normal 11 2 10 2 3 3 2" xfId="41053" xr:uid="{00000000-0005-0000-0000-00003A220000}"/>
    <cellStyle name="Normal 11 2 10 2 3 4" xfId="21245" xr:uid="{00000000-0005-0000-0000-00003B220000}"/>
    <cellStyle name="Normal 11 2 10 2 3 5" xfId="26197" xr:uid="{00000000-0005-0000-0000-00003C220000}"/>
    <cellStyle name="Normal 11 2 10 2 3 6" xfId="31149" xr:uid="{00000000-0005-0000-0000-00003D220000}"/>
    <cellStyle name="Normal 11 2 10 2 3 7" xfId="36101" xr:uid="{00000000-0005-0000-0000-00003E220000}"/>
    <cellStyle name="Normal 11 2 10 2 4" xfId="3490" xr:uid="{00000000-0005-0000-0000-00003F220000}"/>
    <cellStyle name="Normal 11 2 10 2 4 2" xfId="43101" xr:uid="{00000000-0005-0000-0000-000040220000}"/>
    <cellStyle name="Normal 11 2 10 2 5" xfId="8440" xr:uid="{00000000-0005-0000-0000-000041220000}"/>
    <cellStyle name="Normal 11 2 10 2 5 2" xfId="38149" xr:uid="{00000000-0005-0000-0000-000042220000}"/>
    <cellStyle name="Normal 11 2 10 2 6" xfId="13390" xr:uid="{00000000-0005-0000-0000-000043220000}"/>
    <cellStyle name="Normal 11 2 10 2 7" xfId="18341" xr:uid="{00000000-0005-0000-0000-000044220000}"/>
    <cellStyle name="Normal 11 2 10 2 8" xfId="23293" xr:uid="{00000000-0005-0000-0000-000045220000}"/>
    <cellStyle name="Normal 11 2 10 2 9" xfId="28245" xr:uid="{00000000-0005-0000-0000-000046220000}"/>
    <cellStyle name="Normal 11 2 10 3" xfId="2896" xr:uid="{00000000-0005-0000-0000-000047220000}"/>
    <cellStyle name="Normal 11 2 10 3 2" xfId="7846" xr:uid="{00000000-0005-0000-0000-000048220000}"/>
    <cellStyle name="Normal 11 2 10 3 2 2" xfId="42507" xr:uid="{00000000-0005-0000-0000-000049220000}"/>
    <cellStyle name="Normal 11 2 10 3 3" xfId="12796" xr:uid="{00000000-0005-0000-0000-00004A220000}"/>
    <cellStyle name="Normal 11 2 10 3 3 2" xfId="37555" xr:uid="{00000000-0005-0000-0000-00004B220000}"/>
    <cellStyle name="Normal 11 2 10 3 4" xfId="17747" xr:uid="{00000000-0005-0000-0000-00004C220000}"/>
    <cellStyle name="Normal 11 2 10 3 5" xfId="22699" xr:uid="{00000000-0005-0000-0000-00004D220000}"/>
    <cellStyle name="Normal 11 2 10 3 6" xfId="27651" xr:uid="{00000000-0005-0000-0000-00004E220000}"/>
    <cellStyle name="Normal 11 2 10 3 7" xfId="32603" xr:uid="{00000000-0005-0000-0000-00004F220000}"/>
    <cellStyle name="Normal 11 2 10 4" xfId="4348" xr:uid="{00000000-0005-0000-0000-000050220000}"/>
    <cellStyle name="Normal 11 2 10 4 2" xfId="9298" xr:uid="{00000000-0005-0000-0000-000051220000}"/>
    <cellStyle name="Normal 11 2 10 4 2 2" xfId="43959" xr:uid="{00000000-0005-0000-0000-000052220000}"/>
    <cellStyle name="Normal 11 2 10 4 3" xfId="14248" xr:uid="{00000000-0005-0000-0000-000053220000}"/>
    <cellStyle name="Normal 11 2 10 4 3 2" xfId="39007" xr:uid="{00000000-0005-0000-0000-000054220000}"/>
    <cellStyle name="Normal 11 2 10 4 4" xfId="19199" xr:uid="{00000000-0005-0000-0000-000055220000}"/>
    <cellStyle name="Normal 11 2 10 4 5" xfId="24151" xr:uid="{00000000-0005-0000-0000-000056220000}"/>
    <cellStyle name="Normal 11 2 10 4 6" xfId="29103" xr:uid="{00000000-0005-0000-0000-000057220000}"/>
    <cellStyle name="Normal 11 2 10 4 7" xfId="34055" xr:uid="{00000000-0005-0000-0000-000058220000}"/>
    <cellStyle name="Normal 11 2 10 5" xfId="5800" xr:uid="{00000000-0005-0000-0000-000059220000}"/>
    <cellStyle name="Normal 11 2 10 5 2" xfId="10750" xr:uid="{00000000-0005-0000-0000-00005A220000}"/>
    <cellStyle name="Normal 11 2 10 5 2 2" xfId="45411" xr:uid="{00000000-0005-0000-0000-00005B220000}"/>
    <cellStyle name="Normal 11 2 10 5 3" xfId="15700" xr:uid="{00000000-0005-0000-0000-00005C220000}"/>
    <cellStyle name="Normal 11 2 10 5 3 2" xfId="40459" xr:uid="{00000000-0005-0000-0000-00005D220000}"/>
    <cellStyle name="Normal 11 2 10 5 4" xfId="20651" xr:uid="{00000000-0005-0000-0000-00005E220000}"/>
    <cellStyle name="Normal 11 2 10 5 5" xfId="25603" xr:uid="{00000000-0005-0000-0000-00005F220000}"/>
    <cellStyle name="Normal 11 2 10 5 6" xfId="30555" xr:uid="{00000000-0005-0000-0000-000060220000}"/>
    <cellStyle name="Normal 11 2 10 5 7" xfId="35507" xr:uid="{00000000-0005-0000-0000-000061220000}"/>
    <cellStyle name="Normal 11 2 10 6" xfId="2038" xr:uid="{00000000-0005-0000-0000-000062220000}"/>
    <cellStyle name="Normal 11 2 10 6 2" xfId="41649" xr:uid="{00000000-0005-0000-0000-000063220000}"/>
    <cellStyle name="Normal 11 2 10 7" xfId="6988" xr:uid="{00000000-0005-0000-0000-000064220000}"/>
    <cellStyle name="Normal 11 2 10 7 2" xfId="36697" xr:uid="{00000000-0005-0000-0000-000065220000}"/>
    <cellStyle name="Normal 11 2 10 8" xfId="11938" xr:uid="{00000000-0005-0000-0000-000066220000}"/>
    <cellStyle name="Normal 11 2 10 9" xfId="16889" xr:uid="{00000000-0005-0000-0000-000067220000}"/>
    <cellStyle name="Normal 11 2 11" xfId="520" xr:uid="{00000000-0005-0000-0000-000068220000}"/>
    <cellStyle name="Normal 11 2 11 10" xfId="32273" xr:uid="{00000000-0005-0000-0000-000069220000}"/>
    <cellStyle name="Normal 11 2 11 2" xfId="4018" xr:uid="{00000000-0005-0000-0000-00006A220000}"/>
    <cellStyle name="Normal 11 2 11 2 2" xfId="8968" xr:uid="{00000000-0005-0000-0000-00006B220000}"/>
    <cellStyle name="Normal 11 2 11 2 2 2" xfId="43629" xr:uid="{00000000-0005-0000-0000-00006C220000}"/>
    <cellStyle name="Normal 11 2 11 2 3" xfId="13918" xr:uid="{00000000-0005-0000-0000-00006D220000}"/>
    <cellStyle name="Normal 11 2 11 2 3 2" xfId="38677" xr:uid="{00000000-0005-0000-0000-00006E220000}"/>
    <cellStyle name="Normal 11 2 11 2 4" xfId="18869" xr:uid="{00000000-0005-0000-0000-00006F220000}"/>
    <cellStyle name="Normal 11 2 11 2 5" xfId="23821" xr:uid="{00000000-0005-0000-0000-000070220000}"/>
    <cellStyle name="Normal 11 2 11 2 6" xfId="28773" xr:uid="{00000000-0005-0000-0000-000071220000}"/>
    <cellStyle name="Normal 11 2 11 2 7" xfId="33725" xr:uid="{00000000-0005-0000-0000-000072220000}"/>
    <cellStyle name="Normal 11 2 11 3" xfId="5470" xr:uid="{00000000-0005-0000-0000-000073220000}"/>
    <cellStyle name="Normal 11 2 11 3 2" xfId="10420" xr:uid="{00000000-0005-0000-0000-000074220000}"/>
    <cellStyle name="Normal 11 2 11 3 2 2" xfId="45081" xr:uid="{00000000-0005-0000-0000-000075220000}"/>
    <cellStyle name="Normal 11 2 11 3 3" xfId="15370" xr:uid="{00000000-0005-0000-0000-000076220000}"/>
    <cellStyle name="Normal 11 2 11 3 3 2" xfId="40129" xr:uid="{00000000-0005-0000-0000-000077220000}"/>
    <cellStyle name="Normal 11 2 11 3 4" xfId="20321" xr:uid="{00000000-0005-0000-0000-000078220000}"/>
    <cellStyle name="Normal 11 2 11 3 5" xfId="25273" xr:uid="{00000000-0005-0000-0000-000079220000}"/>
    <cellStyle name="Normal 11 2 11 3 6" xfId="30225" xr:uid="{00000000-0005-0000-0000-00007A220000}"/>
    <cellStyle name="Normal 11 2 11 3 7" xfId="35177" xr:uid="{00000000-0005-0000-0000-00007B220000}"/>
    <cellStyle name="Normal 11 2 11 4" xfId="2566" xr:uid="{00000000-0005-0000-0000-00007C220000}"/>
    <cellStyle name="Normal 11 2 11 4 2" xfId="42177" xr:uid="{00000000-0005-0000-0000-00007D220000}"/>
    <cellStyle name="Normal 11 2 11 5" xfId="7516" xr:uid="{00000000-0005-0000-0000-00007E220000}"/>
    <cellStyle name="Normal 11 2 11 5 2" xfId="37225" xr:uid="{00000000-0005-0000-0000-00007F220000}"/>
    <cellStyle name="Normal 11 2 11 6" xfId="12466" xr:uid="{00000000-0005-0000-0000-000080220000}"/>
    <cellStyle name="Normal 11 2 11 7" xfId="17417" xr:uid="{00000000-0005-0000-0000-000081220000}"/>
    <cellStyle name="Normal 11 2 11 8" xfId="22369" xr:uid="{00000000-0005-0000-0000-000082220000}"/>
    <cellStyle name="Normal 11 2 11 9" xfId="27321" xr:uid="{00000000-0005-0000-0000-000083220000}"/>
    <cellStyle name="Normal 11 2 12" xfId="1114" xr:uid="{00000000-0005-0000-0000-000084220000}"/>
    <cellStyle name="Normal 11 2 12 10" xfId="32867" xr:uid="{00000000-0005-0000-0000-000085220000}"/>
    <cellStyle name="Normal 11 2 12 2" xfId="4612" xr:uid="{00000000-0005-0000-0000-000086220000}"/>
    <cellStyle name="Normal 11 2 12 2 2" xfId="9562" xr:uid="{00000000-0005-0000-0000-000087220000}"/>
    <cellStyle name="Normal 11 2 12 2 2 2" xfId="44223" xr:uid="{00000000-0005-0000-0000-000088220000}"/>
    <cellStyle name="Normal 11 2 12 2 3" xfId="14512" xr:uid="{00000000-0005-0000-0000-000089220000}"/>
    <cellStyle name="Normal 11 2 12 2 3 2" xfId="39271" xr:uid="{00000000-0005-0000-0000-00008A220000}"/>
    <cellStyle name="Normal 11 2 12 2 4" xfId="19463" xr:uid="{00000000-0005-0000-0000-00008B220000}"/>
    <cellStyle name="Normal 11 2 12 2 5" xfId="24415" xr:uid="{00000000-0005-0000-0000-00008C220000}"/>
    <cellStyle name="Normal 11 2 12 2 6" xfId="29367" xr:uid="{00000000-0005-0000-0000-00008D220000}"/>
    <cellStyle name="Normal 11 2 12 2 7" xfId="34319" xr:uid="{00000000-0005-0000-0000-00008E220000}"/>
    <cellStyle name="Normal 11 2 12 3" xfId="6064" xr:uid="{00000000-0005-0000-0000-00008F220000}"/>
    <cellStyle name="Normal 11 2 12 3 2" xfId="11014" xr:uid="{00000000-0005-0000-0000-000090220000}"/>
    <cellStyle name="Normal 11 2 12 3 2 2" xfId="45675" xr:uid="{00000000-0005-0000-0000-000091220000}"/>
    <cellStyle name="Normal 11 2 12 3 3" xfId="15964" xr:uid="{00000000-0005-0000-0000-000092220000}"/>
    <cellStyle name="Normal 11 2 12 3 3 2" xfId="40723" xr:uid="{00000000-0005-0000-0000-000093220000}"/>
    <cellStyle name="Normal 11 2 12 3 4" xfId="20915" xr:uid="{00000000-0005-0000-0000-000094220000}"/>
    <cellStyle name="Normal 11 2 12 3 5" xfId="25867" xr:uid="{00000000-0005-0000-0000-000095220000}"/>
    <cellStyle name="Normal 11 2 12 3 6" xfId="30819" xr:uid="{00000000-0005-0000-0000-000096220000}"/>
    <cellStyle name="Normal 11 2 12 3 7" xfId="35771" xr:uid="{00000000-0005-0000-0000-000097220000}"/>
    <cellStyle name="Normal 11 2 12 4" xfId="3160" xr:uid="{00000000-0005-0000-0000-000098220000}"/>
    <cellStyle name="Normal 11 2 12 4 2" xfId="42771" xr:uid="{00000000-0005-0000-0000-000099220000}"/>
    <cellStyle name="Normal 11 2 12 5" xfId="8110" xr:uid="{00000000-0005-0000-0000-00009A220000}"/>
    <cellStyle name="Normal 11 2 12 5 2" xfId="37819" xr:uid="{00000000-0005-0000-0000-00009B220000}"/>
    <cellStyle name="Normal 11 2 12 6" xfId="13060" xr:uid="{00000000-0005-0000-0000-00009C220000}"/>
    <cellStyle name="Normal 11 2 12 7" xfId="18011" xr:uid="{00000000-0005-0000-0000-00009D220000}"/>
    <cellStyle name="Normal 11 2 12 8" xfId="22963" xr:uid="{00000000-0005-0000-0000-00009E220000}"/>
    <cellStyle name="Normal 11 2 12 9" xfId="27915" xr:uid="{00000000-0005-0000-0000-00009F220000}"/>
    <cellStyle name="Normal 11 2 13" xfId="2302" xr:uid="{00000000-0005-0000-0000-0000A0220000}"/>
    <cellStyle name="Normal 11 2 13 2" xfId="7252" xr:uid="{00000000-0005-0000-0000-0000A1220000}"/>
    <cellStyle name="Normal 11 2 13 2 2" xfId="41913" xr:uid="{00000000-0005-0000-0000-0000A2220000}"/>
    <cellStyle name="Normal 11 2 13 3" xfId="12202" xr:uid="{00000000-0005-0000-0000-0000A3220000}"/>
    <cellStyle name="Normal 11 2 13 3 2" xfId="36961" xr:uid="{00000000-0005-0000-0000-0000A4220000}"/>
    <cellStyle name="Normal 11 2 13 4" xfId="17153" xr:uid="{00000000-0005-0000-0000-0000A5220000}"/>
    <cellStyle name="Normal 11 2 13 5" xfId="22105" xr:uid="{00000000-0005-0000-0000-0000A6220000}"/>
    <cellStyle name="Normal 11 2 13 6" xfId="27057" xr:uid="{00000000-0005-0000-0000-0000A7220000}"/>
    <cellStyle name="Normal 11 2 13 7" xfId="32009" xr:uid="{00000000-0005-0000-0000-0000A8220000}"/>
    <cellStyle name="Normal 11 2 14" xfId="3754" xr:uid="{00000000-0005-0000-0000-0000A9220000}"/>
    <cellStyle name="Normal 11 2 14 2" xfId="8704" xr:uid="{00000000-0005-0000-0000-0000AA220000}"/>
    <cellStyle name="Normal 11 2 14 2 2" xfId="43365" xr:uid="{00000000-0005-0000-0000-0000AB220000}"/>
    <cellStyle name="Normal 11 2 14 3" xfId="13654" xr:uid="{00000000-0005-0000-0000-0000AC220000}"/>
    <cellStyle name="Normal 11 2 14 3 2" xfId="38413" xr:uid="{00000000-0005-0000-0000-0000AD220000}"/>
    <cellStyle name="Normal 11 2 14 4" xfId="18605" xr:uid="{00000000-0005-0000-0000-0000AE220000}"/>
    <cellStyle name="Normal 11 2 14 5" xfId="23557" xr:uid="{00000000-0005-0000-0000-0000AF220000}"/>
    <cellStyle name="Normal 11 2 14 6" xfId="28509" xr:uid="{00000000-0005-0000-0000-0000B0220000}"/>
    <cellStyle name="Normal 11 2 14 7" xfId="33461" xr:uid="{00000000-0005-0000-0000-0000B1220000}"/>
    <cellStyle name="Normal 11 2 15" xfId="5206" xr:uid="{00000000-0005-0000-0000-0000B2220000}"/>
    <cellStyle name="Normal 11 2 15 2" xfId="10156" xr:uid="{00000000-0005-0000-0000-0000B3220000}"/>
    <cellStyle name="Normal 11 2 15 2 2" xfId="44817" xr:uid="{00000000-0005-0000-0000-0000B4220000}"/>
    <cellStyle name="Normal 11 2 15 3" xfId="15106" xr:uid="{00000000-0005-0000-0000-0000B5220000}"/>
    <cellStyle name="Normal 11 2 15 3 2" xfId="39865" xr:uid="{00000000-0005-0000-0000-0000B6220000}"/>
    <cellStyle name="Normal 11 2 15 4" xfId="20057" xr:uid="{00000000-0005-0000-0000-0000B7220000}"/>
    <cellStyle name="Normal 11 2 15 5" xfId="25009" xr:uid="{00000000-0005-0000-0000-0000B8220000}"/>
    <cellStyle name="Normal 11 2 15 6" xfId="29961" xr:uid="{00000000-0005-0000-0000-0000B9220000}"/>
    <cellStyle name="Normal 11 2 15 7" xfId="34913" xr:uid="{00000000-0005-0000-0000-0000BA220000}"/>
    <cellStyle name="Normal 11 2 16" xfId="1708" xr:uid="{00000000-0005-0000-0000-0000BB220000}"/>
    <cellStyle name="Normal 11 2 16 2" xfId="41319" xr:uid="{00000000-0005-0000-0000-0000BC220000}"/>
    <cellStyle name="Normal 11 2 17" xfId="6658" xr:uid="{00000000-0005-0000-0000-0000BD220000}"/>
    <cellStyle name="Normal 11 2 17 2" xfId="36367" xr:uid="{00000000-0005-0000-0000-0000BE220000}"/>
    <cellStyle name="Normal 11 2 18" xfId="11608" xr:uid="{00000000-0005-0000-0000-0000BF220000}"/>
    <cellStyle name="Normal 11 2 19" xfId="16559" xr:uid="{00000000-0005-0000-0000-0000C0220000}"/>
    <cellStyle name="Normal 11 2 2" xfId="179" xr:uid="{00000000-0005-0000-0000-0000C1220000}"/>
    <cellStyle name="Normal 11 2 2 10" xfId="1126" xr:uid="{00000000-0005-0000-0000-0000C2220000}"/>
    <cellStyle name="Normal 11 2 2 10 10" xfId="32879" xr:uid="{00000000-0005-0000-0000-0000C3220000}"/>
    <cellStyle name="Normal 11 2 2 10 2" xfId="4624" xr:uid="{00000000-0005-0000-0000-0000C4220000}"/>
    <cellStyle name="Normal 11 2 2 10 2 2" xfId="9574" xr:uid="{00000000-0005-0000-0000-0000C5220000}"/>
    <cellStyle name="Normal 11 2 2 10 2 2 2" xfId="44235" xr:uid="{00000000-0005-0000-0000-0000C6220000}"/>
    <cellStyle name="Normal 11 2 2 10 2 3" xfId="14524" xr:uid="{00000000-0005-0000-0000-0000C7220000}"/>
    <cellStyle name="Normal 11 2 2 10 2 3 2" xfId="39283" xr:uid="{00000000-0005-0000-0000-0000C8220000}"/>
    <cellStyle name="Normal 11 2 2 10 2 4" xfId="19475" xr:uid="{00000000-0005-0000-0000-0000C9220000}"/>
    <cellStyle name="Normal 11 2 2 10 2 5" xfId="24427" xr:uid="{00000000-0005-0000-0000-0000CA220000}"/>
    <cellStyle name="Normal 11 2 2 10 2 6" xfId="29379" xr:uid="{00000000-0005-0000-0000-0000CB220000}"/>
    <cellStyle name="Normal 11 2 2 10 2 7" xfId="34331" xr:uid="{00000000-0005-0000-0000-0000CC220000}"/>
    <cellStyle name="Normal 11 2 2 10 3" xfId="6076" xr:uid="{00000000-0005-0000-0000-0000CD220000}"/>
    <cellStyle name="Normal 11 2 2 10 3 2" xfId="11026" xr:uid="{00000000-0005-0000-0000-0000CE220000}"/>
    <cellStyle name="Normal 11 2 2 10 3 2 2" xfId="45687" xr:uid="{00000000-0005-0000-0000-0000CF220000}"/>
    <cellStyle name="Normal 11 2 2 10 3 3" xfId="15976" xr:uid="{00000000-0005-0000-0000-0000D0220000}"/>
    <cellStyle name="Normal 11 2 2 10 3 3 2" xfId="40735" xr:uid="{00000000-0005-0000-0000-0000D1220000}"/>
    <cellStyle name="Normal 11 2 2 10 3 4" xfId="20927" xr:uid="{00000000-0005-0000-0000-0000D2220000}"/>
    <cellStyle name="Normal 11 2 2 10 3 5" xfId="25879" xr:uid="{00000000-0005-0000-0000-0000D3220000}"/>
    <cellStyle name="Normal 11 2 2 10 3 6" xfId="30831" xr:uid="{00000000-0005-0000-0000-0000D4220000}"/>
    <cellStyle name="Normal 11 2 2 10 3 7" xfId="35783" xr:uid="{00000000-0005-0000-0000-0000D5220000}"/>
    <cellStyle name="Normal 11 2 2 10 4" xfId="3172" xr:uid="{00000000-0005-0000-0000-0000D6220000}"/>
    <cellStyle name="Normal 11 2 2 10 4 2" xfId="42783" xr:uid="{00000000-0005-0000-0000-0000D7220000}"/>
    <cellStyle name="Normal 11 2 2 10 5" xfId="8122" xr:uid="{00000000-0005-0000-0000-0000D8220000}"/>
    <cellStyle name="Normal 11 2 2 10 5 2" xfId="37831" xr:uid="{00000000-0005-0000-0000-0000D9220000}"/>
    <cellStyle name="Normal 11 2 2 10 6" xfId="13072" xr:uid="{00000000-0005-0000-0000-0000DA220000}"/>
    <cellStyle name="Normal 11 2 2 10 7" xfId="18023" xr:uid="{00000000-0005-0000-0000-0000DB220000}"/>
    <cellStyle name="Normal 11 2 2 10 8" xfId="22975" xr:uid="{00000000-0005-0000-0000-0000DC220000}"/>
    <cellStyle name="Normal 11 2 2 10 9" xfId="27927" xr:uid="{00000000-0005-0000-0000-0000DD220000}"/>
    <cellStyle name="Normal 11 2 2 11" xfId="2314" xr:uid="{00000000-0005-0000-0000-0000DE220000}"/>
    <cellStyle name="Normal 11 2 2 11 2" xfId="7264" xr:uid="{00000000-0005-0000-0000-0000DF220000}"/>
    <cellStyle name="Normal 11 2 2 11 2 2" xfId="41925" xr:uid="{00000000-0005-0000-0000-0000E0220000}"/>
    <cellStyle name="Normal 11 2 2 11 3" xfId="12214" xr:uid="{00000000-0005-0000-0000-0000E1220000}"/>
    <cellStyle name="Normal 11 2 2 11 3 2" xfId="36973" xr:uid="{00000000-0005-0000-0000-0000E2220000}"/>
    <cellStyle name="Normal 11 2 2 11 4" xfId="17165" xr:uid="{00000000-0005-0000-0000-0000E3220000}"/>
    <cellStyle name="Normal 11 2 2 11 5" xfId="22117" xr:uid="{00000000-0005-0000-0000-0000E4220000}"/>
    <cellStyle name="Normal 11 2 2 11 6" xfId="27069" xr:uid="{00000000-0005-0000-0000-0000E5220000}"/>
    <cellStyle name="Normal 11 2 2 11 7" xfId="32021" xr:uid="{00000000-0005-0000-0000-0000E6220000}"/>
    <cellStyle name="Normal 11 2 2 12" xfId="3766" xr:uid="{00000000-0005-0000-0000-0000E7220000}"/>
    <cellStyle name="Normal 11 2 2 12 2" xfId="8716" xr:uid="{00000000-0005-0000-0000-0000E8220000}"/>
    <cellStyle name="Normal 11 2 2 12 2 2" xfId="43377" xr:uid="{00000000-0005-0000-0000-0000E9220000}"/>
    <cellStyle name="Normal 11 2 2 12 3" xfId="13666" xr:uid="{00000000-0005-0000-0000-0000EA220000}"/>
    <cellStyle name="Normal 11 2 2 12 3 2" xfId="38425" xr:uid="{00000000-0005-0000-0000-0000EB220000}"/>
    <cellStyle name="Normal 11 2 2 12 4" xfId="18617" xr:uid="{00000000-0005-0000-0000-0000EC220000}"/>
    <cellStyle name="Normal 11 2 2 12 5" xfId="23569" xr:uid="{00000000-0005-0000-0000-0000ED220000}"/>
    <cellStyle name="Normal 11 2 2 12 6" xfId="28521" xr:uid="{00000000-0005-0000-0000-0000EE220000}"/>
    <cellStyle name="Normal 11 2 2 12 7" xfId="33473" xr:uid="{00000000-0005-0000-0000-0000EF220000}"/>
    <cellStyle name="Normal 11 2 2 13" xfId="5218" xr:uid="{00000000-0005-0000-0000-0000F0220000}"/>
    <cellStyle name="Normal 11 2 2 13 2" xfId="10168" xr:uid="{00000000-0005-0000-0000-0000F1220000}"/>
    <cellStyle name="Normal 11 2 2 13 2 2" xfId="44829" xr:uid="{00000000-0005-0000-0000-0000F2220000}"/>
    <cellStyle name="Normal 11 2 2 13 3" xfId="15118" xr:uid="{00000000-0005-0000-0000-0000F3220000}"/>
    <cellStyle name="Normal 11 2 2 13 3 2" xfId="39877" xr:uid="{00000000-0005-0000-0000-0000F4220000}"/>
    <cellStyle name="Normal 11 2 2 13 4" xfId="20069" xr:uid="{00000000-0005-0000-0000-0000F5220000}"/>
    <cellStyle name="Normal 11 2 2 13 5" xfId="25021" xr:uid="{00000000-0005-0000-0000-0000F6220000}"/>
    <cellStyle name="Normal 11 2 2 13 6" xfId="29973" xr:uid="{00000000-0005-0000-0000-0000F7220000}"/>
    <cellStyle name="Normal 11 2 2 13 7" xfId="34925" xr:uid="{00000000-0005-0000-0000-0000F8220000}"/>
    <cellStyle name="Normal 11 2 2 14" xfId="1720" xr:uid="{00000000-0005-0000-0000-0000F9220000}"/>
    <cellStyle name="Normal 11 2 2 14 2" xfId="41331" xr:uid="{00000000-0005-0000-0000-0000FA220000}"/>
    <cellStyle name="Normal 11 2 2 15" xfId="6670" xr:uid="{00000000-0005-0000-0000-0000FB220000}"/>
    <cellStyle name="Normal 11 2 2 15 2" xfId="36379" xr:uid="{00000000-0005-0000-0000-0000FC220000}"/>
    <cellStyle name="Normal 11 2 2 16" xfId="11620" xr:uid="{00000000-0005-0000-0000-0000FD220000}"/>
    <cellStyle name="Normal 11 2 2 17" xfId="16571" xr:uid="{00000000-0005-0000-0000-0000FE220000}"/>
    <cellStyle name="Normal 11 2 2 18" xfId="21523" xr:uid="{00000000-0005-0000-0000-0000FF220000}"/>
    <cellStyle name="Normal 11 2 2 19" xfId="26475" xr:uid="{00000000-0005-0000-0000-000000230000}"/>
    <cellStyle name="Normal 11 2 2 2" xfId="283" xr:uid="{00000000-0005-0000-0000-000001230000}"/>
    <cellStyle name="Normal 11 2 2 2 10" xfId="2329" xr:uid="{00000000-0005-0000-0000-000002230000}"/>
    <cellStyle name="Normal 11 2 2 2 10 2" xfId="7279" xr:uid="{00000000-0005-0000-0000-000003230000}"/>
    <cellStyle name="Normal 11 2 2 2 10 2 2" xfId="41940" xr:uid="{00000000-0005-0000-0000-000004230000}"/>
    <cellStyle name="Normal 11 2 2 2 10 3" xfId="12229" xr:uid="{00000000-0005-0000-0000-000005230000}"/>
    <cellStyle name="Normal 11 2 2 2 10 3 2" xfId="36988" xr:uid="{00000000-0005-0000-0000-000006230000}"/>
    <cellStyle name="Normal 11 2 2 2 10 4" xfId="17180" xr:uid="{00000000-0005-0000-0000-000007230000}"/>
    <cellStyle name="Normal 11 2 2 2 10 5" xfId="22132" xr:uid="{00000000-0005-0000-0000-000008230000}"/>
    <cellStyle name="Normal 11 2 2 2 10 6" xfId="27084" xr:uid="{00000000-0005-0000-0000-000009230000}"/>
    <cellStyle name="Normal 11 2 2 2 10 7" xfId="32036" xr:uid="{00000000-0005-0000-0000-00000A230000}"/>
    <cellStyle name="Normal 11 2 2 2 11" xfId="3781" xr:uid="{00000000-0005-0000-0000-00000B230000}"/>
    <cellStyle name="Normal 11 2 2 2 11 2" xfId="8731" xr:uid="{00000000-0005-0000-0000-00000C230000}"/>
    <cellStyle name="Normal 11 2 2 2 11 2 2" xfId="43392" xr:uid="{00000000-0005-0000-0000-00000D230000}"/>
    <cellStyle name="Normal 11 2 2 2 11 3" xfId="13681" xr:uid="{00000000-0005-0000-0000-00000E230000}"/>
    <cellStyle name="Normal 11 2 2 2 11 3 2" xfId="38440" xr:uid="{00000000-0005-0000-0000-00000F230000}"/>
    <cellStyle name="Normal 11 2 2 2 11 4" xfId="18632" xr:uid="{00000000-0005-0000-0000-000010230000}"/>
    <cellStyle name="Normal 11 2 2 2 11 5" xfId="23584" xr:uid="{00000000-0005-0000-0000-000011230000}"/>
    <cellStyle name="Normal 11 2 2 2 11 6" xfId="28536" xr:uid="{00000000-0005-0000-0000-000012230000}"/>
    <cellStyle name="Normal 11 2 2 2 11 7" xfId="33488" xr:uid="{00000000-0005-0000-0000-000013230000}"/>
    <cellStyle name="Normal 11 2 2 2 12" xfId="5233" xr:uid="{00000000-0005-0000-0000-000014230000}"/>
    <cellStyle name="Normal 11 2 2 2 12 2" xfId="10183" xr:uid="{00000000-0005-0000-0000-000015230000}"/>
    <cellStyle name="Normal 11 2 2 2 12 2 2" xfId="44844" xr:uid="{00000000-0005-0000-0000-000016230000}"/>
    <cellStyle name="Normal 11 2 2 2 12 3" xfId="15133" xr:uid="{00000000-0005-0000-0000-000017230000}"/>
    <cellStyle name="Normal 11 2 2 2 12 3 2" xfId="39892" xr:uid="{00000000-0005-0000-0000-000018230000}"/>
    <cellStyle name="Normal 11 2 2 2 12 4" xfId="20084" xr:uid="{00000000-0005-0000-0000-000019230000}"/>
    <cellStyle name="Normal 11 2 2 2 12 5" xfId="25036" xr:uid="{00000000-0005-0000-0000-00001A230000}"/>
    <cellStyle name="Normal 11 2 2 2 12 6" xfId="29988" xr:uid="{00000000-0005-0000-0000-00001B230000}"/>
    <cellStyle name="Normal 11 2 2 2 12 7" xfId="34940" xr:uid="{00000000-0005-0000-0000-00001C230000}"/>
    <cellStyle name="Normal 11 2 2 2 13" xfId="1735" xr:uid="{00000000-0005-0000-0000-00001D230000}"/>
    <cellStyle name="Normal 11 2 2 2 13 2" xfId="41346" xr:uid="{00000000-0005-0000-0000-00001E230000}"/>
    <cellStyle name="Normal 11 2 2 2 14" xfId="6685" xr:uid="{00000000-0005-0000-0000-00001F230000}"/>
    <cellStyle name="Normal 11 2 2 2 14 2" xfId="36394" xr:uid="{00000000-0005-0000-0000-000020230000}"/>
    <cellStyle name="Normal 11 2 2 2 15" xfId="11635" xr:uid="{00000000-0005-0000-0000-000021230000}"/>
    <cellStyle name="Normal 11 2 2 2 16" xfId="16586" xr:uid="{00000000-0005-0000-0000-000022230000}"/>
    <cellStyle name="Normal 11 2 2 2 17" xfId="21538" xr:uid="{00000000-0005-0000-0000-000023230000}"/>
    <cellStyle name="Normal 11 2 2 2 18" xfId="26490" xr:uid="{00000000-0005-0000-0000-000024230000}"/>
    <cellStyle name="Normal 11 2 2 2 19" xfId="31442" xr:uid="{00000000-0005-0000-0000-000025230000}"/>
    <cellStyle name="Normal 11 2 2 2 2" xfId="316" xr:uid="{00000000-0005-0000-0000-000026230000}"/>
    <cellStyle name="Normal 11 2 2 2 2 10" xfId="3814" xr:uid="{00000000-0005-0000-0000-000027230000}"/>
    <cellStyle name="Normal 11 2 2 2 2 10 2" xfId="8764" xr:uid="{00000000-0005-0000-0000-000028230000}"/>
    <cellStyle name="Normal 11 2 2 2 2 10 2 2" xfId="43425" xr:uid="{00000000-0005-0000-0000-000029230000}"/>
    <cellStyle name="Normal 11 2 2 2 2 10 3" xfId="13714" xr:uid="{00000000-0005-0000-0000-00002A230000}"/>
    <cellStyle name="Normal 11 2 2 2 2 10 3 2" xfId="38473" xr:uid="{00000000-0005-0000-0000-00002B230000}"/>
    <cellStyle name="Normal 11 2 2 2 2 10 4" xfId="18665" xr:uid="{00000000-0005-0000-0000-00002C230000}"/>
    <cellStyle name="Normal 11 2 2 2 2 10 5" xfId="23617" xr:uid="{00000000-0005-0000-0000-00002D230000}"/>
    <cellStyle name="Normal 11 2 2 2 2 10 6" xfId="28569" xr:uid="{00000000-0005-0000-0000-00002E230000}"/>
    <cellStyle name="Normal 11 2 2 2 2 10 7" xfId="33521" xr:uid="{00000000-0005-0000-0000-00002F230000}"/>
    <cellStyle name="Normal 11 2 2 2 2 11" xfId="5266" xr:uid="{00000000-0005-0000-0000-000030230000}"/>
    <cellStyle name="Normal 11 2 2 2 2 11 2" xfId="10216" xr:uid="{00000000-0005-0000-0000-000031230000}"/>
    <cellStyle name="Normal 11 2 2 2 2 11 2 2" xfId="44877" xr:uid="{00000000-0005-0000-0000-000032230000}"/>
    <cellStyle name="Normal 11 2 2 2 2 11 3" xfId="15166" xr:uid="{00000000-0005-0000-0000-000033230000}"/>
    <cellStyle name="Normal 11 2 2 2 2 11 3 2" xfId="39925" xr:uid="{00000000-0005-0000-0000-000034230000}"/>
    <cellStyle name="Normal 11 2 2 2 2 11 4" xfId="20117" xr:uid="{00000000-0005-0000-0000-000035230000}"/>
    <cellStyle name="Normal 11 2 2 2 2 11 5" xfId="25069" xr:uid="{00000000-0005-0000-0000-000036230000}"/>
    <cellStyle name="Normal 11 2 2 2 2 11 6" xfId="30021" xr:uid="{00000000-0005-0000-0000-000037230000}"/>
    <cellStyle name="Normal 11 2 2 2 2 11 7" xfId="34973" xr:uid="{00000000-0005-0000-0000-000038230000}"/>
    <cellStyle name="Normal 11 2 2 2 2 12" xfId="1768" xr:uid="{00000000-0005-0000-0000-000039230000}"/>
    <cellStyle name="Normal 11 2 2 2 2 12 2" xfId="41379" xr:uid="{00000000-0005-0000-0000-00003A230000}"/>
    <cellStyle name="Normal 11 2 2 2 2 13" xfId="6718" xr:uid="{00000000-0005-0000-0000-00003B230000}"/>
    <cellStyle name="Normal 11 2 2 2 2 13 2" xfId="36427" xr:uid="{00000000-0005-0000-0000-00003C230000}"/>
    <cellStyle name="Normal 11 2 2 2 2 14" xfId="11668" xr:uid="{00000000-0005-0000-0000-00003D230000}"/>
    <cellStyle name="Normal 11 2 2 2 2 15" xfId="16619" xr:uid="{00000000-0005-0000-0000-00003E230000}"/>
    <cellStyle name="Normal 11 2 2 2 2 16" xfId="21571" xr:uid="{00000000-0005-0000-0000-00003F230000}"/>
    <cellStyle name="Normal 11 2 2 2 2 17" xfId="26523" xr:uid="{00000000-0005-0000-0000-000040230000}"/>
    <cellStyle name="Normal 11 2 2 2 2 18" xfId="31475" xr:uid="{00000000-0005-0000-0000-000041230000}"/>
    <cellStyle name="Normal 11 2 2 2 2 2" xfId="382" xr:uid="{00000000-0005-0000-0000-000042230000}"/>
    <cellStyle name="Normal 11 2 2 2 2 2 10" xfId="11800" xr:uid="{00000000-0005-0000-0000-000043230000}"/>
    <cellStyle name="Normal 11 2 2 2 2 2 11" xfId="16751" xr:uid="{00000000-0005-0000-0000-000044230000}"/>
    <cellStyle name="Normal 11 2 2 2 2 2 12" xfId="21703" xr:uid="{00000000-0005-0000-0000-000045230000}"/>
    <cellStyle name="Normal 11 2 2 2 2 2 13" xfId="26655" xr:uid="{00000000-0005-0000-0000-000046230000}"/>
    <cellStyle name="Normal 11 2 2 2 2 2 14" xfId="31607" xr:uid="{00000000-0005-0000-0000-000047230000}"/>
    <cellStyle name="Normal 11 2 2 2 2 2 2" xfId="976" xr:uid="{00000000-0005-0000-0000-000048230000}"/>
    <cellStyle name="Normal 11 2 2 2 2 2 2 10" xfId="21967" xr:uid="{00000000-0005-0000-0000-000049230000}"/>
    <cellStyle name="Normal 11 2 2 2 2 2 2 11" xfId="26919" xr:uid="{00000000-0005-0000-0000-00004A230000}"/>
    <cellStyle name="Normal 11 2 2 2 2 2 2 12" xfId="31871" xr:uid="{00000000-0005-0000-0000-00004B230000}"/>
    <cellStyle name="Normal 11 2 2 2 2 2 2 2" xfId="1570" xr:uid="{00000000-0005-0000-0000-00004C230000}"/>
    <cellStyle name="Normal 11 2 2 2 2 2 2 2 10" xfId="33323" xr:uid="{00000000-0005-0000-0000-00004D230000}"/>
    <cellStyle name="Normal 11 2 2 2 2 2 2 2 2" xfId="5068" xr:uid="{00000000-0005-0000-0000-00004E230000}"/>
    <cellStyle name="Normal 11 2 2 2 2 2 2 2 2 2" xfId="10018" xr:uid="{00000000-0005-0000-0000-00004F230000}"/>
    <cellStyle name="Normal 11 2 2 2 2 2 2 2 2 2 2" xfId="44679" xr:uid="{00000000-0005-0000-0000-000050230000}"/>
    <cellStyle name="Normal 11 2 2 2 2 2 2 2 2 3" xfId="14968" xr:uid="{00000000-0005-0000-0000-000051230000}"/>
    <cellStyle name="Normal 11 2 2 2 2 2 2 2 2 3 2" xfId="39727" xr:uid="{00000000-0005-0000-0000-000052230000}"/>
    <cellStyle name="Normal 11 2 2 2 2 2 2 2 2 4" xfId="19919" xr:uid="{00000000-0005-0000-0000-000053230000}"/>
    <cellStyle name="Normal 11 2 2 2 2 2 2 2 2 5" xfId="24871" xr:uid="{00000000-0005-0000-0000-000054230000}"/>
    <cellStyle name="Normal 11 2 2 2 2 2 2 2 2 6" xfId="29823" xr:uid="{00000000-0005-0000-0000-000055230000}"/>
    <cellStyle name="Normal 11 2 2 2 2 2 2 2 2 7" xfId="34775" xr:uid="{00000000-0005-0000-0000-000056230000}"/>
    <cellStyle name="Normal 11 2 2 2 2 2 2 2 3" xfId="6520" xr:uid="{00000000-0005-0000-0000-000057230000}"/>
    <cellStyle name="Normal 11 2 2 2 2 2 2 2 3 2" xfId="11470" xr:uid="{00000000-0005-0000-0000-000058230000}"/>
    <cellStyle name="Normal 11 2 2 2 2 2 2 2 3 2 2" xfId="46131" xr:uid="{00000000-0005-0000-0000-000059230000}"/>
    <cellStyle name="Normal 11 2 2 2 2 2 2 2 3 3" xfId="16420" xr:uid="{00000000-0005-0000-0000-00005A230000}"/>
    <cellStyle name="Normal 11 2 2 2 2 2 2 2 3 3 2" xfId="41179" xr:uid="{00000000-0005-0000-0000-00005B230000}"/>
    <cellStyle name="Normal 11 2 2 2 2 2 2 2 3 4" xfId="21371" xr:uid="{00000000-0005-0000-0000-00005C230000}"/>
    <cellStyle name="Normal 11 2 2 2 2 2 2 2 3 5" xfId="26323" xr:uid="{00000000-0005-0000-0000-00005D230000}"/>
    <cellStyle name="Normal 11 2 2 2 2 2 2 2 3 6" xfId="31275" xr:uid="{00000000-0005-0000-0000-00005E230000}"/>
    <cellStyle name="Normal 11 2 2 2 2 2 2 2 3 7" xfId="36227" xr:uid="{00000000-0005-0000-0000-00005F230000}"/>
    <cellStyle name="Normal 11 2 2 2 2 2 2 2 4" xfId="3616" xr:uid="{00000000-0005-0000-0000-000060230000}"/>
    <cellStyle name="Normal 11 2 2 2 2 2 2 2 4 2" xfId="43227" xr:uid="{00000000-0005-0000-0000-000061230000}"/>
    <cellStyle name="Normal 11 2 2 2 2 2 2 2 5" xfId="8566" xr:uid="{00000000-0005-0000-0000-000062230000}"/>
    <cellStyle name="Normal 11 2 2 2 2 2 2 2 5 2" xfId="38275" xr:uid="{00000000-0005-0000-0000-000063230000}"/>
    <cellStyle name="Normal 11 2 2 2 2 2 2 2 6" xfId="13516" xr:uid="{00000000-0005-0000-0000-000064230000}"/>
    <cellStyle name="Normal 11 2 2 2 2 2 2 2 7" xfId="18467" xr:uid="{00000000-0005-0000-0000-000065230000}"/>
    <cellStyle name="Normal 11 2 2 2 2 2 2 2 8" xfId="23419" xr:uid="{00000000-0005-0000-0000-000066230000}"/>
    <cellStyle name="Normal 11 2 2 2 2 2 2 2 9" xfId="28371" xr:uid="{00000000-0005-0000-0000-000067230000}"/>
    <cellStyle name="Normal 11 2 2 2 2 2 2 3" xfId="3022" xr:uid="{00000000-0005-0000-0000-000068230000}"/>
    <cellStyle name="Normal 11 2 2 2 2 2 2 3 2" xfId="7972" xr:uid="{00000000-0005-0000-0000-000069230000}"/>
    <cellStyle name="Normal 11 2 2 2 2 2 2 3 2 2" xfId="42633" xr:uid="{00000000-0005-0000-0000-00006A230000}"/>
    <cellStyle name="Normal 11 2 2 2 2 2 2 3 3" xfId="12922" xr:uid="{00000000-0005-0000-0000-00006B230000}"/>
    <cellStyle name="Normal 11 2 2 2 2 2 2 3 3 2" xfId="37681" xr:uid="{00000000-0005-0000-0000-00006C230000}"/>
    <cellStyle name="Normal 11 2 2 2 2 2 2 3 4" xfId="17873" xr:uid="{00000000-0005-0000-0000-00006D230000}"/>
    <cellStyle name="Normal 11 2 2 2 2 2 2 3 5" xfId="22825" xr:uid="{00000000-0005-0000-0000-00006E230000}"/>
    <cellStyle name="Normal 11 2 2 2 2 2 2 3 6" xfId="27777" xr:uid="{00000000-0005-0000-0000-00006F230000}"/>
    <cellStyle name="Normal 11 2 2 2 2 2 2 3 7" xfId="32729" xr:uid="{00000000-0005-0000-0000-000070230000}"/>
    <cellStyle name="Normal 11 2 2 2 2 2 2 4" xfId="4474" xr:uid="{00000000-0005-0000-0000-000071230000}"/>
    <cellStyle name="Normal 11 2 2 2 2 2 2 4 2" xfId="9424" xr:uid="{00000000-0005-0000-0000-000072230000}"/>
    <cellStyle name="Normal 11 2 2 2 2 2 2 4 2 2" xfId="44085" xr:uid="{00000000-0005-0000-0000-000073230000}"/>
    <cellStyle name="Normal 11 2 2 2 2 2 2 4 3" xfId="14374" xr:uid="{00000000-0005-0000-0000-000074230000}"/>
    <cellStyle name="Normal 11 2 2 2 2 2 2 4 3 2" xfId="39133" xr:uid="{00000000-0005-0000-0000-000075230000}"/>
    <cellStyle name="Normal 11 2 2 2 2 2 2 4 4" xfId="19325" xr:uid="{00000000-0005-0000-0000-000076230000}"/>
    <cellStyle name="Normal 11 2 2 2 2 2 2 4 5" xfId="24277" xr:uid="{00000000-0005-0000-0000-000077230000}"/>
    <cellStyle name="Normal 11 2 2 2 2 2 2 4 6" xfId="29229" xr:uid="{00000000-0005-0000-0000-000078230000}"/>
    <cellStyle name="Normal 11 2 2 2 2 2 2 4 7" xfId="34181" xr:uid="{00000000-0005-0000-0000-000079230000}"/>
    <cellStyle name="Normal 11 2 2 2 2 2 2 5" xfId="5926" xr:uid="{00000000-0005-0000-0000-00007A230000}"/>
    <cellStyle name="Normal 11 2 2 2 2 2 2 5 2" xfId="10876" xr:uid="{00000000-0005-0000-0000-00007B230000}"/>
    <cellStyle name="Normal 11 2 2 2 2 2 2 5 2 2" xfId="45537" xr:uid="{00000000-0005-0000-0000-00007C230000}"/>
    <cellStyle name="Normal 11 2 2 2 2 2 2 5 3" xfId="15826" xr:uid="{00000000-0005-0000-0000-00007D230000}"/>
    <cellStyle name="Normal 11 2 2 2 2 2 2 5 3 2" xfId="40585" xr:uid="{00000000-0005-0000-0000-00007E230000}"/>
    <cellStyle name="Normal 11 2 2 2 2 2 2 5 4" xfId="20777" xr:uid="{00000000-0005-0000-0000-00007F230000}"/>
    <cellStyle name="Normal 11 2 2 2 2 2 2 5 5" xfId="25729" xr:uid="{00000000-0005-0000-0000-000080230000}"/>
    <cellStyle name="Normal 11 2 2 2 2 2 2 5 6" xfId="30681" xr:uid="{00000000-0005-0000-0000-000081230000}"/>
    <cellStyle name="Normal 11 2 2 2 2 2 2 5 7" xfId="35633" xr:uid="{00000000-0005-0000-0000-000082230000}"/>
    <cellStyle name="Normal 11 2 2 2 2 2 2 6" xfId="2164" xr:uid="{00000000-0005-0000-0000-000083230000}"/>
    <cellStyle name="Normal 11 2 2 2 2 2 2 6 2" xfId="41775" xr:uid="{00000000-0005-0000-0000-000084230000}"/>
    <cellStyle name="Normal 11 2 2 2 2 2 2 7" xfId="7114" xr:uid="{00000000-0005-0000-0000-000085230000}"/>
    <cellStyle name="Normal 11 2 2 2 2 2 2 7 2" xfId="36823" xr:uid="{00000000-0005-0000-0000-000086230000}"/>
    <cellStyle name="Normal 11 2 2 2 2 2 2 8" xfId="12064" xr:uid="{00000000-0005-0000-0000-000087230000}"/>
    <cellStyle name="Normal 11 2 2 2 2 2 2 9" xfId="17015" xr:uid="{00000000-0005-0000-0000-000088230000}"/>
    <cellStyle name="Normal 11 2 2 2 2 2 3" xfId="712" xr:uid="{00000000-0005-0000-0000-000089230000}"/>
    <cellStyle name="Normal 11 2 2 2 2 2 3 10" xfId="32465" xr:uid="{00000000-0005-0000-0000-00008A230000}"/>
    <cellStyle name="Normal 11 2 2 2 2 2 3 2" xfId="4210" xr:uid="{00000000-0005-0000-0000-00008B230000}"/>
    <cellStyle name="Normal 11 2 2 2 2 2 3 2 2" xfId="9160" xr:uid="{00000000-0005-0000-0000-00008C230000}"/>
    <cellStyle name="Normal 11 2 2 2 2 2 3 2 2 2" xfId="43821" xr:uid="{00000000-0005-0000-0000-00008D230000}"/>
    <cellStyle name="Normal 11 2 2 2 2 2 3 2 3" xfId="14110" xr:uid="{00000000-0005-0000-0000-00008E230000}"/>
    <cellStyle name="Normal 11 2 2 2 2 2 3 2 3 2" xfId="38869" xr:uid="{00000000-0005-0000-0000-00008F230000}"/>
    <cellStyle name="Normal 11 2 2 2 2 2 3 2 4" xfId="19061" xr:uid="{00000000-0005-0000-0000-000090230000}"/>
    <cellStyle name="Normal 11 2 2 2 2 2 3 2 5" xfId="24013" xr:uid="{00000000-0005-0000-0000-000091230000}"/>
    <cellStyle name="Normal 11 2 2 2 2 2 3 2 6" xfId="28965" xr:uid="{00000000-0005-0000-0000-000092230000}"/>
    <cellStyle name="Normal 11 2 2 2 2 2 3 2 7" xfId="33917" xr:uid="{00000000-0005-0000-0000-000093230000}"/>
    <cellStyle name="Normal 11 2 2 2 2 2 3 3" xfId="5662" xr:uid="{00000000-0005-0000-0000-000094230000}"/>
    <cellStyle name="Normal 11 2 2 2 2 2 3 3 2" xfId="10612" xr:uid="{00000000-0005-0000-0000-000095230000}"/>
    <cellStyle name="Normal 11 2 2 2 2 2 3 3 2 2" xfId="45273" xr:uid="{00000000-0005-0000-0000-000096230000}"/>
    <cellStyle name="Normal 11 2 2 2 2 2 3 3 3" xfId="15562" xr:uid="{00000000-0005-0000-0000-000097230000}"/>
    <cellStyle name="Normal 11 2 2 2 2 2 3 3 3 2" xfId="40321" xr:uid="{00000000-0005-0000-0000-000098230000}"/>
    <cellStyle name="Normal 11 2 2 2 2 2 3 3 4" xfId="20513" xr:uid="{00000000-0005-0000-0000-000099230000}"/>
    <cellStyle name="Normal 11 2 2 2 2 2 3 3 5" xfId="25465" xr:uid="{00000000-0005-0000-0000-00009A230000}"/>
    <cellStyle name="Normal 11 2 2 2 2 2 3 3 6" xfId="30417" xr:uid="{00000000-0005-0000-0000-00009B230000}"/>
    <cellStyle name="Normal 11 2 2 2 2 2 3 3 7" xfId="35369" xr:uid="{00000000-0005-0000-0000-00009C230000}"/>
    <cellStyle name="Normal 11 2 2 2 2 2 3 4" xfId="2758" xr:uid="{00000000-0005-0000-0000-00009D230000}"/>
    <cellStyle name="Normal 11 2 2 2 2 2 3 4 2" xfId="42369" xr:uid="{00000000-0005-0000-0000-00009E230000}"/>
    <cellStyle name="Normal 11 2 2 2 2 2 3 5" xfId="7708" xr:uid="{00000000-0005-0000-0000-00009F230000}"/>
    <cellStyle name="Normal 11 2 2 2 2 2 3 5 2" xfId="37417" xr:uid="{00000000-0005-0000-0000-0000A0230000}"/>
    <cellStyle name="Normal 11 2 2 2 2 2 3 6" xfId="12658" xr:uid="{00000000-0005-0000-0000-0000A1230000}"/>
    <cellStyle name="Normal 11 2 2 2 2 2 3 7" xfId="17609" xr:uid="{00000000-0005-0000-0000-0000A2230000}"/>
    <cellStyle name="Normal 11 2 2 2 2 2 3 8" xfId="22561" xr:uid="{00000000-0005-0000-0000-0000A3230000}"/>
    <cellStyle name="Normal 11 2 2 2 2 2 3 9" xfId="27513" xr:uid="{00000000-0005-0000-0000-0000A4230000}"/>
    <cellStyle name="Normal 11 2 2 2 2 2 4" xfId="1306" xr:uid="{00000000-0005-0000-0000-0000A5230000}"/>
    <cellStyle name="Normal 11 2 2 2 2 2 4 10" xfId="33059" xr:uid="{00000000-0005-0000-0000-0000A6230000}"/>
    <cellStyle name="Normal 11 2 2 2 2 2 4 2" xfId="4804" xr:uid="{00000000-0005-0000-0000-0000A7230000}"/>
    <cellStyle name="Normal 11 2 2 2 2 2 4 2 2" xfId="9754" xr:uid="{00000000-0005-0000-0000-0000A8230000}"/>
    <cellStyle name="Normal 11 2 2 2 2 2 4 2 2 2" xfId="44415" xr:uid="{00000000-0005-0000-0000-0000A9230000}"/>
    <cellStyle name="Normal 11 2 2 2 2 2 4 2 3" xfId="14704" xr:uid="{00000000-0005-0000-0000-0000AA230000}"/>
    <cellStyle name="Normal 11 2 2 2 2 2 4 2 3 2" xfId="39463" xr:uid="{00000000-0005-0000-0000-0000AB230000}"/>
    <cellStyle name="Normal 11 2 2 2 2 2 4 2 4" xfId="19655" xr:uid="{00000000-0005-0000-0000-0000AC230000}"/>
    <cellStyle name="Normal 11 2 2 2 2 2 4 2 5" xfId="24607" xr:uid="{00000000-0005-0000-0000-0000AD230000}"/>
    <cellStyle name="Normal 11 2 2 2 2 2 4 2 6" xfId="29559" xr:uid="{00000000-0005-0000-0000-0000AE230000}"/>
    <cellStyle name="Normal 11 2 2 2 2 2 4 2 7" xfId="34511" xr:uid="{00000000-0005-0000-0000-0000AF230000}"/>
    <cellStyle name="Normal 11 2 2 2 2 2 4 3" xfId="6256" xr:uid="{00000000-0005-0000-0000-0000B0230000}"/>
    <cellStyle name="Normal 11 2 2 2 2 2 4 3 2" xfId="11206" xr:uid="{00000000-0005-0000-0000-0000B1230000}"/>
    <cellStyle name="Normal 11 2 2 2 2 2 4 3 2 2" xfId="45867" xr:uid="{00000000-0005-0000-0000-0000B2230000}"/>
    <cellStyle name="Normal 11 2 2 2 2 2 4 3 3" xfId="16156" xr:uid="{00000000-0005-0000-0000-0000B3230000}"/>
    <cellStyle name="Normal 11 2 2 2 2 2 4 3 3 2" xfId="40915" xr:uid="{00000000-0005-0000-0000-0000B4230000}"/>
    <cellStyle name="Normal 11 2 2 2 2 2 4 3 4" xfId="21107" xr:uid="{00000000-0005-0000-0000-0000B5230000}"/>
    <cellStyle name="Normal 11 2 2 2 2 2 4 3 5" xfId="26059" xr:uid="{00000000-0005-0000-0000-0000B6230000}"/>
    <cellStyle name="Normal 11 2 2 2 2 2 4 3 6" xfId="31011" xr:uid="{00000000-0005-0000-0000-0000B7230000}"/>
    <cellStyle name="Normal 11 2 2 2 2 2 4 3 7" xfId="35963" xr:uid="{00000000-0005-0000-0000-0000B8230000}"/>
    <cellStyle name="Normal 11 2 2 2 2 2 4 4" xfId="3352" xr:uid="{00000000-0005-0000-0000-0000B9230000}"/>
    <cellStyle name="Normal 11 2 2 2 2 2 4 4 2" xfId="42963" xr:uid="{00000000-0005-0000-0000-0000BA230000}"/>
    <cellStyle name="Normal 11 2 2 2 2 2 4 5" xfId="8302" xr:uid="{00000000-0005-0000-0000-0000BB230000}"/>
    <cellStyle name="Normal 11 2 2 2 2 2 4 5 2" xfId="38011" xr:uid="{00000000-0005-0000-0000-0000BC230000}"/>
    <cellStyle name="Normal 11 2 2 2 2 2 4 6" xfId="13252" xr:uid="{00000000-0005-0000-0000-0000BD230000}"/>
    <cellStyle name="Normal 11 2 2 2 2 2 4 7" xfId="18203" xr:uid="{00000000-0005-0000-0000-0000BE230000}"/>
    <cellStyle name="Normal 11 2 2 2 2 2 4 8" xfId="23155" xr:uid="{00000000-0005-0000-0000-0000BF230000}"/>
    <cellStyle name="Normal 11 2 2 2 2 2 4 9" xfId="28107" xr:uid="{00000000-0005-0000-0000-0000C0230000}"/>
    <cellStyle name="Normal 11 2 2 2 2 2 5" xfId="2428" xr:uid="{00000000-0005-0000-0000-0000C1230000}"/>
    <cellStyle name="Normal 11 2 2 2 2 2 5 2" xfId="7378" xr:uid="{00000000-0005-0000-0000-0000C2230000}"/>
    <cellStyle name="Normal 11 2 2 2 2 2 5 2 2" xfId="42039" xr:uid="{00000000-0005-0000-0000-0000C3230000}"/>
    <cellStyle name="Normal 11 2 2 2 2 2 5 3" xfId="12328" xr:uid="{00000000-0005-0000-0000-0000C4230000}"/>
    <cellStyle name="Normal 11 2 2 2 2 2 5 3 2" xfId="37087" xr:uid="{00000000-0005-0000-0000-0000C5230000}"/>
    <cellStyle name="Normal 11 2 2 2 2 2 5 4" xfId="17279" xr:uid="{00000000-0005-0000-0000-0000C6230000}"/>
    <cellStyle name="Normal 11 2 2 2 2 2 5 5" xfId="22231" xr:uid="{00000000-0005-0000-0000-0000C7230000}"/>
    <cellStyle name="Normal 11 2 2 2 2 2 5 6" xfId="27183" xr:uid="{00000000-0005-0000-0000-0000C8230000}"/>
    <cellStyle name="Normal 11 2 2 2 2 2 5 7" xfId="32135" xr:uid="{00000000-0005-0000-0000-0000C9230000}"/>
    <cellStyle name="Normal 11 2 2 2 2 2 6" xfId="3880" xr:uid="{00000000-0005-0000-0000-0000CA230000}"/>
    <cellStyle name="Normal 11 2 2 2 2 2 6 2" xfId="8830" xr:uid="{00000000-0005-0000-0000-0000CB230000}"/>
    <cellStyle name="Normal 11 2 2 2 2 2 6 2 2" xfId="43491" xr:uid="{00000000-0005-0000-0000-0000CC230000}"/>
    <cellStyle name="Normal 11 2 2 2 2 2 6 3" xfId="13780" xr:uid="{00000000-0005-0000-0000-0000CD230000}"/>
    <cellStyle name="Normal 11 2 2 2 2 2 6 3 2" xfId="38539" xr:uid="{00000000-0005-0000-0000-0000CE230000}"/>
    <cellStyle name="Normal 11 2 2 2 2 2 6 4" xfId="18731" xr:uid="{00000000-0005-0000-0000-0000CF230000}"/>
    <cellStyle name="Normal 11 2 2 2 2 2 6 5" xfId="23683" xr:uid="{00000000-0005-0000-0000-0000D0230000}"/>
    <cellStyle name="Normal 11 2 2 2 2 2 6 6" xfId="28635" xr:uid="{00000000-0005-0000-0000-0000D1230000}"/>
    <cellStyle name="Normal 11 2 2 2 2 2 6 7" xfId="33587" xr:uid="{00000000-0005-0000-0000-0000D2230000}"/>
    <cellStyle name="Normal 11 2 2 2 2 2 7" xfId="5332" xr:uid="{00000000-0005-0000-0000-0000D3230000}"/>
    <cellStyle name="Normal 11 2 2 2 2 2 7 2" xfId="10282" xr:uid="{00000000-0005-0000-0000-0000D4230000}"/>
    <cellStyle name="Normal 11 2 2 2 2 2 7 2 2" xfId="44943" xr:uid="{00000000-0005-0000-0000-0000D5230000}"/>
    <cellStyle name="Normal 11 2 2 2 2 2 7 3" xfId="15232" xr:uid="{00000000-0005-0000-0000-0000D6230000}"/>
    <cellStyle name="Normal 11 2 2 2 2 2 7 3 2" xfId="39991" xr:uid="{00000000-0005-0000-0000-0000D7230000}"/>
    <cellStyle name="Normal 11 2 2 2 2 2 7 4" xfId="20183" xr:uid="{00000000-0005-0000-0000-0000D8230000}"/>
    <cellStyle name="Normal 11 2 2 2 2 2 7 5" xfId="25135" xr:uid="{00000000-0005-0000-0000-0000D9230000}"/>
    <cellStyle name="Normal 11 2 2 2 2 2 7 6" xfId="30087" xr:uid="{00000000-0005-0000-0000-0000DA230000}"/>
    <cellStyle name="Normal 11 2 2 2 2 2 7 7" xfId="35039" xr:uid="{00000000-0005-0000-0000-0000DB230000}"/>
    <cellStyle name="Normal 11 2 2 2 2 2 8" xfId="1900" xr:uid="{00000000-0005-0000-0000-0000DC230000}"/>
    <cellStyle name="Normal 11 2 2 2 2 2 8 2" xfId="41511" xr:uid="{00000000-0005-0000-0000-0000DD230000}"/>
    <cellStyle name="Normal 11 2 2 2 2 2 9" xfId="6850" xr:uid="{00000000-0005-0000-0000-0000DE230000}"/>
    <cellStyle name="Normal 11 2 2 2 2 2 9 2" xfId="36559" xr:uid="{00000000-0005-0000-0000-0000DF230000}"/>
    <cellStyle name="Normal 11 2 2 2 2 3" xfId="448" xr:uid="{00000000-0005-0000-0000-0000E0230000}"/>
    <cellStyle name="Normal 11 2 2 2 2 3 10" xfId="11866" xr:uid="{00000000-0005-0000-0000-0000E1230000}"/>
    <cellStyle name="Normal 11 2 2 2 2 3 11" xfId="16817" xr:uid="{00000000-0005-0000-0000-0000E2230000}"/>
    <cellStyle name="Normal 11 2 2 2 2 3 12" xfId="21769" xr:uid="{00000000-0005-0000-0000-0000E3230000}"/>
    <cellStyle name="Normal 11 2 2 2 2 3 13" xfId="26721" xr:uid="{00000000-0005-0000-0000-0000E4230000}"/>
    <cellStyle name="Normal 11 2 2 2 2 3 14" xfId="31673" xr:uid="{00000000-0005-0000-0000-0000E5230000}"/>
    <cellStyle name="Normal 11 2 2 2 2 3 2" xfId="1042" xr:uid="{00000000-0005-0000-0000-0000E6230000}"/>
    <cellStyle name="Normal 11 2 2 2 2 3 2 10" xfId="22033" xr:uid="{00000000-0005-0000-0000-0000E7230000}"/>
    <cellStyle name="Normal 11 2 2 2 2 3 2 11" xfId="26985" xr:uid="{00000000-0005-0000-0000-0000E8230000}"/>
    <cellStyle name="Normal 11 2 2 2 2 3 2 12" xfId="31937" xr:uid="{00000000-0005-0000-0000-0000E9230000}"/>
    <cellStyle name="Normal 11 2 2 2 2 3 2 2" xfId="1636" xr:uid="{00000000-0005-0000-0000-0000EA230000}"/>
    <cellStyle name="Normal 11 2 2 2 2 3 2 2 10" xfId="33389" xr:uid="{00000000-0005-0000-0000-0000EB230000}"/>
    <cellStyle name="Normal 11 2 2 2 2 3 2 2 2" xfId="5134" xr:uid="{00000000-0005-0000-0000-0000EC230000}"/>
    <cellStyle name="Normal 11 2 2 2 2 3 2 2 2 2" xfId="10084" xr:uid="{00000000-0005-0000-0000-0000ED230000}"/>
    <cellStyle name="Normal 11 2 2 2 2 3 2 2 2 2 2" xfId="44745" xr:uid="{00000000-0005-0000-0000-0000EE230000}"/>
    <cellStyle name="Normal 11 2 2 2 2 3 2 2 2 3" xfId="15034" xr:uid="{00000000-0005-0000-0000-0000EF230000}"/>
    <cellStyle name="Normal 11 2 2 2 2 3 2 2 2 3 2" xfId="39793" xr:uid="{00000000-0005-0000-0000-0000F0230000}"/>
    <cellStyle name="Normal 11 2 2 2 2 3 2 2 2 4" xfId="19985" xr:uid="{00000000-0005-0000-0000-0000F1230000}"/>
    <cellStyle name="Normal 11 2 2 2 2 3 2 2 2 5" xfId="24937" xr:uid="{00000000-0005-0000-0000-0000F2230000}"/>
    <cellStyle name="Normal 11 2 2 2 2 3 2 2 2 6" xfId="29889" xr:uid="{00000000-0005-0000-0000-0000F3230000}"/>
    <cellStyle name="Normal 11 2 2 2 2 3 2 2 2 7" xfId="34841" xr:uid="{00000000-0005-0000-0000-0000F4230000}"/>
    <cellStyle name="Normal 11 2 2 2 2 3 2 2 3" xfId="6586" xr:uid="{00000000-0005-0000-0000-0000F5230000}"/>
    <cellStyle name="Normal 11 2 2 2 2 3 2 2 3 2" xfId="11536" xr:uid="{00000000-0005-0000-0000-0000F6230000}"/>
    <cellStyle name="Normal 11 2 2 2 2 3 2 2 3 2 2" xfId="46197" xr:uid="{00000000-0005-0000-0000-0000F7230000}"/>
    <cellStyle name="Normal 11 2 2 2 2 3 2 2 3 3" xfId="16486" xr:uid="{00000000-0005-0000-0000-0000F8230000}"/>
    <cellStyle name="Normal 11 2 2 2 2 3 2 2 3 3 2" xfId="41245" xr:uid="{00000000-0005-0000-0000-0000F9230000}"/>
    <cellStyle name="Normal 11 2 2 2 2 3 2 2 3 4" xfId="21437" xr:uid="{00000000-0005-0000-0000-0000FA230000}"/>
    <cellStyle name="Normal 11 2 2 2 2 3 2 2 3 5" xfId="26389" xr:uid="{00000000-0005-0000-0000-0000FB230000}"/>
    <cellStyle name="Normal 11 2 2 2 2 3 2 2 3 6" xfId="31341" xr:uid="{00000000-0005-0000-0000-0000FC230000}"/>
    <cellStyle name="Normal 11 2 2 2 2 3 2 2 3 7" xfId="36293" xr:uid="{00000000-0005-0000-0000-0000FD230000}"/>
    <cellStyle name="Normal 11 2 2 2 2 3 2 2 4" xfId="3682" xr:uid="{00000000-0005-0000-0000-0000FE230000}"/>
    <cellStyle name="Normal 11 2 2 2 2 3 2 2 4 2" xfId="43293" xr:uid="{00000000-0005-0000-0000-0000FF230000}"/>
    <cellStyle name="Normal 11 2 2 2 2 3 2 2 5" xfId="8632" xr:uid="{00000000-0005-0000-0000-000000240000}"/>
    <cellStyle name="Normal 11 2 2 2 2 3 2 2 5 2" xfId="38341" xr:uid="{00000000-0005-0000-0000-000001240000}"/>
    <cellStyle name="Normal 11 2 2 2 2 3 2 2 6" xfId="13582" xr:uid="{00000000-0005-0000-0000-000002240000}"/>
    <cellStyle name="Normal 11 2 2 2 2 3 2 2 7" xfId="18533" xr:uid="{00000000-0005-0000-0000-000003240000}"/>
    <cellStyle name="Normal 11 2 2 2 2 3 2 2 8" xfId="23485" xr:uid="{00000000-0005-0000-0000-000004240000}"/>
    <cellStyle name="Normal 11 2 2 2 2 3 2 2 9" xfId="28437" xr:uid="{00000000-0005-0000-0000-000005240000}"/>
    <cellStyle name="Normal 11 2 2 2 2 3 2 3" xfId="3088" xr:uid="{00000000-0005-0000-0000-000006240000}"/>
    <cellStyle name="Normal 11 2 2 2 2 3 2 3 2" xfId="8038" xr:uid="{00000000-0005-0000-0000-000007240000}"/>
    <cellStyle name="Normal 11 2 2 2 2 3 2 3 2 2" xfId="42699" xr:uid="{00000000-0005-0000-0000-000008240000}"/>
    <cellStyle name="Normal 11 2 2 2 2 3 2 3 3" xfId="12988" xr:uid="{00000000-0005-0000-0000-000009240000}"/>
    <cellStyle name="Normal 11 2 2 2 2 3 2 3 3 2" xfId="37747" xr:uid="{00000000-0005-0000-0000-00000A240000}"/>
    <cellStyle name="Normal 11 2 2 2 2 3 2 3 4" xfId="17939" xr:uid="{00000000-0005-0000-0000-00000B240000}"/>
    <cellStyle name="Normal 11 2 2 2 2 3 2 3 5" xfId="22891" xr:uid="{00000000-0005-0000-0000-00000C240000}"/>
    <cellStyle name="Normal 11 2 2 2 2 3 2 3 6" xfId="27843" xr:uid="{00000000-0005-0000-0000-00000D240000}"/>
    <cellStyle name="Normal 11 2 2 2 2 3 2 3 7" xfId="32795" xr:uid="{00000000-0005-0000-0000-00000E240000}"/>
    <cellStyle name="Normal 11 2 2 2 2 3 2 4" xfId="4540" xr:uid="{00000000-0005-0000-0000-00000F240000}"/>
    <cellStyle name="Normal 11 2 2 2 2 3 2 4 2" xfId="9490" xr:uid="{00000000-0005-0000-0000-000010240000}"/>
    <cellStyle name="Normal 11 2 2 2 2 3 2 4 2 2" xfId="44151" xr:uid="{00000000-0005-0000-0000-000011240000}"/>
    <cellStyle name="Normal 11 2 2 2 2 3 2 4 3" xfId="14440" xr:uid="{00000000-0005-0000-0000-000012240000}"/>
    <cellStyle name="Normal 11 2 2 2 2 3 2 4 3 2" xfId="39199" xr:uid="{00000000-0005-0000-0000-000013240000}"/>
    <cellStyle name="Normal 11 2 2 2 2 3 2 4 4" xfId="19391" xr:uid="{00000000-0005-0000-0000-000014240000}"/>
    <cellStyle name="Normal 11 2 2 2 2 3 2 4 5" xfId="24343" xr:uid="{00000000-0005-0000-0000-000015240000}"/>
    <cellStyle name="Normal 11 2 2 2 2 3 2 4 6" xfId="29295" xr:uid="{00000000-0005-0000-0000-000016240000}"/>
    <cellStyle name="Normal 11 2 2 2 2 3 2 4 7" xfId="34247" xr:uid="{00000000-0005-0000-0000-000017240000}"/>
    <cellStyle name="Normal 11 2 2 2 2 3 2 5" xfId="5992" xr:uid="{00000000-0005-0000-0000-000018240000}"/>
    <cellStyle name="Normal 11 2 2 2 2 3 2 5 2" xfId="10942" xr:uid="{00000000-0005-0000-0000-000019240000}"/>
    <cellStyle name="Normal 11 2 2 2 2 3 2 5 2 2" xfId="45603" xr:uid="{00000000-0005-0000-0000-00001A240000}"/>
    <cellStyle name="Normal 11 2 2 2 2 3 2 5 3" xfId="15892" xr:uid="{00000000-0005-0000-0000-00001B240000}"/>
    <cellStyle name="Normal 11 2 2 2 2 3 2 5 3 2" xfId="40651" xr:uid="{00000000-0005-0000-0000-00001C240000}"/>
    <cellStyle name="Normal 11 2 2 2 2 3 2 5 4" xfId="20843" xr:uid="{00000000-0005-0000-0000-00001D240000}"/>
    <cellStyle name="Normal 11 2 2 2 2 3 2 5 5" xfId="25795" xr:uid="{00000000-0005-0000-0000-00001E240000}"/>
    <cellStyle name="Normal 11 2 2 2 2 3 2 5 6" xfId="30747" xr:uid="{00000000-0005-0000-0000-00001F240000}"/>
    <cellStyle name="Normal 11 2 2 2 2 3 2 5 7" xfId="35699" xr:uid="{00000000-0005-0000-0000-000020240000}"/>
    <cellStyle name="Normal 11 2 2 2 2 3 2 6" xfId="2230" xr:uid="{00000000-0005-0000-0000-000021240000}"/>
    <cellStyle name="Normal 11 2 2 2 2 3 2 6 2" xfId="41841" xr:uid="{00000000-0005-0000-0000-000022240000}"/>
    <cellStyle name="Normal 11 2 2 2 2 3 2 7" xfId="7180" xr:uid="{00000000-0005-0000-0000-000023240000}"/>
    <cellStyle name="Normal 11 2 2 2 2 3 2 7 2" xfId="36889" xr:uid="{00000000-0005-0000-0000-000024240000}"/>
    <cellStyle name="Normal 11 2 2 2 2 3 2 8" xfId="12130" xr:uid="{00000000-0005-0000-0000-000025240000}"/>
    <cellStyle name="Normal 11 2 2 2 2 3 2 9" xfId="17081" xr:uid="{00000000-0005-0000-0000-000026240000}"/>
    <cellStyle name="Normal 11 2 2 2 2 3 3" xfId="778" xr:uid="{00000000-0005-0000-0000-000027240000}"/>
    <cellStyle name="Normal 11 2 2 2 2 3 3 10" xfId="32531" xr:uid="{00000000-0005-0000-0000-000028240000}"/>
    <cellStyle name="Normal 11 2 2 2 2 3 3 2" xfId="4276" xr:uid="{00000000-0005-0000-0000-000029240000}"/>
    <cellStyle name="Normal 11 2 2 2 2 3 3 2 2" xfId="9226" xr:uid="{00000000-0005-0000-0000-00002A240000}"/>
    <cellStyle name="Normal 11 2 2 2 2 3 3 2 2 2" xfId="43887" xr:uid="{00000000-0005-0000-0000-00002B240000}"/>
    <cellStyle name="Normal 11 2 2 2 2 3 3 2 3" xfId="14176" xr:uid="{00000000-0005-0000-0000-00002C240000}"/>
    <cellStyle name="Normal 11 2 2 2 2 3 3 2 3 2" xfId="38935" xr:uid="{00000000-0005-0000-0000-00002D240000}"/>
    <cellStyle name="Normal 11 2 2 2 2 3 3 2 4" xfId="19127" xr:uid="{00000000-0005-0000-0000-00002E240000}"/>
    <cellStyle name="Normal 11 2 2 2 2 3 3 2 5" xfId="24079" xr:uid="{00000000-0005-0000-0000-00002F240000}"/>
    <cellStyle name="Normal 11 2 2 2 2 3 3 2 6" xfId="29031" xr:uid="{00000000-0005-0000-0000-000030240000}"/>
    <cellStyle name="Normal 11 2 2 2 2 3 3 2 7" xfId="33983" xr:uid="{00000000-0005-0000-0000-000031240000}"/>
    <cellStyle name="Normal 11 2 2 2 2 3 3 3" xfId="5728" xr:uid="{00000000-0005-0000-0000-000032240000}"/>
    <cellStyle name="Normal 11 2 2 2 2 3 3 3 2" xfId="10678" xr:uid="{00000000-0005-0000-0000-000033240000}"/>
    <cellStyle name="Normal 11 2 2 2 2 3 3 3 2 2" xfId="45339" xr:uid="{00000000-0005-0000-0000-000034240000}"/>
    <cellStyle name="Normal 11 2 2 2 2 3 3 3 3" xfId="15628" xr:uid="{00000000-0005-0000-0000-000035240000}"/>
    <cellStyle name="Normal 11 2 2 2 2 3 3 3 3 2" xfId="40387" xr:uid="{00000000-0005-0000-0000-000036240000}"/>
    <cellStyle name="Normal 11 2 2 2 2 3 3 3 4" xfId="20579" xr:uid="{00000000-0005-0000-0000-000037240000}"/>
    <cellStyle name="Normal 11 2 2 2 2 3 3 3 5" xfId="25531" xr:uid="{00000000-0005-0000-0000-000038240000}"/>
    <cellStyle name="Normal 11 2 2 2 2 3 3 3 6" xfId="30483" xr:uid="{00000000-0005-0000-0000-000039240000}"/>
    <cellStyle name="Normal 11 2 2 2 2 3 3 3 7" xfId="35435" xr:uid="{00000000-0005-0000-0000-00003A240000}"/>
    <cellStyle name="Normal 11 2 2 2 2 3 3 4" xfId="2824" xr:uid="{00000000-0005-0000-0000-00003B240000}"/>
    <cellStyle name="Normal 11 2 2 2 2 3 3 4 2" xfId="42435" xr:uid="{00000000-0005-0000-0000-00003C240000}"/>
    <cellStyle name="Normal 11 2 2 2 2 3 3 5" xfId="7774" xr:uid="{00000000-0005-0000-0000-00003D240000}"/>
    <cellStyle name="Normal 11 2 2 2 2 3 3 5 2" xfId="37483" xr:uid="{00000000-0005-0000-0000-00003E240000}"/>
    <cellStyle name="Normal 11 2 2 2 2 3 3 6" xfId="12724" xr:uid="{00000000-0005-0000-0000-00003F240000}"/>
    <cellStyle name="Normal 11 2 2 2 2 3 3 7" xfId="17675" xr:uid="{00000000-0005-0000-0000-000040240000}"/>
    <cellStyle name="Normal 11 2 2 2 2 3 3 8" xfId="22627" xr:uid="{00000000-0005-0000-0000-000041240000}"/>
    <cellStyle name="Normal 11 2 2 2 2 3 3 9" xfId="27579" xr:uid="{00000000-0005-0000-0000-000042240000}"/>
    <cellStyle name="Normal 11 2 2 2 2 3 4" xfId="1372" xr:uid="{00000000-0005-0000-0000-000043240000}"/>
    <cellStyle name="Normal 11 2 2 2 2 3 4 10" xfId="33125" xr:uid="{00000000-0005-0000-0000-000044240000}"/>
    <cellStyle name="Normal 11 2 2 2 2 3 4 2" xfId="4870" xr:uid="{00000000-0005-0000-0000-000045240000}"/>
    <cellStyle name="Normal 11 2 2 2 2 3 4 2 2" xfId="9820" xr:uid="{00000000-0005-0000-0000-000046240000}"/>
    <cellStyle name="Normal 11 2 2 2 2 3 4 2 2 2" xfId="44481" xr:uid="{00000000-0005-0000-0000-000047240000}"/>
    <cellStyle name="Normal 11 2 2 2 2 3 4 2 3" xfId="14770" xr:uid="{00000000-0005-0000-0000-000048240000}"/>
    <cellStyle name="Normal 11 2 2 2 2 3 4 2 3 2" xfId="39529" xr:uid="{00000000-0005-0000-0000-000049240000}"/>
    <cellStyle name="Normal 11 2 2 2 2 3 4 2 4" xfId="19721" xr:uid="{00000000-0005-0000-0000-00004A240000}"/>
    <cellStyle name="Normal 11 2 2 2 2 3 4 2 5" xfId="24673" xr:uid="{00000000-0005-0000-0000-00004B240000}"/>
    <cellStyle name="Normal 11 2 2 2 2 3 4 2 6" xfId="29625" xr:uid="{00000000-0005-0000-0000-00004C240000}"/>
    <cellStyle name="Normal 11 2 2 2 2 3 4 2 7" xfId="34577" xr:uid="{00000000-0005-0000-0000-00004D240000}"/>
    <cellStyle name="Normal 11 2 2 2 2 3 4 3" xfId="6322" xr:uid="{00000000-0005-0000-0000-00004E240000}"/>
    <cellStyle name="Normal 11 2 2 2 2 3 4 3 2" xfId="11272" xr:uid="{00000000-0005-0000-0000-00004F240000}"/>
    <cellStyle name="Normal 11 2 2 2 2 3 4 3 2 2" xfId="45933" xr:uid="{00000000-0005-0000-0000-000050240000}"/>
    <cellStyle name="Normal 11 2 2 2 2 3 4 3 3" xfId="16222" xr:uid="{00000000-0005-0000-0000-000051240000}"/>
    <cellStyle name="Normal 11 2 2 2 2 3 4 3 3 2" xfId="40981" xr:uid="{00000000-0005-0000-0000-000052240000}"/>
    <cellStyle name="Normal 11 2 2 2 2 3 4 3 4" xfId="21173" xr:uid="{00000000-0005-0000-0000-000053240000}"/>
    <cellStyle name="Normal 11 2 2 2 2 3 4 3 5" xfId="26125" xr:uid="{00000000-0005-0000-0000-000054240000}"/>
    <cellStyle name="Normal 11 2 2 2 2 3 4 3 6" xfId="31077" xr:uid="{00000000-0005-0000-0000-000055240000}"/>
    <cellStyle name="Normal 11 2 2 2 2 3 4 3 7" xfId="36029" xr:uid="{00000000-0005-0000-0000-000056240000}"/>
    <cellStyle name="Normal 11 2 2 2 2 3 4 4" xfId="3418" xr:uid="{00000000-0005-0000-0000-000057240000}"/>
    <cellStyle name="Normal 11 2 2 2 2 3 4 4 2" xfId="43029" xr:uid="{00000000-0005-0000-0000-000058240000}"/>
    <cellStyle name="Normal 11 2 2 2 2 3 4 5" xfId="8368" xr:uid="{00000000-0005-0000-0000-000059240000}"/>
    <cellStyle name="Normal 11 2 2 2 2 3 4 5 2" xfId="38077" xr:uid="{00000000-0005-0000-0000-00005A240000}"/>
    <cellStyle name="Normal 11 2 2 2 2 3 4 6" xfId="13318" xr:uid="{00000000-0005-0000-0000-00005B240000}"/>
    <cellStyle name="Normal 11 2 2 2 2 3 4 7" xfId="18269" xr:uid="{00000000-0005-0000-0000-00005C240000}"/>
    <cellStyle name="Normal 11 2 2 2 2 3 4 8" xfId="23221" xr:uid="{00000000-0005-0000-0000-00005D240000}"/>
    <cellStyle name="Normal 11 2 2 2 2 3 4 9" xfId="28173" xr:uid="{00000000-0005-0000-0000-00005E240000}"/>
    <cellStyle name="Normal 11 2 2 2 2 3 5" xfId="2494" xr:uid="{00000000-0005-0000-0000-00005F240000}"/>
    <cellStyle name="Normal 11 2 2 2 2 3 5 2" xfId="7444" xr:uid="{00000000-0005-0000-0000-000060240000}"/>
    <cellStyle name="Normal 11 2 2 2 2 3 5 2 2" xfId="42105" xr:uid="{00000000-0005-0000-0000-000061240000}"/>
    <cellStyle name="Normal 11 2 2 2 2 3 5 3" xfId="12394" xr:uid="{00000000-0005-0000-0000-000062240000}"/>
    <cellStyle name="Normal 11 2 2 2 2 3 5 3 2" xfId="37153" xr:uid="{00000000-0005-0000-0000-000063240000}"/>
    <cellStyle name="Normal 11 2 2 2 2 3 5 4" xfId="17345" xr:uid="{00000000-0005-0000-0000-000064240000}"/>
    <cellStyle name="Normal 11 2 2 2 2 3 5 5" xfId="22297" xr:uid="{00000000-0005-0000-0000-000065240000}"/>
    <cellStyle name="Normal 11 2 2 2 2 3 5 6" xfId="27249" xr:uid="{00000000-0005-0000-0000-000066240000}"/>
    <cellStyle name="Normal 11 2 2 2 2 3 5 7" xfId="32201" xr:uid="{00000000-0005-0000-0000-000067240000}"/>
    <cellStyle name="Normal 11 2 2 2 2 3 6" xfId="3946" xr:uid="{00000000-0005-0000-0000-000068240000}"/>
    <cellStyle name="Normal 11 2 2 2 2 3 6 2" xfId="8896" xr:uid="{00000000-0005-0000-0000-000069240000}"/>
    <cellStyle name="Normal 11 2 2 2 2 3 6 2 2" xfId="43557" xr:uid="{00000000-0005-0000-0000-00006A240000}"/>
    <cellStyle name="Normal 11 2 2 2 2 3 6 3" xfId="13846" xr:uid="{00000000-0005-0000-0000-00006B240000}"/>
    <cellStyle name="Normal 11 2 2 2 2 3 6 3 2" xfId="38605" xr:uid="{00000000-0005-0000-0000-00006C240000}"/>
    <cellStyle name="Normal 11 2 2 2 2 3 6 4" xfId="18797" xr:uid="{00000000-0005-0000-0000-00006D240000}"/>
    <cellStyle name="Normal 11 2 2 2 2 3 6 5" xfId="23749" xr:uid="{00000000-0005-0000-0000-00006E240000}"/>
    <cellStyle name="Normal 11 2 2 2 2 3 6 6" xfId="28701" xr:uid="{00000000-0005-0000-0000-00006F240000}"/>
    <cellStyle name="Normal 11 2 2 2 2 3 6 7" xfId="33653" xr:uid="{00000000-0005-0000-0000-000070240000}"/>
    <cellStyle name="Normal 11 2 2 2 2 3 7" xfId="5398" xr:uid="{00000000-0005-0000-0000-000071240000}"/>
    <cellStyle name="Normal 11 2 2 2 2 3 7 2" xfId="10348" xr:uid="{00000000-0005-0000-0000-000072240000}"/>
    <cellStyle name="Normal 11 2 2 2 2 3 7 2 2" xfId="45009" xr:uid="{00000000-0005-0000-0000-000073240000}"/>
    <cellStyle name="Normal 11 2 2 2 2 3 7 3" xfId="15298" xr:uid="{00000000-0005-0000-0000-000074240000}"/>
    <cellStyle name="Normal 11 2 2 2 2 3 7 3 2" xfId="40057" xr:uid="{00000000-0005-0000-0000-000075240000}"/>
    <cellStyle name="Normal 11 2 2 2 2 3 7 4" xfId="20249" xr:uid="{00000000-0005-0000-0000-000076240000}"/>
    <cellStyle name="Normal 11 2 2 2 2 3 7 5" xfId="25201" xr:uid="{00000000-0005-0000-0000-000077240000}"/>
    <cellStyle name="Normal 11 2 2 2 2 3 7 6" xfId="30153" xr:uid="{00000000-0005-0000-0000-000078240000}"/>
    <cellStyle name="Normal 11 2 2 2 2 3 7 7" xfId="35105" xr:uid="{00000000-0005-0000-0000-000079240000}"/>
    <cellStyle name="Normal 11 2 2 2 2 3 8" xfId="1966" xr:uid="{00000000-0005-0000-0000-00007A240000}"/>
    <cellStyle name="Normal 11 2 2 2 2 3 8 2" xfId="41577" xr:uid="{00000000-0005-0000-0000-00007B240000}"/>
    <cellStyle name="Normal 11 2 2 2 2 3 9" xfId="6916" xr:uid="{00000000-0005-0000-0000-00007C240000}"/>
    <cellStyle name="Normal 11 2 2 2 2 3 9 2" xfId="36625" xr:uid="{00000000-0005-0000-0000-00007D240000}"/>
    <cellStyle name="Normal 11 2 2 2 2 4" xfId="514" xr:uid="{00000000-0005-0000-0000-00007E240000}"/>
    <cellStyle name="Normal 11 2 2 2 2 4 10" xfId="11932" xr:uid="{00000000-0005-0000-0000-00007F240000}"/>
    <cellStyle name="Normal 11 2 2 2 2 4 11" xfId="16883" xr:uid="{00000000-0005-0000-0000-000080240000}"/>
    <cellStyle name="Normal 11 2 2 2 2 4 12" xfId="21835" xr:uid="{00000000-0005-0000-0000-000081240000}"/>
    <cellStyle name="Normal 11 2 2 2 2 4 13" xfId="26787" xr:uid="{00000000-0005-0000-0000-000082240000}"/>
    <cellStyle name="Normal 11 2 2 2 2 4 14" xfId="31739" xr:uid="{00000000-0005-0000-0000-000083240000}"/>
    <cellStyle name="Normal 11 2 2 2 2 4 2" xfId="1108" xr:uid="{00000000-0005-0000-0000-000084240000}"/>
    <cellStyle name="Normal 11 2 2 2 2 4 2 10" xfId="22099" xr:uid="{00000000-0005-0000-0000-000085240000}"/>
    <cellStyle name="Normal 11 2 2 2 2 4 2 11" xfId="27051" xr:uid="{00000000-0005-0000-0000-000086240000}"/>
    <cellStyle name="Normal 11 2 2 2 2 4 2 12" xfId="32003" xr:uid="{00000000-0005-0000-0000-000087240000}"/>
    <cellStyle name="Normal 11 2 2 2 2 4 2 2" xfId="1702" xr:uid="{00000000-0005-0000-0000-000088240000}"/>
    <cellStyle name="Normal 11 2 2 2 2 4 2 2 10" xfId="33455" xr:uid="{00000000-0005-0000-0000-000089240000}"/>
    <cellStyle name="Normal 11 2 2 2 2 4 2 2 2" xfId="5200" xr:uid="{00000000-0005-0000-0000-00008A240000}"/>
    <cellStyle name="Normal 11 2 2 2 2 4 2 2 2 2" xfId="10150" xr:uid="{00000000-0005-0000-0000-00008B240000}"/>
    <cellStyle name="Normal 11 2 2 2 2 4 2 2 2 2 2" xfId="44811" xr:uid="{00000000-0005-0000-0000-00008C240000}"/>
    <cellStyle name="Normal 11 2 2 2 2 4 2 2 2 3" xfId="15100" xr:uid="{00000000-0005-0000-0000-00008D240000}"/>
    <cellStyle name="Normal 11 2 2 2 2 4 2 2 2 3 2" xfId="39859" xr:uid="{00000000-0005-0000-0000-00008E240000}"/>
    <cellStyle name="Normal 11 2 2 2 2 4 2 2 2 4" xfId="20051" xr:uid="{00000000-0005-0000-0000-00008F240000}"/>
    <cellStyle name="Normal 11 2 2 2 2 4 2 2 2 5" xfId="25003" xr:uid="{00000000-0005-0000-0000-000090240000}"/>
    <cellStyle name="Normal 11 2 2 2 2 4 2 2 2 6" xfId="29955" xr:uid="{00000000-0005-0000-0000-000091240000}"/>
    <cellStyle name="Normal 11 2 2 2 2 4 2 2 2 7" xfId="34907" xr:uid="{00000000-0005-0000-0000-000092240000}"/>
    <cellStyle name="Normal 11 2 2 2 2 4 2 2 3" xfId="6652" xr:uid="{00000000-0005-0000-0000-000093240000}"/>
    <cellStyle name="Normal 11 2 2 2 2 4 2 2 3 2" xfId="11602" xr:uid="{00000000-0005-0000-0000-000094240000}"/>
    <cellStyle name="Normal 11 2 2 2 2 4 2 2 3 2 2" xfId="46263" xr:uid="{00000000-0005-0000-0000-000095240000}"/>
    <cellStyle name="Normal 11 2 2 2 2 4 2 2 3 3" xfId="16552" xr:uid="{00000000-0005-0000-0000-000096240000}"/>
    <cellStyle name="Normal 11 2 2 2 2 4 2 2 3 3 2" xfId="41311" xr:uid="{00000000-0005-0000-0000-000097240000}"/>
    <cellStyle name="Normal 11 2 2 2 2 4 2 2 3 4" xfId="21503" xr:uid="{00000000-0005-0000-0000-000098240000}"/>
    <cellStyle name="Normal 11 2 2 2 2 4 2 2 3 5" xfId="26455" xr:uid="{00000000-0005-0000-0000-000099240000}"/>
    <cellStyle name="Normal 11 2 2 2 2 4 2 2 3 6" xfId="31407" xr:uid="{00000000-0005-0000-0000-00009A240000}"/>
    <cellStyle name="Normal 11 2 2 2 2 4 2 2 3 7" xfId="36359" xr:uid="{00000000-0005-0000-0000-00009B240000}"/>
    <cellStyle name="Normal 11 2 2 2 2 4 2 2 4" xfId="3748" xr:uid="{00000000-0005-0000-0000-00009C240000}"/>
    <cellStyle name="Normal 11 2 2 2 2 4 2 2 4 2" xfId="43359" xr:uid="{00000000-0005-0000-0000-00009D240000}"/>
    <cellStyle name="Normal 11 2 2 2 2 4 2 2 5" xfId="8698" xr:uid="{00000000-0005-0000-0000-00009E240000}"/>
    <cellStyle name="Normal 11 2 2 2 2 4 2 2 5 2" xfId="38407" xr:uid="{00000000-0005-0000-0000-00009F240000}"/>
    <cellStyle name="Normal 11 2 2 2 2 4 2 2 6" xfId="13648" xr:uid="{00000000-0005-0000-0000-0000A0240000}"/>
    <cellStyle name="Normal 11 2 2 2 2 4 2 2 7" xfId="18599" xr:uid="{00000000-0005-0000-0000-0000A1240000}"/>
    <cellStyle name="Normal 11 2 2 2 2 4 2 2 8" xfId="23551" xr:uid="{00000000-0005-0000-0000-0000A2240000}"/>
    <cellStyle name="Normal 11 2 2 2 2 4 2 2 9" xfId="28503" xr:uid="{00000000-0005-0000-0000-0000A3240000}"/>
    <cellStyle name="Normal 11 2 2 2 2 4 2 3" xfId="3154" xr:uid="{00000000-0005-0000-0000-0000A4240000}"/>
    <cellStyle name="Normal 11 2 2 2 2 4 2 3 2" xfId="8104" xr:uid="{00000000-0005-0000-0000-0000A5240000}"/>
    <cellStyle name="Normal 11 2 2 2 2 4 2 3 2 2" xfId="42765" xr:uid="{00000000-0005-0000-0000-0000A6240000}"/>
    <cellStyle name="Normal 11 2 2 2 2 4 2 3 3" xfId="13054" xr:uid="{00000000-0005-0000-0000-0000A7240000}"/>
    <cellStyle name="Normal 11 2 2 2 2 4 2 3 3 2" xfId="37813" xr:uid="{00000000-0005-0000-0000-0000A8240000}"/>
    <cellStyle name="Normal 11 2 2 2 2 4 2 3 4" xfId="18005" xr:uid="{00000000-0005-0000-0000-0000A9240000}"/>
    <cellStyle name="Normal 11 2 2 2 2 4 2 3 5" xfId="22957" xr:uid="{00000000-0005-0000-0000-0000AA240000}"/>
    <cellStyle name="Normal 11 2 2 2 2 4 2 3 6" xfId="27909" xr:uid="{00000000-0005-0000-0000-0000AB240000}"/>
    <cellStyle name="Normal 11 2 2 2 2 4 2 3 7" xfId="32861" xr:uid="{00000000-0005-0000-0000-0000AC240000}"/>
    <cellStyle name="Normal 11 2 2 2 2 4 2 4" xfId="4606" xr:uid="{00000000-0005-0000-0000-0000AD240000}"/>
    <cellStyle name="Normal 11 2 2 2 2 4 2 4 2" xfId="9556" xr:uid="{00000000-0005-0000-0000-0000AE240000}"/>
    <cellStyle name="Normal 11 2 2 2 2 4 2 4 2 2" xfId="44217" xr:uid="{00000000-0005-0000-0000-0000AF240000}"/>
    <cellStyle name="Normal 11 2 2 2 2 4 2 4 3" xfId="14506" xr:uid="{00000000-0005-0000-0000-0000B0240000}"/>
    <cellStyle name="Normal 11 2 2 2 2 4 2 4 3 2" xfId="39265" xr:uid="{00000000-0005-0000-0000-0000B1240000}"/>
    <cellStyle name="Normal 11 2 2 2 2 4 2 4 4" xfId="19457" xr:uid="{00000000-0005-0000-0000-0000B2240000}"/>
    <cellStyle name="Normal 11 2 2 2 2 4 2 4 5" xfId="24409" xr:uid="{00000000-0005-0000-0000-0000B3240000}"/>
    <cellStyle name="Normal 11 2 2 2 2 4 2 4 6" xfId="29361" xr:uid="{00000000-0005-0000-0000-0000B4240000}"/>
    <cellStyle name="Normal 11 2 2 2 2 4 2 4 7" xfId="34313" xr:uid="{00000000-0005-0000-0000-0000B5240000}"/>
    <cellStyle name="Normal 11 2 2 2 2 4 2 5" xfId="6058" xr:uid="{00000000-0005-0000-0000-0000B6240000}"/>
    <cellStyle name="Normal 11 2 2 2 2 4 2 5 2" xfId="11008" xr:uid="{00000000-0005-0000-0000-0000B7240000}"/>
    <cellStyle name="Normal 11 2 2 2 2 4 2 5 2 2" xfId="45669" xr:uid="{00000000-0005-0000-0000-0000B8240000}"/>
    <cellStyle name="Normal 11 2 2 2 2 4 2 5 3" xfId="15958" xr:uid="{00000000-0005-0000-0000-0000B9240000}"/>
    <cellStyle name="Normal 11 2 2 2 2 4 2 5 3 2" xfId="40717" xr:uid="{00000000-0005-0000-0000-0000BA240000}"/>
    <cellStyle name="Normal 11 2 2 2 2 4 2 5 4" xfId="20909" xr:uid="{00000000-0005-0000-0000-0000BB240000}"/>
    <cellStyle name="Normal 11 2 2 2 2 4 2 5 5" xfId="25861" xr:uid="{00000000-0005-0000-0000-0000BC240000}"/>
    <cellStyle name="Normal 11 2 2 2 2 4 2 5 6" xfId="30813" xr:uid="{00000000-0005-0000-0000-0000BD240000}"/>
    <cellStyle name="Normal 11 2 2 2 2 4 2 5 7" xfId="35765" xr:uid="{00000000-0005-0000-0000-0000BE240000}"/>
    <cellStyle name="Normal 11 2 2 2 2 4 2 6" xfId="2296" xr:uid="{00000000-0005-0000-0000-0000BF240000}"/>
    <cellStyle name="Normal 11 2 2 2 2 4 2 6 2" xfId="41907" xr:uid="{00000000-0005-0000-0000-0000C0240000}"/>
    <cellStyle name="Normal 11 2 2 2 2 4 2 7" xfId="7246" xr:uid="{00000000-0005-0000-0000-0000C1240000}"/>
    <cellStyle name="Normal 11 2 2 2 2 4 2 7 2" xfId="36955" xr:uid="{00000000-0005-0000-0000-0000C2240000}"/>
    <cellStyle name="Normal 11 2 2 2 2 4 2 8" xfId="12196" xr:uid="{00000000-0005-0000-0000-0000C3240000}"/>
    <cellStyle name="Normal 11 2 2 2 2 4 2 9" xfId="17147" xr:uid="{00000000-0005-0000-0000-0000C4240000}"/>
    <cellStyle name="Normal 11 2 2 2 2 4 3" xfId="844" xr:uid="{00000000-0005-0000-0000-0000C5240000}"/>
    <cellStyle name="Normal 11 2 2 2 2 4 3 10" xfId="32597" xr:uid="{00000000-0005-0000-0000-0000C6240000}"/>
    <cellStyle name="Normal 11 2 2 2 2 4 3 2" xfId="4342" xr:uid="{00000000-0005-0000-0000-0000C7240000}"/>
    <cellStyle name="Normal 11 2 2 2 2 4 3 2 2" xfId="9292" xr:uid="{00000000-0005-0000-0000-0000C8240000}"/>
    <cellStyle name="Normal 11 2 2 2 2 4 3 2 2 2" xfId="43953" xr:uid="{00000000-0005-0000-0000-0000C9240000}"/>
    <cellStyle name="Normal 11 2 2 2 2 4 3 2 3" xfId="14242" xr:uid="{00000000-0005-0000-0000-0000CA240000}"/>
    <cellStyle name="Normal 11 2 2 2 2 4 3 2 3 2" xfId="39001" xr:uid="{00000000-0005-0000-0000-0000CB240000}"/>
    <cellStyle name="Normal 11 2 2 2 2 4 3 2 4" xfId="19193" xr:uid="{00000000-0005-0000-0000-0000CC240000}"/>
    <cellStyle name="Normal 11 2 2 2 2 4 3 2 5" xfId="24145" xr:uid="{00000000-0005-0000-0000-0000CD240000}"/>
    <cellStyle name="Normal 11 2 2 2 2 4 3 2 6" xfId="29097" xr:uid="{00000000-0005-0000-0000-0000CE240000}"/>
    <cellStyle name="Normal 11 2 2 2 2 4 3 2 7" xfId="34049" xr:uid="{00000000-0005-0000-0000-0000CF240000}"/>
    <cellStyle name="Normal 11 2 2 2 2 4 3 3" xfId="5794" xr:uid="{00000000-0005-0000-0000-0000D0240000}"/>
    <cellStyle name="Normal 11 2 2 2 2 4 3 3 2" xfId="10744" xr:uid="{00000000-0005-0000-0000-0000D1240000}"/>
    <cellStyle name="Normal 11 2 2 2 2 4 3 3 2 2" xfId="45405" xr:uid="{00000000-0005-0000-0000-0000D2240000}"/>
    <cellStyle name="Normal 11 2 2 2 2 4 3 3 3" xfId="15694" xr:uid="{00000000-0005-0000-0000-0000D3240000}"/>
    <cellStyle name="Normal 11 2 2 2 2 4 3 3 3 2" xfId="40453" xr:uid="{00000000-0005-0000-0000-0000D4240000}"/>
    <cellStyle name="Normal 11 2 2 2 2 4 3 3 4" xfId="20645" xr:uid="{00000000-0005-0000-0000-0000D5240000}"/>
    <cellStyle name="Normal 11 2 2 2 2 4 3 3 5" xfId="25597" xr:uid="{00000000-0005-0000-0000-0000D6240000}"/>
    <cellStyle name="Normal 11 2 2 2 2 4 3 3 6" xfId="30549" xr:uid="{00000000-0005-0000-0000-0000D7240000}"/>
    <cellStyle name="Normal 11 2 2 2 2 4 3 3 7" xfId="35501" xr:uid="{00000000-0005-0000-0000-0000D8240000}"/>
    <cellStyle name="Normal 11 2 2 2 2 4 3 4" xfId="2890" xr:uid="{00000000-0005-0000-0000-0000D9240000}"/>
    <cellStyle name="Normal 11 2 2 2 2 4 3 4 2" xfId="42501" xr:uid="{00000000-0005-0000-0000-0000DA240000}"/>
    <cellStyle name="Normal 11 2 2 2 2 4 3 5" xfId="7840" xr:uid="{00000000-0005-0000-0000-0000DB240000}"/>
    <cellStyle name="Normal 11 2 2 2 2 4 3 5 2" xfId="37549" xr:uid="{00000000-0005-0000-0000-0000DC240000}"/>
    <cellStyle name="Normal 11 2 2 2 2 4 3 6" xfId="12790" xr:uid="{00000000-0005-0000-0000-0000DD240000}"/>
    <cellStyle name="Normal 11 2 2 2 2 4 3 7" xfId="17741" xr:uid="{00000000-0005-0000-0000-0000DE240000}"/>
    <cellStyle name="Normal 11 2 2 2 2 4 3 8" xfId="22693" xr:uid="{00000000-0005-0000-0000-0000DF240000}"/>
    <cellStyle name="Normal 11 2 2 2 2 4 3 9" xfId="27645" xr:uid="{00000000-0005-0000-0000-0000E0240000}"/>
    <cellStyle name="Normal 11 2 2 2 2 4 4" xfId="1438" xr:uid="{00000000-0005-0000-0000-0000E1240000}"/>
    <cellStyle name="Normal 11 2 2 2 2 4 4 10" xfId="33191" xr:uid="{00000000-0005-0000-0000-0000E2240000}"/>
    <cellStyle name="Normal 11 2 2 2 2 4 4 2" xfId="4936" xr:uid="{00000000-0005-0000-0000-0000E3240000}"/>
    <cellStyle name="Normal 11 2 2 2 2 4 4 2 2" xfId="9886" xr:uid="{00000000-0005-0000-0000-0000E4240000}"/>
    <cellStyle name="Normal 11 2 2 2 2 4 4 2 2 2" xfId="44547" xr:uid="{00000000-0005-0000-0000-0000E5240000}"/>
    <cellStyle name="Normal 11 2 2 2 2 4 4 2 3" xfId="14836" xr:uid="{00000000-0005-0000-0000-0000E6240000}"/>
    <cellStyle name="Normal 11 2 2 2 2 4 4 2 3 2" xfId="39595" xr:uid="{00000000-0005-0000-0000-0000E7240000}"/>
    <cellStyle name="Normal 11 2 2 2 2 4 4 2 4" xfId="19787" xr:uid="{00000000-0005-0000-0000-0000E8240000}"/>
    <cellStyle name="Normal 11 2 2 2 2 4 4 2 5" xfId="24739" xr:uid="{00000000-0005-0000-0000-0000E9240000}"/>
    <cellStyle name="Normal 11 2 2 2 2 4 4 2 6" xfId="29691" xr:uid="{00000000-0005-0000-0000-0000EA240000}"/>
    <cellStyle name="Normal 11 2 2 2 2 4 4 2 7" xfId="34643" xr:uid="{00000000-0005-0000-0000-0000EB240000}"/>
    <cellStyle name="Normal 11 2 2 2 2 4 4 3" xfId="6388" xr:uid="{00000000-0005-0000-0000-0000EC240000}"/>
    <cellStyle name="Normal 11 2 2 2 2 4 4 3 2" xfId="11338" xr:uid="{00000000-0005-0000-0000-0000ED240000}"/>
    <cellStyle name="Normal 11 2 2 2 2 4 4 3 2 2" xfId="45999" xr:uid="{00000000-0005-0000-0000-0000EE240000}"/>
    <cellStyle name="Normal 11 2 2 2 2 4 4 3 3" xfId="16288" xr:uid="{00000000-0005-0000-0000-0000EF240000}"/>
    <cellStyle name="Normal 11 2 2 2 2 4 4 3 3 2" xfId="41047" xr:uid="{00000000-0005-0000-0000-0000F0240000}"/>
    <cellStyle name="Normal 11 2 2 2 2 4 4 3 4" xfId="21239" xr:uid="{00000000-0005-0000-0000-0000F1240000}"/>
    <cellStyle name="Normal 11 2 2 2 2 4 4 3 5" xfId="26191" xr:uid="{00000000-0005-0000-0000-0000F2240000}"/>
    <cellStyle name="Normal 11 2 2 2 2 4 4 3 6" xfId="31143" xr:uid="{00000000-0005-0000-0000-0000F3240000}"/>
    <cellStyle name="Normal 11 2 2 2 2 4 4 3 7" xfId="36095" xr:uid="{00000000-0005-0000-0000-0000F4240000}"/>
    <cellStyle name="Normal 11 2 2 2 2 4 4 4" xfId="3484" xr:uid="{00000000-0005-0000-0000-0000F5240000}"/>
    <cellStyle name="Normal 11 2 2 2 2 4 4 4 2" xfId="43095" xr:uid="{00000000-0005-0000-0000-0000F6240000}"/>
    <cellStyle name="Normal 11 2 2 2 2 4 4 5" xfId="8434" xr:uid="{00000000-0005-0000-0000-0000F7240000}"/>
    <cellStyle name="Normal 11 2 2 2 2 4 4 5 2" xfId="38143" xr:uid="{00000000-0005-0000-0000-0000F8240000}"/>
    <cellStyle name="Normal 11 2 2 2 2 4 4 6" xfId="13384" xr:uid="{00000000-0005-0000-0000-0000F9240000}"/>
    <cellStyle name="Normal 11 2 2 2 2 4 4 7" xfId="18335" xr:uid="{00000000-0005-0000-0000-0000FA240000}"/>
    <cellStyle name="Normal 11 2 2 2 2 4 4 8" xfId="23287" xr:uid="{00000000-0005-0000-0000-0000FB240000}"/>
    <cellStyle name="Normal 11 2 2 2 2 4 4 9" xfId="28239" xr:uid="{00000000-0005-0000-0000-0000FC240000}"/>
    <cellStyle name="Normal 11 2 2 2 2 4 5" xfId="2560" xr:uid="{00000000-0005-0000-0000-0000FD240000}"/>
    <cellStyle name="Normal 11 2 2 2 2 4 5 2" xfId="7510" xr:uid="{00000000-0005-0000-0000-0000FE240000}"/>
    <cellStyle name="Normal 11 2 2 2 2 4 5 2 2" xfId="42171" xr:uid="{00000000-0005-0000-0000-0000FF240000}"/>
    <cellStyle name="Normal 11 2 2 2 2 4 5 3" xfId="12460" xr:uid="{00000000-0005-0000-0000-000000250000}"/>
    <cellStyle name="Normal 11 2 2 2 2 4 5 3 2" xfId="37219" xr:uid="{00000000-0005-0000-0000-000001250000}"/>
    <cellStyle name="Normal 11 2 2 2 2 4 5 4" xfId="17411" xr:uid="{00000000-0005-0000-0000-000002250000}"/>
    <cellStyle name="Normal 11 2 2 2 2 4 5 5" xfId="22363" xr:uid="{00000000-0005-0000-0000-000003250000}"/>
    <cellStyle name="Normal 11 2 2 2 2 4 5 6" xfId="27315" xr:uid="{00000000-0005-0000-0000-000004250000}"/>
    <cellStyle name="Normal 11 2 2 2 2 4 5 7" xfId="32267" xr:uid="{00000000-0005-0000-0000-000005250000}"/>
    <cellStyle name="Normal 11 2 2 2 2 4 6" xfId="4012" xr:uid="{00000000-0005-0000-0000-000006250000}"/>
    <cellStyle name="Normal 11 2 2 2 2 4 6 2" xfId="8962" xr:uid="{00000000-0005-0000-0000-000007250000}"/>
    <cellStyle name="Normal 11 2 2 2 2 4 6 2 2" xfId="43623" xr:uid="{00000000-0005-0000-0000-000008250000}"/>
    <cellStyle name="Normal 11 2 2 2 2 4 6 3" xfId="13912" xr:uid="{00000000-0005-0000-0000-000009250000}"/>
    <cellStyle name="Normal 11 2 2 2 2 4 6 3 2" xfId="38671" xr:uid="{00000000-0005-0000-0000-00000A250000}"/>
    <cellStyle name="Normal 11 2 2 2 2 4 6 4" xfId="18863" xr:uid="{00000000-0005-0000-0000-00000B250000}"/>
    <cellStyle name="Normal 11 2 2 2 2 4 6 5" xfId="23815" xr:uid="{00000000-0005-0000-0000-00000C250000}"/>
    <cellStyle name="Normal 11 2 2 2 2 4 6 6" xfId="28767" xr:uid="{00000000-0005-0000-0000-00000D250000}"/>
    <cellStyle name="Normal 11 2 2 2 2 4 6 7" xfId="33719" xr:uid="{00000000-0005-0000-0000-00000E250000}"/>
    <cellStyle name="Normal 11 2 2 2 2 4 7" xfId="5464" xr:uid="{00000000-0005-0000-0000-00000F250000}"/>
    <cellStyle name="Normal 11 2 2 2 2 4 7 2" xfId="10414" xr:uid="{00000000-0005-0000-0000-000010250000}"/>
    <cellStyle name="Normal 11 2 2 2 2 4 7 2 2" xfId="45075" xr:uid="{00000000-0005-0000-0000-000011250000}"/>
    <cellStyle name="Normal 11 2 2 2 2 4 7 3" xfId="15364" xr:uid="{00000000-0005-0000-0000-000012250000}"/>
    <cellStyle name="Normal 11 2 2 2 2 4 7 3 2" xfId="40123" xr:uid="{00000000-0005-0000-0000-000013250000}"/>
    <cellStyle name="Normal 11 2 2 2 2 4 7 4" xfId="20315" xr:uid="{00000000-0005-0000-0000-000014250000}"/>
    <cellStyle name="Normal 11 2 2 2 2 4 7 5" xfId="25267" xr:uid="{00000000-0005-0000-0000-000015250000}"/>
    <cellStyle name="Normal 11 2 2 2 2 4 7 6" xfId="30219" xr:uid="{00000000-0005-0000-0000-000016250000}"/>
    <cellStyle name="Normal 11 2 2 2 2 4 7 7" xfId="35171" xr:uid="{00000000-0005-0000-0000-000017250000}"/>
    <cellStyle name="Normal 11 2 2 2 2 4 8" xfId="2032" xr:uid="{00000000-0005-0000-0000-000018250000}"/>
    <cellStyle name="Normal 11 2 2 2 2 4 8 2" xfId="41643" xr:uid="{00000000-0005-0000-0000-000019250000}"/>
    <cellStyle name="Normal 11 2 2 2 2 4 9" xfId="6982" xr:uid="{00000000-0005-0000-0000-00001A250000}"/>
    <cellStyle name="Normal 11 2 2 2 2 4 9 2" xfId="36691" xr:uid="{00000000-0005-0000-0000-00001B250000}"/>
    <cellStyle name="Normal 11 2 2 2 2 5" xfId="646" xr:uid="{00000000-0005-0000-0000-00001C250000}"/>
    <cellStyle name="Normal 11 2 2 2 2 5 10" xfId="21637" xr:uid="{00000000-0005-0000-0000-00001D250000}"/>
    <cellStyle name="Normal 11 2 2 2 2 5 11" xfId="26589" xr:uid="{00000000-0005-0000-0000-00001E250000}"/>
    <cellStyle name="Normal 11 2 2 2 2 5 12" xfId="31541" xr:uid="{00000000-0005-0000-0000-00001F250000}"/>
    <cellStyle name="Normal 11 2 2 2 2 5 2" xfId="1240" xr:uid="{00000000-0005-0000-0000-000020250000}"/>
    <cellStyle name="Normal 11 2 2 2 2 5 2 10" xfId="32993" xr:uid="{00000000-0005-0000-0000-000021250000}"/>
    <cellStyle name="Normal 11 2 2 2 2 5 2 2" xfId="4738" xr:uid="{00000000-0005-0000-0000-000022250000}"/>
    <cellStyle name="Normal 11 2 2 2 2 5 2 2 2" xfId="9688" xr:uid="{00000000-0005-0000-0000-000023250000}"/>
    <cellStyle name="Normal 11 2 2 2 2 5 2 2 2 2" xfId="44349" xr:uid="{00000000-0005-0000-0000-000024250000}"/>
    <cellStyle name="Normal 11 2 2 2 2 5 2 2 3" xfId="14638" xr:uid="{00000000-0005-0000-0000-000025250000}"/>
    <cellStyle name="Normal 11 2 2 2 2 5 2 2 3 2" xfId="39397" xr:uid="{00000000-0005-0000-0000-000026250000}"/>
    <cellStyle name="Normal 11 2 2 2 2 5 2 2 4" xfId="19589" xr:uid="{00000000-0005-0000-0000-000027250000}"/>
    <cellStyle name="Normal 11 2 2 2 2 5 2 2 5" xfId="24541" xr:uid="{00000000-0005-0000-0000-000028250000}"/>
    <cellStyle name="Normal 11 2 2 2 2 5 2 2 6" xfId="29493" xr:uid="{00000000-0005-0000-0000-000029250000}"/>
    <cellStyle name="Normal 11 2 2 2 2 5 2 2 7" xfId="34445" xr:uid="{00000000-0005-0000-0000-00002A250000}"/>
    <cellStyle name="Normal 11 2 2 2 2 5 2 3" xfId="6190" xr:uid="{00000000-0005-0000-0000-00002B250000}"/>
    <cellStyle name="Normal 11 2 2 2 2 5 2 3 2" xfId="11140" xr:uid="{00000000-0005-0000-0000-00002C250000}"/>
    <cellStyle name="Normal 11 2 2 2 2 5 2 3 2 2" xfId="45801" xr:uid="{00000000-0005-0000-0000-00002D250000}"/>
    <cellStyle name="Normal 11 2 2 2 2 5 2 3 3" xfId="16090" xr:uid="{00000000-0005-0000-0000-00002E250000}"/>
    <cellStyle name="Normal 11 2 2 2 2 5 2 3 3 2" xfId="40849" xr:uid="{00000000-0005-0000-0000-00002F250000}"/>
    <cellStyle name="Normal 11 2 2 2 2 5 2 3 4" xfId="21041" xr:uid="{00000000-0005-0000-0000-000030250000}"/>
    <cellStyle name="Normal 11 2 2 2 2 5 2 3 5" xfId="25993" xr:uid="{00000000-0005-0000-0000-000031250000}"/>
    <cellStyle name="Normal 11 2 2 2 2 5 2 3 6" xfId="30945" xr:uid="{00000000-0005-0000-0000-000032250000}"/>
    <cellStyle name="Normal 11 2 2 2 2 5 2 3 7" xfId="35897" xr:uid="{00000000-0005-0000-0000-000033250000}"/>
    <cellStyle name="Normal 11 2 2 2 2 5 2 4" xfId="3286" xr:uid="{00000000-0005-0000-0000-000034250000}"/>
    <cellStyle name="Normal 11 2 2 2 2 5 2 4 2" xfId="42897" xr:uid="{00000000-0005-0000-0000-000035250000}"/>
    <cellStyle name="Normal 11 2 2 2 2 5 2 5" xfId="8236" xr:uid="{00000000-0005-0000-0000-000036250000}"/>
    <cellStyle name="Normal 11 2 2 2 2 5 2 5 2" xfId="37945" xr:uid="{00000000-0005-0000-0000-000037250000}"/>
    <cellStyle name="Normal 11 2 2 2 2 5 2 6" xfId="13186" xr:uid="{00000000-0005-0000-0000-000038250000}"/>
    <cellStyle name="Normal 11 2 2 2 2 5 2 7" xfId="18137" xr:uid="{00000000-0005-0000-0000-000039250000}"/>
    <cellStyle name="Normal 11 2 2 2 2 5 2 8" xfId="23089" xr:uid="{00000000-0005-0000-0000-00003A250000}"/>
    <cellStyle name="Normal 11 2 2 2 2 5 2 9" xfId="28041" xr:uid="{00000000-0005-0000-0000-00003B250000}"/>
    <cellStyle name="Normal 11 2 2 2 2 5 3" xfId="2692" xr:uid="{00000000-0005-0000-0000-00003C250000}"/>
    <cellStyle name="Normal 11 2 2 2 2 5 3 2" xfId="7642" xr:uid="{00000000-0005-0000-0000-00003D250000}"/>
    <cellStyle name="Normal 11 2 2 2 2 5 3 2 2" xfId="42303" xr:uid="{00000000-0005-0000-0000-00003E250000}"/>
    <cellStyle name="Normal 11 2 2 2 2 5 3 3" xfId="12592" xr:uid="{00000000-0005-0000-0000-00003F250000}"/>
    <cellStyle name="Normal 11 2 2 2 2 5 3 3 2" xfId="37351" xr:uid="{00000000-0005-0000-0000-000040250000}"/>
    <cellStyle name="Normal 11 2 2 2 2 5 3 4" xfId="17543" xr:uid="{00000000-0005-0000-0000-000041250000}"/>
    <cellStyle name="Normal 11 2 2 2 2 5 3 5" xfId="22495" xr:uid="{00000000-0005-0000-0000-000042250000}"/>
    <cellStyle name="Normal 11 2 2 2 2 5 3 6" xfId="27447" xr:uid="{00000000-0005-0000-0000-000043250000}"/>
    <cellStyle name="Normal 11 2 2 2 2 5 3 7" xfId="32399" xr:uid="{00000000-0005-0000-0000-000044250000}"/>
    <cellStyle name="Normal 11 2 2 2 2 5 4" xfId="4144" xr:uid="{00000000-0005-0000-0000-000045250000}"/>
    <cellStyle name="Normal 11 2 2 2 2 5 4 2" xfId="9094" xr:uid="{00000000-0005-0000-0000-000046250000}"/>
    <cellStyle name="Normal 11 2 2 2 2 5 4 2 2" xfId="43755" xr:uid="{00000000-0005-0000-0000-000047250000}"/>
    <cellStyle name="Normal 11 2 2 2 2 5 4 3" xfId="14044" xr:uid="{00000000-0005-0000-0000-000048250000}"/>
    <cellStyle name="Normal 11 2 2 2 2 5 4 3 2" xfId="38803" xr:uid="{00000000-0005-0000-0000-000049250000}"/>
    <cellStyle name="Normal 11 2 2 2 2 5 4 4" xfId="18995" xr:uid="{00000000-0005-0000-0000-00004A250000}"/>
    <cellStyle name="Normal 11 2 2 2 2 5 4 5" xfId="23947" xr:uid="{00000000-0005-0000-0000-00004B250000}"/>
    <cellStyle name="Normal 11 2 2 2 2 5 4 6" xfId="28899" xr:uid="{00000000-0005-0000-0000-00004C250000}"/>
    <cellStyle name="Normal 11 2 2 2 2 5 4 7" xfId="33851" xr:uid="{00000000-0005-0000-0000-00004D250000}"/>
    <cellStyle name="Normal 11 2 2 2 2 5 5" xfId="5596" xr:uid="{00000000-0005-0000-0000-00004E250000}"/>
    <cellStyle name="Normal 11 2 2 2 2 5 5 2" xfId="10546" xr:uid="{00000000-0005-0000-0000-00004F250000}"/>
    <cellStyle name="Normal 11 2 2 2 2 5 5 2 2" xfId="45207" xr:uid="{00000000-0005-0000-0000-000050250000}"/>
    <cellStyle name="Normal 11 2 2 2 2 5 5 3" xfId="15496" xr:uid="{00000000-0005-0000-0000-000051250000}"/>
    <cellStyle name="Normal 11 2 2 2 2 5 5 3 2" xfId="40255" xr:uid="{00000000-0005-0000-0000-000052250000}"/>
    <cellStyle name="Normal 11 2 2 2 2 5 5 4" xfId="20447" xr:uid="{00000000-0005-0000-0000-000053250000}"/>
    <cellStyle name="Normal 11 2 2 2 2 5 5 5" xfId="25399" xr:uid="{00000000-0005-0000-0000-000054250000}"/>
    <cellStyle name="Normal 11 2 2 2 2 5 5 6" xfId="30351" xr:uid="{00000000-0005-0000-0000-000055250000}"/>
    <cellStyle name="Normal 11 2 2 2 2 5 5 7" xfId="35303" xr:uid="{00000000-0005-0000-0000-000056250000}"/>
    <cellStyle name="Normal 11 2 2 2 2 5 6" xfId="1834" xr:uid="{00000000-0005-0000-0000-000057250000}"/>
    <cellStyle name="Normal 11 2 2 2 2 5 6 2" xfId="41445" xr:uid="{00000000-0005-0000-0000-000058250000}"/>
    <cellStyle name="Normal 11 2 2 2 2 5 7" xfId="6784" xr:uid="{00000000-0005-0000-0000-000059250000}"/>
    <cellStyle name="Normal 11 2 2 2 2 5 7 2" xfId="36493" xr:uid="{00000000-0005-0000-0000-00005A250000}"/>
    <cellStyle name="Normal 11 2 2 2 2 5 8" xfId="11734" xr:uid="{00000000-0005-0000-0000-00005B250000}"/>
    <cellStyle name="Normal 11 2 2 2 2 5 9" xfId="16685" xr:uid="{00000000-0005-0000-0000-00005C250000}"/>
    <cellStyle name="Normal 11 2 2 2 2 6" xfId="910" xr:uid="{00000000-0005-0000-0000-00005D250000}"/>
    <cellStyle name="Normal 11 2 2 2 2 6 10" xfId="21901" xr:uid="{00000000-0005-0000-0000-00005E250000}"/>
    <cellStyle name="Normal 11 2 2 2 2 6 11" xfId="26853" xr:uid="{00000000-0005-0000-0000-00005F250000}"/>
    <cellStyle name="Normal 11 2 2 2 2 6 12" xfId="31805" xr:uid="{00000000-0005-0000-0000-000060250000}"/>
    <cellStyle name="Normal 11 2 2 2 2 6 2" xfId="1504" xr:uid="{00000000-0005-0000-0000-000061250000}"/>
    <cellStyle name="Normal 11 2 2 2 2 6 2 10" xfId="33257" xr:uid="{00000000-0005-0000-0000-000062250000}"/>
    <cellStyle name="Normal 11 2 2 2 2 6 2 2" xfId="5002" xr:uid="{00000000-0005-0000-0000-000063250000}"/>
    <cellStyle name="Normal 11 2 2 2 2 6 2 2 2" xfId="9952" xr:uid="{00000000-0005-0000-0000-000064250000}"/>
    <cellStyle name="Normal 11 2 2 2 2 6 2 2 2 2" xfId="44613" xr:uid="{00000000-0005-0000-0000-000065250000}"/>
    <cellStyle name="Normal 11 2 2 2 2 6 2 2 3" xfId="14902" xr:uid="{00000000-0005-0000-0000-000066250000}"/>
    <cellStyle name="Normal 11 2 2 2 2 6 2 2 3 2" xfId="39661" xr:uid="{00000000-0005-0000-0000-000067250000}"/>
    <cellStyle name="Normal 11 2 2 2 2 6 2 2 4" xfId="19853" xr:uid="{00000000-0005-0000-0000-000068250000}"/>
    <cellStyle name="Normal 11 2 2 2 2 6 2 2 5" xfId="24805" xr:uid="{00000000-0005-0000-0000-000069250000}"/>
    <cellStyle name="Normal 11 2 2 2 2 6 2 2 6" xfId="29757" xr:uid="{00000000-0005-0000-0000-00006A250000}"/>
    <cellStyle name="Normal 11 2 2 2 2 6 2 2 7" xfId="34709" xr:uid="{00000000-0005-0000-0000-00006B250000}"/>
    <cellStyle name="Normal 11 2 2 2 2 6 2 3" xfId="6454" xr:uid="{00000000-0005-0000-0000-00006C250000}"/>
    <cellStyle name="Normal 11 2 2 2 2 6 2 3 2" xfId="11404" xr:uid="{00000000-0005-0000-0000-00006D250000}"/>
    <cellStyle name="Normal 11 2 2 2 2 6 2 3 2 2" xfId="46065" xr:uid="{00000000-0005-0000-0000-00006E250000}"/>
    <cellStyle name="Normal 11 2 2 2 2 6 2 3 3" xfId="16354" xr:uid="{00000000-0005-0000-0000-00006F250000}"/>
    <cellStyle name="Normal 11 2 2 2 2 6 2 3 3 2" xfId="41113" xr:uid="{00000000-0005-0000-0000-000070250000}"/>
    <cellStyle name="Normal 11 2 2 2 2 6 2 3 4" xfId="21305" xr:uid="{00000000-0005-0000-0000-000071250000}"/>
    <cellStyle name="Normal 11 2 2 2 2 6 2 3 5" xfId="26257" xr:uid="{00000000-0005-0000-0000-000072250000}"/>
    <cellStyle name="Normal 11 2 2 2 2 6 2 3 6" xfId="31209" xr:uid="{00000000-0005-0000-0000-000073250000}"/>
    <cellStyle name="Normal 11 2 2 2 2 6 2 3 7" xfId="36161" xr:uid="{00000000-0005-0000-0000-000074250000}"/>
    <cellStyle name="Normal 11 2 2 2 2 6 2 4" xfId="3550" xr:uid="{00000000-0005-0000-0000-000075250000}"/>
    <cellStyle name="Normal 11 2 2 2 2 6 2 4 2" xfId="43161" xr:uid="{00000000-0005-0000-0000-000076250000}"/>
    <cellStyle name="Normal 11 2 2 2 2 6 2 5" xfId="8500" xr:uid="{00000000-0005-0000-0000-000077250000}"/>
    <cellStyle name="Normal 11 2 2 2 2 6 2 5 2" xfId="38209" xr:uid="{00000000-0005-0000-0000-000078250000}"/>
    <cellStyle name="Normal 11 2 2 2 2 6 2 6" xfId="13450" xr:uid="{00000000-0005-0000-0000-000079250000}"/>
    <cellStyle name="Normal 11 2 2 2 2 6 2 7" xfId="18401" xr:uid="{00000000-0005-0000-0000-00007A250000}"/>
    <cellStyle name="Normal 11 2 2 2 2 6 2 8" xfId="23353" xr:uid="{00000000-0005-0000-0000-00007B250000}"/>
    <cellStyle name="Normal 11 2 2 2 2 6 2 9" xfId="28305" xr:uid="{00000000-0005-0000-0000-00007C250000}"/>
    <cellStyle name="Normal 11 2 2 2 2 6 3" xfId="2956" xr:uid="{00000000-0005-0000-0000-00007D250000}"/>
    <cellStyle name="Normal 11 2 2 2 2 6 3 2" xfId="7906" xr:uid="{00000000-0005-0000-0000-00007E250000}"/>
    <cellStyle name="Normal 11 2 2 2 2 6 3 2 2" xfId="42567" xr:uid="{00000000-0005-0000-0000-00007F250000}"/>
    <cellStyle name="Normal 11 2 2 2 2 6 3 3" xfId="12856" xr:uid="{00000000-0005-0000-0000-000080250000}"/>
    <cellStyle name="Normal 11 2 2 2 2 6 3 3 2" xfId="37615" xr:uid="{00000000-0005-0000-0000-000081250000}"/>
    <cellStyle name="Normal 11 2 2 2 2 6 3 4" xfId="17807" xr:uid="{00000000-0005-0000-0000-000082250000}"/>
    <cellStyle name="Normal 11 2 2 2 2 6 3 5" xfId="22759" xr:uid="{00000000-0005-0000-0000-000083250000}"/>
    <cellStyle name="Normal 11 2 2 2 2 6 3 6" xfId="27711" xr:uid="{00000000-0005-0000-0000-000084250000}"/>
    <cellStyle name="Normal 11 2 2 2 2 6 3 7" xfId="32663" xr:uid="{00000000-0005-0000-0000-000085250000}"/>
    <cellStyle name="Normal 11 2 2 2 2 6 4" xfId="4408" xr:uid="{00000000-0005-0000-0000-000086250000}"/>
    <cellStyle name="Normal 11 2 2 2 2 6 4 2" xfId="9358" xr:uid="{00000000-0005-0000-0000-000087250000}"/>
    <cellStyle name="Normal 11 2 2 2 2 6 4 2 2" xfId="44019" xr:uid="{00000000-0005-0000-0000-000088250000}"/>
    <cellStyle name="Normal 11 2 2 2 2 6 4 3" xfId="14308" xr:uid="{00000000-0005-0000-0000-000089250000}"/>
    <cellStyle name="Normal 11 2 2 2 2 6 4 3 2" xfId="39067" xr:uid="{00000000-0005-0000-0000-00008A250000}"/>
    <cellStyle name="Normal 11 2 2 2 2 6 4 4" xfId="19259" xr:uid="{00000000-0005-0000-0000-00008B250000}"/>
    <cellStyle name="Normal 11 2 2 2 2 6 4 5" xfId="24211" xr:uid="{00000000-0005-0000-0000-00008C250000}"/>
    <cellStyle name="Normal 11 2 2 2 2 6 4 6" xfId="29163" xr:uid="{00000000-0005-0000-0000-00008D250000}"/>
    <cellStyle name="Normal 11 2 2 2 2 6 4 7" xfId="34115" xr:uid="{00000000-0005-0000-0000-00008E250000}"/>
    <cellStyle name="Normal 11 2 2 2 2 6 5" xfId="5860" xr:uid="{00000000-0005-0000-0000-00008F250000}"/>
    <cellStyle name="Normal 11 2 2 2 2 6 5 2" xfId="10810" xr:uid="{00000000-0005-0000-0000-000090250000}"/>
    <cellStyle name="Normal 11 2 2 2 2 6 5 2 2" xfId="45471" xr:uid="{00000000-0005-0000-0000-000091250000}"/>
    <cellStyle name="Normal 11 2 2 2 2 6 5 3" xfId="15760" xr:uid="{00000000-0005-0000-0000-000092250000}"/>
    <cellStyle name="Normal 11 2 2 2 2 6 5 3 2" xfId="40519" xr:uid="{00000000-0005-0000-0000-000093250000}"/>
    <cellStyle name="Normal 11 2 2 2 2 6 5 4" xfId="20711" xr:uid="{00000000-0005-0000-0000-000094250000}"/>
    <cellStyle name="Normal 11 2 2 2 2 6 5 5" xfId="25663" xr:uid="{00000000-0005-0000-0000-000095250000}"/>
    <cellStyle name="Normal 11 2 2 2 2 6 5 6" xfId="30615" xr:uid="{00000000-0005-0000-0000-000096250000}"/>
    <cellStyle name="Normal 11 2 2 2 2 6 5 7" xfId="35567" xr:uid="{00000000-0005-0000-0000-000097250000}"/>
    <cellStyle name="Normal 11 2 2 2 2 6 6" xfId="2098" xr:uid="{00000000-0005-0000-0000-000098250000}"/>
    <cellStyle name="Normal 11 2 2 2 2 6 6 2" xfId="41709" xr:uid="{00000000-0005-0000-0000-000099250000}"/>
    <cellStyle name="Normal 11 2 2 2 2 6 7" xfId="7048" xr:uid="{00000000-0005-0000-0000-00009A250000}"/>
    <cellStyle name="Normal 11 2 2 2 2 6 7 2" xfId="36757" xr:uid="{00000000-0005-0000-0000-00009B250000}"/>
    <cellStyle name="Normal 11 2 2 2 2 6 8" xfId="11998" xr:uid="{00000000-0005-0000-0000-00009C250000}"/>
    <cellStyle name="Normal 11 2 2 2 2 6 9" xfId="16949" xr:uid="{00000000-0005-0000-0000-00009D250000}"/>
    <cellStyle name="Normal 11 2 2 2 2 7" xfId="580" xr:uid="{00000000-0005-0000-0000-00009E250000}"/>
    <cellStyle name="Normal 11 2 2 2 2 7 10" xfId="32333" xr:uid="{00000000-0005-0000-0000-00009F250000}"/>
    <cellStyle name="Normal 11 2 2 2 2 7 2" xfId="4078" xr:uid="{00000000-0005-0000-0000-0000A0250000}"/>
    <cellStyle name="Normal 11 2 2 2 2 7 2 2" xfId="9028" xr:uid="{00000000-0005-0000-0000-0000A1250000}"/>
    <cellStyle name="Normal 11 2 2 2 2 7 2 2 2" xfId="43689" xr:uid="{00000000-0005-0000-0000-0000A2250000}"/>
    <cellStyle name="Normal 11 2 2 2 2 7 2 3" xfId="13978" xr:uid="{00000000-0005-0000-0000-0000A3250000}"/>
    <cellStyle name="Normal 11 2 2 2 2 7 2 3 2" xfId="38737" xr:uid="{00000000-0005-0000-0000-0000A4250000}"/>
    <cellStyle name="Normal 11 2 2 2 2 7 2 4" xfId="18929" xr:uid="{00000000-0005-0000-0000-0000A5250000}"/>
    <cellStyle name="Normal 11 2 2 2 2 7 2 5" xfId="23881" xr:uid="{00000000-0005-0000-0000-0000A6250000}"/>
    <cellStyle name="Normal 11 2 2 2 2 7 2 6" xfId="28833" xr:uid="{00000000-0005-0000-0000-0000A7250000}"/>
    <cellStyle name="Normal 11 2 2 2 2 7 2 7" xfId="33785" xr:uid="{00000000-0005-0000-0000-0000A8250000}"/>
    <cellStyle name="Normal 11 2 2 2 2 7 3" xfId="5530" xr:uid="{00000000-0005-0000-0000-0000A9250000}"/>
    <cellStyle name="Normal 11 2 2 2 2 7 3 2" xfId="10480" xr:uid="{00000000-0005-0000-0000-0000AA250000}"/>
    <cellStyle name="Normal 11 2 2 2 2 7 3 2 2" xfId="45141" xr:uid="{00000000-0005-0000-0000-0000AB250000}"/>
    <cellStyle name="Normal 11 2 2 2 2 7 3 3" xfId="15430" xr:uid="{00000000-0005-0000-0000-0000AC250000}"/>
    <cellStyle name="Normal 11 2 2 2 2 7 3 3 2" xfId="40189" xr:uid="{00000000-0005-0000-0000-0000AD250000}"/>
    <cellStyle name="Normal 11 2 2 2 2 7 3 4" xfId="20381" xr:uid="{00000000-0005-0000-0000-0000AE250000}"/>
    <cellStyle name="Normal 11 2 2 2 2 7 3 5" xfId="25333" xr:uid="{00000000-0005-0000-0000-0000AF250000}"/>
    <cellStyle name="Normal 11 2 2 2 2 7 3 6" xfId="30285" xr:uid="{00000000-0005-0000-0000-0000B0250000}"/>
    <cellStyle name="Normal 11 2 2 2 2 7 3 7" xfId="35237" xr:uid="{00000000-0005-0000-0000-0000B1250000}"/>
    <cellStyle name="Normal 11 2 2 2 2 7 4" xfId="2626" xr:uid="{00000000-0005-0000-0000-0000B2250000}"/>
    <cellStyle name="Normal 11 2 2 2 2 7 4 2" xfId="42237" xr:uid="{00000000-0005-0000-0000-0000B3250000}"/>
    <cellStyle name="Normal 11 2 2 2 2 7 5" xfId="7576" xr:uid="{00000000-0005-0000-0000-0000B4250000}"/>
    <cellStyle name="Normal 11 2 2 2 2 7 5 2" xfId="37285" xr:uid="{00000000-0005-0000-0000-0000B5250000}"/>
    <cellStyle name="Normal 11 2 2 2 2 7 6" xfId="12526" xr:uid="{00000000-0005-0000-0000-0000B6250000}"/>
    <cellStyle name="Normal 11 2 2 2 2 7 7" xfId="17477" xr:uid="{00000000-0005-0000-0000-0000B7250000}"/>
    <cellStyle name="Normal 11 2 2 2 2 7 8" xfId="22429" xr:uid="{00000000-0005-0000-0000-0000B8250000}"/>
    <cellStyle name="Normal 11 2 2 2 2 7 9" xfId="27381" xr:uid="{00000000-0005-0000-0000-0000B9250000}"/>
    <cellStyle name="Normal 11 2 2 2 2 8" xfId="1174" xr:uid="{00000000-0005-0000-0000-0000BA250000}"/>
    <cellStyle name="Normal 11 2 2 2 2 8 10" xfId="32927" xr:uid="{00000000-0005-0000-0000-0000BB250000}"/>
    <cellStyle name="Normal 11 2 2 2 2 8 2" xfId="4672" xr:uid="{00000000-0005-0000-0000-0000BC250000}"/>
    <cellStyle name="Normal 11 2 2 2 2 8 2 2" xfId="9622" xr:uid="{00000000-0005-0000-0000-0000BD250000}"/>
    <cellStyle name="Normal 11 2 2 2 2 8 2 2 2" xfId="44283" xr:uid="{00000000-0005-0000-0000-0000BE250000}"/>
    <cellStyle name="Normal 11 2 2 2 2 8 2 3" xfId="14572" xr:uid="{00000000-0005-0000-0000-0000BF250000}"/>
    <cellStyle name="Normal 11 2 2 2 2 8 2 3 2" xfId="39331" xr:uid="{00000000-0005-0000-0000-0000C0250000}"/>
    <cellStyle name="Normal 11 2 2 2 2 8 2 4" xfId="19523" xr:uid="{00000000-0005-0000-0000-0000C1250000}"/>
    <cellStyle name="Normal 11 2 2 2 2 8 2 5" xfId="24475" xr:uid="{00000000-0005-0000-0000-0000C2250000}"/>
    <cellStyle name="Normal 11 2 2 2 2 8 2 6" xfId="29427" xr:uid="{00000000-0005-0000-0000-0000C3250000}"/>
    <cellStyle name="Normal 11 2 2 2 2 8 2 7" xfId="34379" xr:uid="{00000000-0005-0000-0000-0000C4250000}"/>
    <cellStyle name="Normal 11 2 2 2 2 8 3" xfId="6124" xr:uid="{00000000-0005-0000-0000-0000C5250000}"/>
    <cellStyle name="Normal 11 2 2 2 2 8 3 2" xfId="11074" xr:uid="{00000000-0005-0000-0000-0000C6250000}"/>
    <cellStyle name="Normal 11 2 2 2 2 8 3 2 2" xfId="45735" xr:uid="{00000000-0005-0000-0000-0000C7250000}"/>
    <cellStyle name="Normal 11 2 2 2 2 8 3 3" xfId="16024" xr:uid="{00000000-0005-0000-0000-0000C8250000}"/>
    <cellStyle name="Normal 11 2 2 2 2 8 3 3 2" xfId="40783" xr:uid="{00000000-0005-0000-0000-0000C9250000}"/>
    <cellStyle name="Normal 11 2 2 2 2 8 3 4" xfId="20975" xr:uid="{00000000-0005-0000-0000-0000CA250000}"/>
    <cellStyle name="Normal 11 2 2 2 2 8 3 5" xfId="25927" xr:uid="{00000000-0005-0000-0000-0000CB250000}"/>
    <cellStyle name="Normal 11 2 2 2 2 8 3 6" xfId="30879" xr:uid="{00000000-0005-0000-0000-0000CC250000}"/>
    <cellStyle name="Normal 11 2 2 2 2 8 3 7" xfId="35831" xr:uid="{00000000-0005-0000-0000-0000CD250000}"/>
    <cellStyle name="Normal 11 2 2 2 2 8 4" xfId="3220" xr:uid="{00000000-0005-0000-0000-0000CE250000}"/>
    <cellStyle name="Normal 11 2 2 2 2 8 4 2" xfId="42831" xr:uid="{00000000-0005-0000-0000-0000CF250000}"/>
    <cellStyle name="Normal 11 2 2 2 2 8 5" xfId="8170" xr:uid="{00000000-0005-0000-0000-0000D0250000}"/>
    <cellStyle name="Normal 11 2 2 2 2 8 5 2" xfId="37879" xr:uid="{00000000-0005-0000-0000-0000D1250000}"/>
    <cellStyle name="Normal 11 2 2 2 2 8 6" xfId="13120" xr:uid="{00000000-0005-0000-0000-0000D2250000}"/>
    <cellStyle name="Normal 11 2 2 2 2 8 7" xfId="18071" xr:uid="{00000000-0005-0000-0000-0000D3250000}"/>
    <cellStyle name="Normal 11 2 2 2 2 8 8" xfId="23023" xr:uid="{00000000-0005-0000-0000-0000D4250000}"/>
    <cellStyle name="Normal 11 2 2 2 2 8 9" xfId="27975" xr:uid="{00000000-0005-0000-0000-0000D5250000}"/>
    <cellStyle name="Normal 11 2 2 2 2 9" xfId="2362" xr:uid="{00000000-0005-0000-0000-0000D6250000}"/>
    <cellStyle name="Normal 11 2 2 2 2 9 2" xfId="7312" xr:uid="{00000000-0005-0000-0000-0000D7250000}"/>
    <cellStyle name="Normal 11 2 2 2 2 9 2 2" xfId="41973" xr:uid="{00000000-0005-0000-0000-0000D8250000}"/>
    <cellStyle name="Normal 11 2 2 2 2 9 3" xfId="12262" xr:uid="{00000000-0005-0000-0000-0000D9250000}"/>
    <cellStyle name="Normal 11 2 2 2 2 9 3 2" xfId="37021" xr:uid="{00000000-0005-0000-0000-0000DA250000}"/>
    <cellStyle name="Normal 11 2 2 2 2 9 4" xfId="17213" xr:uid="{00000000-0005-0000-0000-0000DB250000}"/>
    <cellStyle name="Normal 11 2 2 2 2 9 5" xfId="22165" xr:uid="{00000000-0005-0000-0000-0000DC250000}"/>
    <cellStyle name="Normal 11 2 2 2 2 9 6" xfId="27117" xr:uid="{00000000-0005-0000-0000-0000DD250000}"/>
    <cellStyle name="Normal 11 2 2 2 2 9 7" xfId="32069" xr:uid="{00000000-0005-0000-0000-0000DE250000}"/>
    <cellStyle name="Normal 11 2 2 2 3" xfId="349" xr:uid="{00000000-0005-0000-0000-0000DF250000}"/>
    <cellStyle name="Normal 11 2 2 2 3 10" xfId="11767" xr:uid="{00000000-0005-0000-0000-0000E0250000}"/>
    <cellStyle name="Normal 11 2 2 2 3 11" xfId="16718" xr:uid="{00000000-0005-0000-0000-0000E1250000}"/>
    <cellStyle name="Normal 11 2 2 2 3 12" xfId="21670" xr:uid="{00000000-0005-0000-0000-0000E2250000}"/>
    <cellStyle name="Normal 11 2 2 2 3 13" xfId="26622" xr:uid="{00000000-0005-0000-0000-0000E3250000}"/>
    <cellStyle name="Normal 11 2 2 2 3 14" xfId="31574" xr:uid="{00000000-0005-0000-0000-0000E4250000}"/>
    <cellStyle name="Normal 11 2 2 2 3 2" xfId="943" xr:uid="{00000000-0005-0000-0000-0000E5250000}"/>
    <cellStyle name="Normal 11 2 2 2 3 2 10" xfId="21934" xr:uid="{00000000-0005-0000-0000-0000E6250000}"/>
    <cellStyle name="Normal 11 2 2 2 3 2 11" xfId="26886" xr:uid="{00000000-0005-0000-0000-0000E7250000}"/>
    <cellStyle name="Normal 11 2 2 2 3 2 12" xfId="31838" xr:uid="{00000000-0005-0000-0000-0000E8250000}"/>
    <cellStyle name="Normal 11 2 2 2 3 2 2" xfId="1537" xr:uid="{00000000-0005-0000-0000-0000E9250000}"/>
    <cellStyle name="Normal 11 2 2 2 3 2 2 10" xfId="33290" xr:uid="{00000000-0005-0000-0000-0000EA250000}"/>
    <cellStyle name="Normal 11 2 2 2 3 2 2 2" xfId="5035" xr:uid="{00000000-0005-0000-0000-0000EB250000}"/>
    <cellStyle name="Normal 11 2 2 2 3 2 2 2 2" xfId="9985" xr:uid="{00000000-0005-0000-0000-0000EC250000}"/>
    <cellStyle name="Normal 11 2 2 2 3 2 2 2 2 2" xfId="44646" xr:uid="{00000000-0005-0000-0000-0000ED250000}"/>
    <cellStyle name="Normal 11 2 2 2 3 2 2 2 3" xfId="14935" xr:uid="{00000000-0005-0000-0000-0000EE250000}"/>
    <cellStyle name="Normal 11 2 2 2 3 2 2 2 3 2" xfId="39694" xr:uid="{00000000-0005-0000-0000-0000EF250000}"/>
    <cellStyle name="Normal 11 2 2 2 3 2 2 2 4" xfId="19886" xr:uid="{00000000-0005-0000-0000-0000F0250000}"/>
    <cellStyle name="Normal 11 2 2 2 3 2 2 2 5" xfId="24838" xr:uid="{00000000-0005-0000-0000-0000F1250000}"/>
    <cellStyle name="Normal 11 2 2 2 3 2 2 2 6" xfId="29790" xr:uid="{00000000-0005-0000-0000-0000F2250000}"/>
    <cellStyle name="Normal 11 2 2 2 3 2 2 2 7" xfId="34742" xr:uid="{00000000-0005-0000-0000-0000F3250000}"/>
    <cellStyle name="Normal 11 2 2 2 3 2 2 3" xfId="6487" xr:uid="{00000000-0005-0000-0000-0000F4250000}"/>
    <cellStyle name="Normal 11 2 2 2 3 2 2 3 2" xfId="11437" xr:uid="{00000000-0005-0000-0000-0000F5250000}"/>
    <cellStyle name="Normal 11 2 2 2 3 2 2 3 2 2" xfId="46098" xr:uid="{00000000-0005-0000-0000-0000F6250000}"/>
    <cellStyle name="Normal 11 2 2 2 3 2 2 3 3" xfId="16387" xr:uid="{00000000-0005-0000-0000-0000F7250000}"/>
    <cellStyle name="Normal 11 2 2 2 3 2 2 3 3 2" xfId="41146" xr:uid="{00000000-0005-0000-0000-0000F8250000}"/>
    <cellStyle name="Normal 11 2 2 2 3 2 2 3 4" xfId="21338" xr:uid="{00000000-0005-0000-0000-0000F9250000}"/>
    <cellStyle name="Normal 11 2 2 2 3 2 2 3 5" xfId="26290" xr:uid="{00000000-0005-0000-0000-0000FA250000}"/>
    <cellStyle name="Normal 11 2 2 2 3 2 2 3 6" xfId="31242" xr:uid="{00000000-0005-0000-0000-0000FB250000}"/>
    <cellStyle name="Normal 11 2 2 2 3 2 2 3 7" xfId="36194" xr:uid="{00000000-0005-0000-0000-0000FC250000}"/>
    <cellStyle name="Normal 11 2 2 2 3 2 2 4" xfId="3583" xr:uid="{00000000-0005-0000-0000-0000FD250000}"/>
    <cellStyle name="Normal 11 2 2 2 3 2 2 4 2" xfId="43194" xr:uid="{00000000-0005-0000-0000-0000FE250000}"/>
    <cellStyle name="Normal 11 2 2 2 3 2 2 5" xfId="8533" xr:uid="{00000000-0005-0000-0000-0000FF250000}"/>
    <cellStyle name="Normal 11 2 2 2 3 2 2 5 2" xfId="38242" xr:uid="{00000000-0005-0000-0000-000000260000}"/>
    <cellStyle name="Normal 11 2 2 2 3 2 2 6" xfId="13483" xr:uid="{00000000-0005-0000-0000-000001260000}"/>
    <cellStyle name="Normal 11 2 2 2 3 2 2 7" xfId="18434" xr:uid="{00000000-0005-0000-0000-000002260000}"/>
    <cellStyle name="Normal 11 2 2 2 3 2 2 8" xfId="23386" xr:uid="{00000000-0005-0000-0000-000003260000}"/>
    <cellStyle name="Normal 11 2 2 2 3 2 2 9" xfId="28338" xr:uid="{00000000-0005-0000-0000-000004260000}"/>
    <cellStyle name="Normal 11 2 2 2 3 2 3" xfId="2989" xr:uid="{00000000-0005-0000-0000-000005260000}"/>
    <cellStyle name="Normal 11 2 2 2 3 2 3 2" xfId="7939" xr:uid="{00000000-0005-0000-0000-000006260000}"/>
    <cellStyle name="Normal 11 2 2 2 3 2 3 2 2" xfId="42600" xr:uid="{00000000-0005-0000-0000-000007260000}"/>
    <cellStyle name="Normal 11 2 2 2 3 2 3 3" xfId="12889" xr:uid="{00000000-0005-0000-0000-000008260000}"/>
    <cellStyle name="Normal 11 2 2 2 3 2 3 3 2" xfId="37648" xr:uid="{00000000-0005-0000-0000-000009260000}"/>
    <cellStyle name="Normal 11 2 2 2 3 2 3 4" xfId="17840" xr:uid="{00000000-0005-0000-0000-00000A260000}"/>
    <cellStyle name="Normal 11 2 2 2 3 2 3 5" xfId="22792" xr:uid="{00000000-0005-0000-0000-00000B260000}"/>
    <cellStyle name="Normal 11 2 2 2 3 2 3 6" xfId="27744" xr:uid="{00000000-0005-0000-0000-00000C260000}"/>
    <cellStyle name="Normal 11 2 2 2 3 2 3 7" xfId="32696" xr:uid="{00000000-0005-0000-0000-00000D260000}"/>
    <cellStyle name="Normal 11 2 2 2 3 2 4" xfId="4441" xr:uid="{00000000-0005-0000-0000-00000E260000}"/>
    <cellStyle name="Normal 11 2 2 2 3 2 4 2" xfId="9391" xr:uid="{00000000-0005-0000-0000-00000F260000}"/>
    <cellStyle name="Normal 11 2 2 2 3 2 4 2 2" xfId="44052" xr:uid="{00000000-0005-0000-0000-000010260000}"/>
    <cellStyle name="Normal 11 2 2 2 3 2 4 3" xfId="14341" xr:uid="{00000000-0005-0000-0000-000011260000}"/>
    <cellStyle name="Normal 11 2 2 2 3 2 4 3 2" xfId="39100" xr:uid="{00000000-0005-0000-0000-000012260000}"/>
    <cellStyle name="Normal 11 2 2 2 3 2 4 4" xfId="19292" xr:uid="{00000000-0005-0000-0000-000013260000}"/>
    <cellStyle name="Normal 11 2 2 2 3 2 4 5" xfId="24244" xr:uid="{00000000-0005-0000-0000-000014260000}"/>
    <cellStyle name="Normal 11 2 2 2 3 2 4 6" xfId="29196" xr:uid="{00000000-0005-0000-0000-000015260000}"/>
    <cellStyle name="Normal 11 2 2 2 3 2 4 7" xfId="34148" xr:uid="{00000000-0005-0000-0000-000016260000}"/>
    <cellStyle name="Normal 11 2 2 2 3 2 5" xfId="5893" xr:uid="{00000000-0005-0000-0000-000017260000}"/>
    <cellStyle name="Normal 11 2 2 2 3 2 5 2" xfId="10843" xr:uid="{00000000-0005-0000-0000-000018260000}"/>
    <cellStyle name="Normal 11 2 2 2 3 2 5 2 2" xfId="45504" xr:uid="{00000000-0005-0000-0000-000019260000}"/>
    <cellStyle name="Normal 11 2 2 2 3 2 5 3" xfId="15793" xr:uid="{00000000-0005-0000-0000-00001A260000}"/>
    <cellStyle name="Normal 11 2 2 2 3 2 5 3 2" xfId="40552" xr:uid="{00000000-0005-0000-0000-00001B260000}"/>
    <cellStyle name="Normal 11 2 2 2 3 2 5 4" xfId="20744" xr:uid="{00000000-0005-0000-0000-00001C260000}"/>
    <cellStyle name="Normal 11 2 2 2 3 2 5 5" xfId="25696" xr:uid="{00000000-0005-0000-0000-00001D260000}"/>
    <cellStyle name="Normal 11 2 2 2 3 2 5 6" xfId="30648" xr:uid="{00000000-0005-0000-0000-00001E260000}"/>
    <cellStyle name="Normal 11 2 2 2 3 2 5 7" xfId="35600" xr:uid="{00000000-0005-0000-0000-00001F260000}"/>
    <cellStyle name="Normal 11 2 2 2 3 2 6" xfId="2131" xr:uid="{00000000-0005-0000-0000-000020260000}"/>
    <cellStyle name="Normal 11 2 2 2 3 2 6 2" xfId="41742" xr:uid="{00000000-0005-0000-0000-000021260000}"/>
    <cellStyle name="Normal 11 2 2 2 3 2 7" xfId="7081" xr:uid="{00000000-0005-0000-0000-000022260000}"/>
    <cellStyle name="Normal 11 2 2 2 3 2 7 2" xfId="36790" xr:uid="{00000000-0005-0000-0000-000023260000}"/>
    <cellStyle name="Normal 11 2 2 2 3 2 8" xfId="12031" xr:uid="{00000000-0005-0000-0000-000024260000}"/>
    <cellStyle name="Normal 11 2 2 2 3 2 9" xfId="16982" xr:uid="{00000000-0005-0000-0000-000025260000}"/>
    <cellStyle name="Normal 11 2 2 2 3 3" xfId="679" xr:uid="{00000000-0005-0000-0000-000026260000}"/>
    <cellStyle name="Normal 11 2 2 2 3 3 10" xfId="32432" xr:uid="{00000000-0005-0000-0000-000027260000}"/>
    <cellStyle name="Normal 11 2 2 2 3 3 2" xfId="4177" xr:uid="{00000000-0005-0000-0000-000028260000}"/>
    <cellStyle name="Normal 11 2 2 2 3 3 2 2" xfId="9127" xr:uid="{00000000-0005-0000-0000-000029260000}"/>
    <cellStyle name="Normal 11 2 2 2 3 3 2 2 2" xfId="43788" xr:uid="{00000000-0005-0000-0000-00002A260000}"/>
    <cellStyle name="Normal 11 2 2 2 3 3 2 3" xfId="14077" xr:uid="{00000000-0005-0000-0000-00002B260000}"/>
    <cellStyle name="Normal 11 2 2 2 3 3 2 3 2" xfId="38836" xr:uid="{00000000-0005-0000-0000-00002C260000}"/>
    <cellStyle name="Normal 11 2 2 2 3 3 2 4" xfId="19028" xr:uid="{00000000-0005-0000-0000-00002D260000}"/>
    <cellStyle name="Normal 11 2 2 2 3 3 2 5" xfId="23980" xr:uid="{00000000-0005-0000-0000-00002E260000}"/>
    <cellStyle name="Normal 11 2 2 2 3 3 2 6" xfId="28932" xr:uid="{00000000-0005-0000-0000-00002F260000}"/>
    <cellStyle name="Normal 11 2 2 2 3 3 2 7" xfId="33884" xr:uid="{00000000-0005-0000-0000-000030260000}"/>
    <cellStyle name="Normal 11 2 2 2 3 3 3" xfId="5629" xr:uid="{00000000-0005-0000-0000-000031260000}"/>
    <cellStyle name="Normal 11 2 2 2 3 3 3 2" xfId="10579" xr:uid="{00000000-0005-0000-0000-000032260000}"/>
    <cellStyle name="Normal 11 2 2 2 3 3 3 2 2" xfId="45240" xr:uid="{00000000-0005-0000-0000-000033260000}"/>
    <cellStyle name="Normal 11 2 2 2 3 3 3 3" xfId="15529" xr:uid="{00000000-0005-0000-0000-000034260000}"/>
    <cellStyle name="Normal 11 2 2 2 3 3 3 3 2" xfId="40288" xr:uid="{00000000-0005-0000-0000-000035260000}"/>
    <cellStyle name="Normal 11 2 2 2 3 3 3 4" xfId="20480" xr:uid="{00000000-0005-0000-0000-000036260000}"/>
    <cellStyle name="Normal 11 2 2 2 3 3 3 5" xfId="25432" xr:uid="{00000000-0005-0000-0000-000037260000}"/>
    <cellStyle name="Normal 11 2 2 2 3 3 3 6" xfId="30384" xr:uid="{00000000-0005-0000-0000-000038260000}"/>
    <cellStyle name="Normal 11 2 2 2 3 3 3 7" xfId="35336" xr:uid="{00000000-0005-0000-0000-000039260000}"/>
    <cellStyle name="Normal 11 2 2 2 3 3 4" xfId="2725" xr:uid="{00000000-0005-0000-0000-00003A260000}"/>
    <cellStyle name="Normal 11 2 2 2 3 3 4 2" xfId="42336" xr:uid="{00000000-0005-0000-0000-00003B260000}"/>
    <cellStyle name="Normal 11 2 2 2 3 3 5" xfId="7675" xr:uid="{00000000-0005-0000-0000-00003C260000}"/>
    <cellStyle name="Normal 11 2 2 2 3 3 5 2" xfId="37384" xr:uid="{00000000-0005-0000-0000-00003D260000}"/>
    <cellStyle name="Normal 11 2 2 2 3 3 6" xfId="12625" xr:uid="{00000000-0005-0000-0000-00003E260000}"/>
    <cellStyle name="Normal 11 2 2 2 3 3 7" xfId="17576" xr:uid="{00000000-0005-0000-0000-00003F260000}"/>
    <cellStyle name="Normal 11 2 2 2 3 3 8" xfId="22528" xr:uid="{00000000-0005-0000-0000-000040260000}"/>
    <cellStyle name="Normal 11 2 2 2 3 3 9" xfId="27480" xr:uid="{00000000-0005-0000-0000-000041260000}"/>
    <cellStyle name="Normal 11 2 2 2 3 4" xfId="1273" xr:uid="{00000000-0005-0000-0000-000042260000}"/>
    <cellStyle name="Normal 11 2 2 2 3 4 10" xfId="33026" xr:uid="{00000000-0005-0000-0000-000043260000}"/>
    <cellStyle name="Normal 11 2 2 2 3 4 2" xfId="4771" xr:uid="{00000000-0005-0000-0000-000044260000}"/>
    <cellStyle name="Normal 11 2 2 2 3 4 2 2" xfId="9721" xr:uid="{00000000-0005-0000-0000-000045260000}"/>
    <cellStyle name="Normal 11 2 2 2 3 4 2 2 2" xfId="44382" xr:uid="{00000000-0005-0000-0000-000046260000}"/>
    <cellStyle name="Normal 11 2 2 2 3 4 2 3" xfId="14671" xr:uid="{00000000-0005-0000-0000-000047260000}"/>
    <cellStyle name="Normal 11 2 2 2 3 4 2 3 2" xfId="39430" xr:uid="{00000000-0005-0000-0000-000048260000}"/>
    <cellStyle name="Normal 11 2 2 2 3 4 2 4" xfId="19622" xr:uid="{00000000-0005-0000-0000-000049260000}"/>
    <cellStyle name="Normal 11 2 2 2 3 4 2 5" xfId="24574" xr:uid="{00000000-0005-0000-0000-00004A260000}"/>
    <cellStyle name="Normal 11 2 2 2 3 4 2 6" xfId="29526" xr:uid="{00000000-0005-0000-0000-00004B260000}"/>
    <cellStyle name="Normal 11 2 2 2 3 4 2 7" xfId="34478" xr:uid="{00000000-0005-0000-0000-00004C260000}"/>
    <cellStyle name="Normal 11 2 2 2 3 4 3" xfId="6223" xr:uid="{00000000-0005-0000-0000-00004D260000}"/>
    <cellStyle name="Normal 11 2 2 2 3 4 3 2" xfId="11173" xr:uid="{00000000-0005-0000-0000-00004E260000}"/>
    <cellStyle name="Normal 11 2 2 2 3 4 3 2 2" xfId="45834" xr:uid="{00000000-0005-0000-0000-00004F260000}"/>
    <cellStyle name="Normal 11 2 2 2 3 4 3 3" xfId="16123" xr:uid="{00000000-0005-0000-0000-000050260000}"/>
    <cellStyle name="Normal 11 2 2 2 3 4 3 3 2" xfId="40882" xr:uid="{00000000-0005-0000-0000-000051260000}"/>
    <cellStyle name="Normal 11 2 2 2 3 4 3 4" xfId="21074" xr:uid="{00000000-0005-0000-0000-000052260000}"/>
    <cellStyle name="Normal 11 2 2 2 3 4 3 5" xfId="26026" xr:uid="{00000000-0005-0000-0000-000053260000}"/>
    <cellStyle name="Normal 11 2 2 2 3 4 3 6" xfId="30978" xr:uid="{00000000-0005-0000-0000-000054260000}"/>
    <cellStyle name="Normal 11 2 2 2 3 4 3 7" xfId="35930" xr:uid="{00000000-0005-0000-0000-000055260000}"/>
    <cellStyle name="Normal 11 2 2 2 3 4 4" xfId="3319" xr:uid="{00000000-0005-0000-0000-000056260000}"/>
    <cellStyle name="Normal 11 2 2 2 3 4 4 2" xfId="42930" xr:uid="{00000000-0005-0000-0000-000057260000}"/>
    <cellStyle name="Normal 11 2 2 2 3 4 5" xfId="8269" xr:uid="{00000000-0005-0000-0000-000058260000}"/>
    <cellStyle name="Normal 11 2 2 2 3 4 5 2" xfId="37978" xr:uid="{00000000-0005-0000-0000-000059260000}"/>
    <cellStyle name="Normal 11 2 2 2 3 4 6" xfId="13219" xr:uid="{00000000-0005-0000-0000-00005A260000}"/>
    <cellStyle name="Normal 11 2 2 2 3 4 7" xfId="18170" xr:uid="{00000000-0005-0000-0000-00005B260000}"/>
    <cellStyle name="Normal 11 2 2 2 3 4 8" xfId="23122" xr:uid="{00000000-0005-0000-0000-00005C260000}"/>
    <cellStyle name="Normal 11 2 2 2 3 4 9" xfId="28074" xr:uid="{00000000-0005-0000-0000-00005D260000}"/>
    <cellStyle name="Normal 11 2 2 2 3 5" xfId="2395" xr:uid="{00000000-0005-0000-0000-00005E260000}"/>
    <cellStyle name="Normal 11 2 2 2 3 5 2" xfId="7345" xr:uid="{00000000-0005-0000-0000-00005F260000}"/>
    <cellStyle name="Normal 11 2 2 2 3 5 2 2" xfId="42006" xr:uid="{00000000-0005-0000-0000-000060260000}"/>
    <cellStyle name="Normal 11 2 2 2 3 5 3" xfId="12295" xr:uid="{00000000-0005-0000-0000-000061260000}"/>
    <cellStyle name="Normal 11 2 2 2 3 5 3 2" xfId="37054" xr:uid="{00000000-0005-0000-0000-000062260000}"/>
    <cellStyle name="Normal 11 2 2 2 3 5 4" xfId="17246" xr:uid="{00000000-0005-0000-0000-000063260000}"/>
    <cellStyle name="Normal 11 2 2 2 3 5 5" xfId="22198" xr:uid="{00000000-0005-0000-0000-000064260000}"/>
    <cellStyle name="Normal 11 2 2 2 3 5 6" xfId="27150" xr:uid="{00000000-0005-0000-0000-000065260000}"/>
    <cellStyle name="Normal 11 2 2 2 3 5 7" xfId="32102" xr:uid="{00000000-0005-0000-0000-000066260000}"/>
    <cellStyle name="Normal 11 2 2 2 3 6" xfId="3847" xr:uid="{00000000-0005-0000-0000-000067260000}"/>
    <cellStyle name="Normal 11 2 2 2 3 6 2" xfId="8797" xr:uid="{00000000-0005-0000-0000-000068260000}"/>
    <cellStyle name="Normal 11 2 2 2 3 6 2 2" xfId="43458" xr:uid="{00000000-0005-0000-0000-000069260000}"/>
    <cellStyle name="Normal 11 2 2 2 3 6 3" xfId="13747" xr:uid="{00000000-0005-0000-0000-00006A260000}"/>
    <cellStyle name="Normal 11 2 2 2 3 6 3 2" xfId="38506" xr:uid="{00000000-0005-0000-0000-00006B260000}"/>
    <cellStyle name="Normal 11 2 2 2 3 6 4" xfId="18698" xr:uid="{00000000-0005-0000-0000-00006C260000}"/>
    <cellStyle name="Normal 11 2 2 2 3 6 5" xfId="23650" xr:uid="{00000000-0005-0000-0000-00006D260000}"/>
    <cellStyle name="Normal 11 2 2 2 3 6 6" xfId="28602" xr:uid="{00000000-0005-0000-0000-00006E260000}"/>
    <cellStyle name="Normal 11 2 2 2 3 6 7" xfId="33554" xr:uid="{00000000-0005-0000-0000-00006F260000}"/>
    <cellStyle name="Normal 11 2 2 2 3 7" xfId="5299" xr:uid="{00000000-0005-0000-0000-000070260000}"/>
    <cellStyle name="Normal 11 2 2 2 3 7 2" xfId="10249" xr:uid="{00000000-0005-0000-0000-000071260000}"/>
    <cellStyle name="Normal 11 2 2 2 3 7 2 2" xfId="44910" xr:uid="{00000000-0005-0000-0000-000072260000}"/>
    <cellStyle name="Normal 11 2 2 2 3 7 3" xfId="15199" xr:uid="{00000000-0005-0000-0000-000073260000}"/>
    <cellStyle name="Normal 11 2 2 2 3 7 3 2" xfId="39958" xr:uid="{00000000-0005-0000-0000-000074260000}"/>
    <cellStyle name="Normal 11 2 2 2 3 7 4" xfId="20150" xr:uid="{00000000-0005-0000-0000-000075260000}"/>
    <cellStyle name="Normal 11 2 2 2 3 7 5" xfId="25102" xr:uid="{00000000-0005-0000-0000-000076260000}"/>
    <cellStyle name="Normal 11 2 2 2 3 7 6" xfId="30054" xr:uid="{00000000-0005-0000-0000-000077260000}"/>
    <cellStyle name="Normal 11 2 2 2 3 7 7" xfId="35006" xr:uid="{00000000-0005-0000-0000-000078260000}"/>
    <cellStyle name="Normal 11 2 2 2 3 8" xfId="1867" xr:uid="{00000000-0005-0000-0000-000079260000}"/>
    <cellStyle name="Normal 11 2 2 2 3 8 2" xfId="41478" xr:uid="{00000000-0005-0000-0000-00007A260000}"/>
    <cellStyle name="Normal 11 2 2 2 3 9" xfId="6817" xr:uid="{00000000-0005-0000-0000-00007B260000}"/>
    <cellStyle name="Normal 11 2 2 2 3 9 2" xfId="36526" xr:uid="{00000000-0005-0000-0000-00007C260000}"/>
    <cellStyle name="Normal 11 2 2 2 4" xfId="415" xr:uid="{00000000-0005-0000-0000-00007D260000}"/>
    <cellStyle name="Normal 11 2 2 2 4 10" xfId="11833" xr:uid="{00000000-0005-0000-0000-00007E260000}"/>
    <cellStyle name="Normal 11 2 2 2 4 11" xfId="16784" xr:uid="{00000000-0005-0000-0000-00007F260000}"/>
    <cellStyle name="Normal 11 2 2 2 4 12" xfId="21736" xr:uid="{00000000-0005-0000-0000-000080260000}"/>
    <cellStyle name="Normal 11 2 2 2 4 13" xfId="26688" xr:uid="{00000000-0005-0000-0000-000081260000}"/>
    <cellStyle name="Normal 11 2 2 2 4 14" xfId="31640" xr:uid="{00000000-0005-0000-0000-000082260000}"/>
    <cellStyle name="Normal 11 2 2 2 4 2" xfId="1009" xr:uid="{00000000-0005-0000-0000-000083260000}"/>
    <cellStyle name="Normal 11 2 2 2 4 2 10" xfId="22000" xr:uid="{00000000-0005-0000-0000-000084260000}"/>
    <cellStyle name="Normal 11 2 2 2 4 2 11" xfId="26952" xr:uid="{00000000-0005-0000-0000-000085260000}"/>
    <cellStyle name="Normal 11 2 2 2 4 2 12" xfId="31904" xr:uid="{00000000-0005-0000-0000-000086260000}"/>
    <cellStyle name="Normal 11 2 2 2 4 2 2" xfId="1603" xr:uid="{00000000-0005-0000-0000-000087260000}"/>
    <cellStyle name="Normal 11 2 2 2 4 2 2 10" xfId="33356" xr:uid="{00000000-0005-0000-0000-000088260000}"/>
    <cellStyle name="Normal 11 2 2 2 4 2 2 2" xfId="5101" xr:uid="{00000000-0005-0000-0000-000089260000}"/>
    <cellStyle name="Normal 11 2 2 2 4 2 2 2 2" xfId="10051" xr:uid="{00000000-0005-0000-0000-00008A260000}"/>
    <cellStyle name="Normal 11 2 2 2 4 2 2 2 2 2" xfId="44712" xr:uid="{00000000-0005-0000-0000-00008B260000}"/>
    <cellStyle name="Normal 11 2 2 2 4 2 2 2 3" xfId="15001" xr:uid="{00000000-0005-0000-0000-00008C260000}"/>
    <cellStyle name="Normal 11 2 2 2 4 2 2 2 3 2" xfId="39760" xr:uid="{00000000-0005-0000-0000-00008D260000}"/>
    <cellStyle name="Normal 11 2 2 2 4 2 2 2 4" xfId="19952" xr:uid="{00000000-0005-0000-0000-00008E260000}"/>
    <cellStyle name="Normal 11 2 2 2 4 2 2 2 5" xfId="24904" xr:uid="{00000000-0005-0000-0000-00008F260000}"/>
    <cellStyle name="Normal 11 2 2 2 4 2 2 2 6" xfId="29856" xr:uid="{00000000-0005-0000-0000-000090260000}"/>
    <cellStyle name="Normal 11 2 2 2 4 2 2 2 7" xfId="34808" xr:uid="{00000000-0005-0000-0000-000091260000}"/>
    <cellStyle name="Normal 11 2 2 2 4 2 2 3" xfId="6553" xr:uid="{00000000-0005-0000-0000-000092260000}"/>
    <cellStyle name="Normal 11 2 2 2 4 2 2 3 2" xfId="11503" xr:uid="{00000000-0005-0000-0000-000093260000}"/>
    <cellStyle name="Normal 11 2 2 2 4 2 2 3 2 2" xfId="46164" xr:uid="{00000000-0005-0000-0000-000094260000}"/>
    <cellStyle name="Normal 11 2 2 2 4 2 2 3 3" xfId="16453" xr:uid="{00000000-0005-0000-0000-000095260000}"/>
    <cellStyle name="Normal 11 2 2 2 4 2 2 3 3 2" xfId="41212" xr:uid="{00000000-0005-0000-0000-000096260000}"/>
    <cellStyle name="Normal 11 2 2 2 4 2 2 3 4" xfId="21404" xr:uid="{00000000-0005-0000-0000-000097260000}"/>
    <cellStyle name="Normal 11 2 2 2 4 2 2 3 5" xfId="26356" xr:uid="{00000000-0005-0000-0000-000098260000}"/>
    <cellStyle name="Normal 11 2 2 2 4 2 2 3 6" xfId="31308" xr:uid="{00000000-0005-0000-0000-000099260000}"/>
    <cellStyle name="Normal 11 2 2 2 4 2 2 3 7" xfId="36260" xr:uid="{00000000-0005-0000-0000-00009A260000}"/>
    <cellStyle name="Normal 11 2 2 2 4 2 2 4" xfId="3649" xr:uid="{00000000-0005-0000-0000-00009B260000}"/>
    <cellStyle name="Normal 11 2 2 2 4 2 2 4 2" xfId="43260" xr:uid="{00000000-0005-0000-0000-00009C260000}"/>
    <cellStyle name="Normal 11 2 2 2 4 2 2 5" xfId="8599" xr:uid="{00000000-0005-0000-0000-00009D260000}"/>
    <cellStyle name="Normal 11 2 2 2 4 2 2 5 2" xfId="38308" xr:uid="{00000000-0005-0000-0000-00009E260000}"/>
    <cellStyle name="Normal 11 2 2 2 4 2 2 6" xfId="13549" xr:uid="{00000000-0005-0000-0000-00009F260000}"/>
    <cellStyle name="Normal 11 2 2 2 4 2 2 7" xfId="18500" xr:uid="{00000000-0005-0000-0000-0000A0260000}"/>
    <cellStyle name="Normal 11 2 2 2 4 2 2 8" xfId="23452" xr:uid="{00000000-0005-0000-0000-0000A1260000}"/>
    <cellStyle name="Normal 11 2 2 2 4 2 2 9" xfId="28404" xr:uid="{00000000-0005-0000-0000-0000A2260000}"/>
    <cellStyle name="Normal 11 2 2 2 4 2 3" xfId="3055" xr:uid="{00000000-0005-0000-0000-0000A3260000}"/>
    <cellStyle name="Normal 11 2 2 2 4 2 3 2" xfId="8005" xr:uid="{00000000-0005-0000-0000-0000A4260000}"/>
    <cellStyle name="Normal 11 2 2 2 4 2 3 2 2" xfId="42666" xr:uid="{00000000-0005-0000-0000-0000A5260000}"/>
    <cellStyle name="Normal 11 2 2 2 4 2 3 3" xfId="12955" xr:uid="{00000000-0005-0000-0000-0000A6260000}"/>
    <cellStyle name="Normal 11 2 2 2 4 2 3 3 2" xfId="37714" xr:uid="{00000000-0005-0000-0000-0000A7260000}"/>
    <cellStyle name="Normal 11 2 2 2 4 2 3 4" xfId="17906" xr:uid="{00000000-0005-0000-0000-0000A8260000}"/>
    <cellStyle name="Normal 11 2 2 2 4 2 3 5" xfId="22858" xr:uid="{00000000-0005-0000-0000-0000A9260000}"/>
    <cellStyle name="Normal 11 2 2 2 4 2 3 6" xfId="27810" xr:uid="{00000000-0005-0000-0000-0000AA260000}"/>
    <cellStyle name="Normal 11 2 2 2 4 2 3 7" xfId="32762" xr:uid="{00000000-0005-0000-0000-0000AB260000}"/>
    <cellStyle name="Normal 11 2 2 2 4 2 4" xfId="4507" xr:uid="{00000000-0005-0000-0000-0000AC260000}"/>
    <cellStyle name="Normal 11 2 2 2 4 2 4 2" xfId="9457" xr:uid="{00000000-0005-0000-0000-0000AD260000}"/>
    <cellStyle name="Normal 11 2 2 2 4 2 4 2 2" xfId="44118" xr:uid="{00000000-0005-0000-0000-0000AE260000}"/>
    <cellStyle name="Normal 11 2 2 2 4 2 4 3" xfId="14407" xr:uid="{00000000-0005-0000-0000-0000AF260000}"/>
    <cellStyle name="Normal 11 2 2 2 4 2 4 3 2" xfId="39166" xr:uid="{00000000-0005-0000-0000-0000B0260000}"/>
    <cellStyle name="Normal 11 2 2 2 4 2 4 4" xfId="19358" xr:uid="{00000000-0005-0000-0000-0000B1260000}"/>
    <cellStyle name="Normal 11 2 2 2 4 2 4 5" xfId="24310" xr:uid="{00000000-0005-0000-0000-0000B2260000}"/>
    <cellStyle name="Normal 11 2 2 2 4 2 4 6" xfId="29262" xr:uid="{00000000-0005-0000-0000-0000B3260000}"/>
    <cellStyle name="Normal 11 2 2 2 4 2 4 7" xfId="34214" xr:uid="{00000000-0005-0000-0000-0000B4260000}"/>
    <cellStyle name="Normal 11 2 2 2 4 2 5" xfId="5959" xr:uid="{00000000-0005-0000-0000-0000B5260000}"/>
    <cellStyle name="Normal 11 2 2 2 4 2 5 2" xfId="10909" xr:uid="{00000000-0005-0000-0000-0000B6260000}"/>
    <cellStyle name="Normal 11 2 2 2 4 2 5 2 2" xfId="45570" xr:uid="{00000000-0005-0000-0000-0000B7260000}"/>
    <cellStyle name="Normal 11 2 2 2 4 2 5 3" xfId="15859" xr:uid="{00000000-0005-0000-0000-0000B8260000}"/>
    <cellStyle name="Normal 11 2 2 2 4 2 5 3 2" xfId="40618" xr:uid="{00000000-0005-0000-0000-0000B9260000}"/>
    <cellStyle name="Normal 11 2 2 2 4 2 5 4" xfId="20810" xr:uid="{00000000-0005-0000-0000-0000BA260000}"/>
    <cellStyle name="Normal 11 2 2 2 4 2 5 5" xfId="25762" xr:uid="{00000000-0005-0000-0000-0000BB260000}"/>
    <cellStyle name="Normal 11 2 2 2 4 2 5 6" xfId="30714" xr:uid="{00000000-0005-0000-0000-0000BC260000}"/>
    <cellStyle name="Normal 11 2 2 2 4 2 5 7" xfId="35666" xr:uid="{00000000-0005-0000-0000-0000BD260000}"/>
    <cellStyle name="Normal 11 2 2 2 4 2 6" xfId="2197" xr:uid="{00000000-0005-0000-0000-0000BE260000}"/>
    <cellStyle name="Normal 11 2 2 2 4 2 6 2" xfId="41808" xr:uid="{00000000-0005-0000-0000-0000BF260000}"/>
    <cellStyle name="Normal 11 2 2 2 4 2 7" xfId="7147" xr:uid="{00000000-0005-0000-0000-0000C0260000}"/>
    <cellStyle name="Normal 11 2 2 2 4 2 7 2" xfId="36856" xr:uid="{00000000-0005-0000-0000-0000C1260000}"/>
    <cellStyle name="Normal 11 2 2 2 4 2 8" xfId="12097" xr:uid="{00000000-0005-0000-0000-0000C2260000}"/>
    <cellStyle name="Normal 11 2 2 2 4 2 9" xfId="17048" xr:uid="{00000000-0005-0000-0000-0000C3260000}"/>
    <cellStyle name="Normal 11 2 2 2 4 3" xfId="745" xr:uid="{00000000-0005-0000-0000-0000C4260000}"/>
    <cellStyle name="Normal 11 2 2 2 4 3 10" xfId="32498" xr:uid="{00000000-0005-0000-0000-0000C5260000}"/>
    <cellStyle name="Normal 11 2 2 2 4 3 2" xfId="4243" xr:uid="{00000000-0005-0000-0000-0000C6260000}"/>
    <cellStyle name="Normal 11 2 2 2 4 3 2 2" xfId="9193" xr:uid="{00000000-0005-0000-0000-0000C7260000}"/>
    <cellStyle name="Normal 11 2 2 2 4 3 2 2 2" xfId="43854" xr:uid="{00000000-0005-0000-0000-0000C8260000}"/>
    <cellStyle name="Normal 11 2 2 2 4 3 2 3" xfId="14143" xr:uid="{00000000-0005-0000-0000-0000C9260000}"/>
    <cellStyle name="Normal 11 2 2 2 4 3 2 3 2" xfId="38902" xr:uid="{00000000-0005-0000-0000-0000CA260000}"/>
    <cellStyle name="Normal 11 2 2 2 4 3 2 4" xfId="19094" xr:uid="{00000000-0005-0000-0000-0000CB260000}"/>
    <cellStyle name="Normal 11 2 2 2 4 3 2 5" xfId="24046" xr:uid="{00000000-0005-0000-0000-0000CC260000}"/>
    <cellStyle name="Normal 11 2 2 2 4 3 2 6" xfId="28998" xr:uid="{00000000-0005-0000-0000-0000CD260000}"/>
    <cellStyle name="Normal 11 2 2 2 4 3 2 7" xfId="33950" xr:uid="{00000000-0005-0000-0000-0000CE260000}"/>
    <cellStyle name="Normal 11 2 2 2 4 3 3" xfId="5695" xr:uid="{00000000-0005-0000-0000-0000CF260000}"/>
    <cellStyle name="Normal 11 2 2 2 4 3 3 2" xfId="10645" xr:uid="{00000000-0005-0000-0000-0000D0260000}"/>
    <cellStyle name="Normal 11 2 2 2 4 3 3 2 2" xfId="45306" xr:uid="{00000000-0005-0000-0000-0000D1260000}"/>
    <cellStyle name="Normal 11 2 2 2 4 3 3 3" xfId="15595" xr:uid="{00000000-0005-0000-0000-0000D2260000}"/>
    <cellStyle name="Normal 11 2 2 2 4 3 3 3 2" xfId="40354" xr:uid="{00000000-0005-0000-0000-0000D3260000}"/>
    <cellStyle name="Normal 11 2 2 2 4 3 3 4" xfId="20546" xr:uid="{00000000-0005-0000-0000-0000D4260000}"/>
    <cellStyle name="Normal 11 2 2 2 4 3 3 5" xfId="25498" xr:uid="{00000000-0005-0000-0000-0000D5260000}"/>
    <cellStyle name="Normal 11 2 2 2 4 3 3 6" xfId="30450" xr:uid="{00000000-0005-0000-0000-0000D6260000}"/>
    <cellStyle name="Normal 11 2 2 2 4 3 3 7" xfId="35402" xr:uid="{00000000-0005-0000-0000-0000D7260000}"/>
    <cellStyle name="Normal 11 2 2 2 4 3 4" xfId="2791" xr:uid="{00000000-0005-0000-0000-0000D8260000}"/>
    <cellStyle name="Normal 11 2 2 2 4 3 4 2" xfId="42402" xr:uid="{00000000-0005-0000-0000-0000D9260000}"/>
    <cellStyle name="Normal 11 2 2 2 4 3 5" xfId="7741" xr:uid="{00000000-0005-0000-0000-0000DA260000}"/>
    <cellStyle name="Normal 11 2 2 2 4 3 5 2" xfId="37450" xr:uid="{00000000-0005-0000-0000-0000DB260000}"/>
    <cellStyle name="Normal 11 2 2 2 4 3 6" xfId="12691" xr:uid="{00000000-0005-0000-0000-0000DC260000}"/>
    <cellStyle name="Normal 11 2 2 2 4 3 7" xfId="17642" xr:uid="{00000000-0005-0000-0000-0000DD260000}"/>
    <cellStyle name="Normal 11 2 2 2 4 3 8" xfId="22594" xr:uid="{00000000-0005-0000-0000-0000DE260000}"/>
    <cellStyle name="Normal 11 2 2 2 4 3 9" xfId="27546" xr:uid="{00000000-0005-0000-0000-0000DF260000}"/>
    <cellStyle name="Normal 11 2 2 2 4 4" xfId="1339" xr:uid="{00000000-0005-0000-0000-0000E0260000}"/>
    <cellStyle name="Normal 11 2 2 2 4 4 10" xfId="33092" xr:uid="{00000000-0005-0000-0000-0000E1260000}"/>
    <cellStyle name="Normal 11 2 2 2 4 4 2" xfId="4837" xr:uid="{00000000-0005-0000-0000-0000E2260000}"/>
    <cellStyle name="Normal 11 2 2 2 4 4 2 2" xfId="9787" xr:uid="{00000000-0005-0000-0000-0000E3260000}"/>
    <cellStyle name="Normal 11 2 2 2 4 4 2 2 2" xfId="44448" xr:uid="{00000000-0005-0000-0000-0000E4260000}"/>
    <cellStyle name="Normal 11 2 2 2 4 4 2 3" xfId="14737" xr:uid="{00000000-0005-0000-0000-0000E5260000}"/>
    <cellStyle name="Normal 11 2 2 2 4 4 2 3 2" xfId="39496" xr:uid="{00000000-0005-0000-0000-0000E6260000}"/>
    <cellStyle name="Normal 11 2 2 2 4 4 2 4" xfId="19688" xr:uid="{00000000-0005-0000-0000-0000E7260000}"/>
    <cellStyle name="Normal 11 2 2 2 4 4 2 5" xfId="24640" xr:uid="{00000000-0005-0000-0000-0000E8260000}"/>
    <cellStyle name="Normal 11 2 2 2 4 4 2 6" xfId="29592" xr:uid="{00000000-0005-0000-0000-0000E9260000}"/>
    <cellStyle name="Normal 11 2 2 2 4 4 2 7" xfId="34544" xr:uid="{00000000-0005-0000-0000-0000EA260000}"/>
    <cellStyle name="Normal 11 2 2 2 4 4 3" xfId="6289" xr:uid="{00000000-0005-0000-0000-0000EB260000}"/>
    <cellStyle name="Normal 11 2 2 2 4 4 3 2" xfId="11239" xr:uid="{00000000-0005-0000-0000-0000EC260000}"/>
    <cellStyle name="Normal 11 2 2 2 4 4 3 2 2" xfId="45900" xr:uid="{00000000-0005-0000-0000-0000ED260000}"/>
    <cellStyle name="Normal 11 2 2 2 4 4 3 3" xfId="16189" xr:uid="{00000000-0005-0000-0000-0000EE260000}"/>
    <cellStyle name="Normal 11 2 2 2 4 4 3 3 2" xfId="40948" xr:uid="{00000000-0005-0000-0000-0000EF260000}"/>
    <cellStyle name="Normal 11 2 2 2 4 4 3 4" xfId="21140" xr:uid="{00000000-0005-0000-0000-0000F0260000}"/>
    <cellStyle name="Normal 11 2 2 2 4 4 3 5" xfId="26092" xr:uid="{00000000-0005-0000-0000-0000F1260000}"/>
    <cellStyle name="Normal 11 2 2 2 4 4 3 6" xfId="31044" xr:uid="{00000000-0005-0000-0000-0000F2260000}"/>
    <cellStyle name="Normal 11 2 2 2 4 4 3 7" xfId="35996" xr:uid="{00000000-0005-0000-0000-0000F3260000}"/>
    <cellStyle name="Normal 11 2 2 2 4 4 4" xfId="3385" xr:uid="{00000000-0005-0000-0000-0000F4260000}"/>
    <cellStyle name="Normal 11 2 2 2 4 4 4 2" xfId="42996" xr:uid="{00000000-0005-0000-0000-0000F5260000}"/>
    <cellStyle name="Normal 11 2 2 2 4 4 5" xfId="8335" xr:uid="{00000000-0005-0000-0000-0000F6260000}"/>
    <cellStyle name="Normal 11 2 2 2 4 4 5 2" xfId="38044" xr:uid="{00000000-0005-0000-0000-0000F7260000}"/>
    <cellStyle name="Normal 11 2 2 2 4 4 6" xfId="13285" xr:uid="{00000000-0005-0000-0000-0000F8260000}"/>
    <cellStyle name="Normal 11 2 2 2 4 4 7" xfId="18236" xr:uid="{00000000-0005-0000-0000-0000F9260000}"/>
    <cellStyle name="Normal 11 2 2 2 4 4 8" xfId="23188" xr:uid="{00000000-0005-0000-0000-0000FA260000}"/>
    <cellStyle name="Normal 11 2 2 2 4 4 9" xfId="28140" xr:uid="{00000000-0005-0000-0000-0000FB260000}"/>
    <cellStyle name="Normal 11 2 2 2 4 5" xfId="2461" xr:uid="{00000000-0005-0000-0000-0000FC260000}"/>
    <cellStyle name="Normal 11 2 2 2 4 5 2" xfId="7411" xr:uid="{00000000-0005-0000-0000-0000FD260000}"/>
    <cellStyle name="Normal 11 2 2 2 4 5 2 2" xfId="42072" xr:uid="{00000000-0005-0000-0000-0000FE260000}"/>
    <cellStyle name="Normal 11 2 2 2 4 5 3" xfId="12361" xr:uid="{00000000-0005-0000-0000-0000FF260000}"/>
    <cellStyle name="Normal 11 2 2 2 4 5 3 2" xfId="37120" xr:uid="{00000000-0005-0000-0000-000000270000}"/>
    <cellStyle name="Normal 11 2 2 2 4 5 4" xfId="17312" xr:uid="{00000000-0005-0000-0000-000001270000}"/>
    <cellStyle name="Normal 11 2 2 2 4 5 5" xfId="22264" xr:uid="{00000000-0005-0000-0000-000002270000}"/>
    <cellStyle name="Normal 11 2 2 2 4 5 6" xfId="27216" xr:uid="{00000000-0005-0000-0000-000003270000}"/>
    <cellStyle name="Normal 11 2 2 2 4 5 7" xfId="32168" xr:uid="{00000000-0005-0000-0000-000004270000}"/>
    <cellStyle name="Normal 11 2 2 2 4 6" xfId="3913" xr:uid="{00000000-0005-0000-0000-000005270000}"/>
    <cellStyle name="Normal 11 2 2 2 4 6 2" xfId="8863" xr:uid="{00000000-0005-0000-0000-000006270000}"/>
    <cellStyle name="Normal 11 2 2 2 4 6 2 2" xfId="43524" xr:uid="{00000000-0005-0000-0000-000007270000}"/>
    <cellStyle name="Normal 11 2 2 2 4 6 3" xfId="13813" xr:uid="{00000000-0005-0000-0000-000008270000}"/>
    <cellStyle name="Normal 11 2 2 2 4 6 3 2" xfId="38572" xr:uid="{00000000-0005-0000-0000-000009270000}"/>
    <cellStyle name="Normal 11 2 2 2 4 6 4" xfId="18764" xr:uid="{00000000-0005-0000-0000-00000A270000}"/>
    <cellStyle name="Normal 11 2 2 2 4 6 5" xfId="23716" xr:uid="{00000000-0005-0000-0000-00000B270000}"/>
    <cellStyle name="Normal 11 2 2 2 4 6 6" xfId="28668" xr:uid="{00000000-0005-0000-0000-00000C270000}"/>
    <cellStyle name="Normal 11 2 2 2 4 6 7" xfId="33620" xr:uid="{00000000-0005-0000-0000-00000D270000}"/>
    <cellStyle name="Normal 11 2 2 2 4 7" xfId="5365" xr:uid="{00000000-0005-0000-0000-00000E270000}"/>
    <cellStyle name="Normal 11 2 2 2 4 7 2" xfId="10315" xr:uid="{00000000-0005-0000-0000-00000F270000}"/>
    <cellStyle name="Normal 11 2 2 2 4 7 2 2" xfId="44976" xr:uid="{00000000-0005-0000-0000-000010270000}"/>
    <cellStyle name="Normal 11 2 2 2 4 7 3" xfId="15265" xr:uid="{00000000-0005-0000-0000-000011270000}"/>
    <cellStyle name="Normal 11 2 2 2 4 7 3 2" xfId="40024" xr:uid="{00000000-0005-0000-0000-000012270000}"/>
    <cellStyle name="Normal 11 2 2 2 4 7 4" xfId="20216" xr:uid="{00000000-0005-0000-0000-000013270000}"/>
    <cellStyle name="Normal 11 2 2 2 4 7 5" xfId="25168" xr:uid="{00000000-0005-0000-0000-000014270000}"/>
    <cellStyle name="Normal 11 2 2 2 4 7 6" xfId="30120" xr:uid="{00000000-0005-0000-0000-000015270000}"/>
    <cellStyle name="Normal 11 2 2 2 4 7 7" xfId="35072" xr:uid="{00000000-0005-0000-0000-000016270000}"/>
    <cellStyle name="Normal 11 2 2 2 4 8" xfId="1933" xr:uid="{00000000-0005-0000-0000-000017270000}"/>
    <cellStyle name="Normal 11 2 2 2 4 8 2" xfId="41544" xr:uid="{00000000-0005-0000-0000-000018270000}"/>
    <cellStyle name="Normal 11 2 2 2 4 9" xfId="6883" xr:uid="{00000000-0005-0000-0000-000019270000}"/>
    <cellStyle name="Normal 11 2 2 2 4 9 2" xfId="36592" xr:uid="{00000000-0005-0000-0000-00001A270000}"/>
    <cellStyle name="Normal 11 2 2 2 5" xfId="481" xr:uid="{00000000-0005-0000-0000-00001B270000}"/>
    <cellStyle name="Normal 11 2 2 2 5 10" xfId="11899" xr:uid="{00000000-0005-0000-0000-00001C270000}"/>
    <cellStyle name="Normal 11 2 2 2 5 11" xfId="16850" xr:uid="{00000000-0005-0000-0000-00001D270000}"/>
    <cellStyle name="Normal 11 2 2 2 5 12" xfId="21802" xr:uid="{00000000-0005-0000-0000-00001E270000}"/>
    <cellStyle name="Normal 11 2 2 2 5 13" xfId="26754" xr:uid="{00000000-0005-0000-0000-00001F270000}"/>
    <cellStyle name="Normal 11 2 2 2 5 14" xfId="31706" xr:uid="{00000000-0005-0000-0000-000020270000}"/>
    <cellStyle name="Normal 11 2 2 2 5 2" xfId="1075" xr:uid="{00000000-0005-0000-0000-000021270000}"/>
    <cellStyle name="Normal 11 2 2 2 5 2 10" xfId="22066" xr:uid="{00000000-0005-0000-0000-000022270000}"/>
    <cellStyle name="Normal 11 2 2 2 5 2 11" xfId="27018" xr:uid="{00000000-0005-0000-0000-000023270000}"/>
    <cellStyle name="Normal 11 2 2 2 5 2 12" xfId="31970" xr:uid="{00000000-0005-0000-0000-000024270000}"/>
    <cellStyle name="Normal 11 2 2 2 5 2 2" xfId="1669" xr:uid="{00000000-0005-0000-0000-000025270000}"/>
    <cellStyle name="Normal 11 2 2 2 5 2 2 10" xfId="33422" xr:uid="{00000000-0005-0000-0000-000026270000}"/>
    <cellStyle name="Normal 11 2 2 2 5 2 2 2" xfId="5167" xr:uid="{00000000-0005-0000-0000-000027270000}"/>
    <cellStyle name="Normal 11 2 2 2 5 2 2 2 2" xfId="10117" xr:uid="{00000000-0005-0000-0000-000028270000}"/>
    <cellStyle name="Normal 11 2 2 2 5 2 2 2 2 2" xfId="44778" xr:uid="{00000000-0005-0000-0000-000029270000}"/>
    <cellStyle name="Normal 11 2 2 2 5 2 2 2 3" xfId="15067" xr:uid="{00000000-0005-0000-0000-00002A270000}"/>
    <cellStyle name="Normal 11 2 2 2 5 2 2 2 3 2" xfId="39826" xr:uid="{00000000-0005-0000-0000-00002B270000}"/>
    <cellStyle name="Normal 11 2 2 2 5 2 2 2 4" xfId="20018" xr:uid="{00000000-0005-0000-0000-00002C270000}"/>
    <cellStyle name="Normal 11 2 2 2 5 2 2 2 5" xfId="24970" xr:uid="{00000000-0005-0000-0000-00002D270000}"/>
    <cellStyle name="Normal 11 2 2 2 5 2 2 2 6" xfId="29922" xr:uid="{00000000-0005-0000-0000-00002E270000}"/>
    <cellStyle name="Normal 11 2 2 2 5 2 2 2 7" xfId="34874" xr:uid="{00000000-0005-0000-0000-00002F270000}"/>
    <cellStyle name="Normal 11 2 2 2 5 2 2 3" xfId="6619" xr:uid="{00000000-0005-0000-0000-000030270000}"/>
    <cellStyle name="Normal 11 2 2 2 5 2 2 3 2" xfId="11569" xr:uid="{00000000-0005-0000-0000-000031270000}"/>
    <cellStyle name="Normal 11 2 2 2 5 2 2 3 2 2" xfId="46230" xr:uid="{00000000-0005-0000-0000-000032270000}"/>
    <cellStyle name="Normal 11 2 2 2 5 2 2 3 3" xfId="16519" xr:uid="{00000000-0005-0000-0000-000033270000}"/>
    <cellStyle name="Normal 11 2 2 2 5 2 2 3 3 2" xfId="41278" xr:uid="{00000000-0005-0000-0000-000034270000}"/>
    <cellStyle name="Normal 11 2 2 2 5 2 2 3 4" xfId="21470" xr:uid="{00000000-0005-0000-0000-000035270000}"/>
    <cellStyle name="Normal 11 2 2 2 5 2 2 3 5" xfId="26422" xr:uid="{00000000-0005-0000-0000-000036270000}"/>
    <cellStyle name="Normal 11 2 2 2 5 2 2 3 6" xfId="31374" xr:uid="{00000000-0005-0000-0000-000037270000}"/>
    <cellStyle name="Normal 11 2 2 2 5 2 2 3 7" xfId="36326" xr:uid="{00000000-0005-0000-0000-000038270000}"/>
    <cellStyle name="Normal 11 2 2 2 5 2 2 4" xfId="3715" xr:uid="{00000000-0005-0000-0000-000039270000}"/>
    <cellStyle name="Normal 11 2 2 2 5 2 2 4 2" xfId="43326" xr:uid="{00000000-0005-0000-0000-00003A270000}"/>
    <cellStyle name="Normal 11 2 2 2 5 2 2 5" xfId="8665" xr:uid="{00000000-0005-0000-0000-00003B270000}"/>
    <cellStyle name="Normal 11 2 2 2 5 2 2 5 2" xfId="38374" xr:uid="{00000000-0005-0000-0000-00003C270000}"/>
    <cellStyle name="Normal 11 2 2 2 5 2 2 6" xfId="13615" xr:uid="{00000000-0005-0000-0000-00003D270000}"/>
    <cellStyle name="Normal 11 2 2 2 5 2 2 7" xfId="18566" xr:uid="{00000000-0005-0000-0000-00003E270000}"/>
    <cellStyle name="Normal 11 2 2 2 5 2 2 8" xfId="23518" xr:uid="{00000000-0005-0000-0000-00003F270000}"/>
    <cellStyle name="Normal 11 2 2 2 5 2 2 9" xfId="28470" xr:uid="{00000000-0005-0000-0000-000040270000}"/>
    <cellStyle name="Normal 11 2 2 2 5 2 3" xfId="3121" xr:uid="{00000000-0005-0000-0000-000041270000}"/>
    <cellStyle name="Normal 11 2 2 2 5 2 3 2" xfId="8071" xr:uid="{00000000-0005-0000-0000-000042270000}"/>
    <cellStyle name="Normal 11 2 2 2 5 2 3 2 2" xfId="42732" xr:uid="{00000000-0005-0000-0000-000043270000}"/>
    <cellStyle name="Normal 11 2 2 2 5 2 3 3" xfId="13021" xr:uid="{00000000-0005-0000-0000-000044270000}"/>
    <cellStyle name="Normal 11 2 2 2 5 2 3 3 2" xfId="37780" xr:uid="{00000000-0005-0000-0000-000045270000}"/>
    <cellStyle name="Normal 11 2 2 2 5 2 3 4" xfId="17972" xr:uid="{00000000-0005-0000-0000-000046270000}"/>
    <cellStyle name="Normal 11 2 2 2 5 2 3 5" xfId="22924" xr:uid="{00000000-0005-0000-0000-000047270000}"/>
    <cellStyle name="Normal 11 2 2 2 5 2 3 6" xfId="27876" xr:uid="{00000000-0005-0000-0000-000048270000}"/>
    <cellStyle name="Normal 11 2 2 2 5 2 3 7" xfId="32828" xr:uid="{00000000-0005-0000-0000-000049270000}"/>
    <cellStyle name="Normal 11 2 2 2 5 2 4" xfId="4573" xr:uid="{00000000-0005-0000-0000-00004A270000}"/>
    <cellStyle name="Normal 11 2 2 2 5 2 4 2" xfId="9523" xr:uid="{00000000-0005-0000-0000-00004B270000}"/>
    <cellStyle name="Normal 11 2 2 2 5 2 4 2 2" xfId="44184" xr:uid="{00000000-0005-0000-0000-00004C270000}"/>
    <cellStyle name="Normal 11 2 2 2 5 2 4 3" xfId="14473" xr:uid="{00000000-0005-0000-0000-00004D270000}"/>
    <cellStyle name="Normal 11 2 2 2 5 2 4 3 2" xfId="39232" xr:uid="{00000000-0005-0000-0000-00004E270000}"/>
    <cellStyle name="Normal 11 2 2 2 5 2 4 4" xfId="19424" xr:uid="{00000000-0005-0000-0000-00004F270000}"/>
    <cellStyle name="Normal 11 2 2 2 5 2 4 5" xfId="24376" xr:uid="{00000000-0005-0000-0000-000050270000}"/>
    <cellStyle name="Normal 11 2 2 2 5 2 4 6" xfId="29328" xr:uid="{00000000-0005-0000-0000-000051270000}"/>
    <cellStyle name="Normal 11 2 2 2 5 2 4 7" xfId="34280" xr:uid="{00000000-0005-0000-0000-000052270000}"/>
    <cellStyle name="Normal 11 2 2 2 5 2 5" xfId="6025" xr:uid="{00000000-0005-0000-0000-000053270000}"/>
    <cellStyle name="Normal 11 2 2 2 5 2 5 2" xfId="10975" xr:uid="{00000000-0005-0000-0000-000054270000}"/>
    <cellStyle name="Normal 11 2 2 2 5 2 5 2 2" xfId="45636" xr:uid="{00000000-0005-0000-0000-000055270000}"/>
    <cellStyle name="Normal 11 2 2 2 5 2 5 3" xfId="15925" xr:uid="{00000000-0005-0000-0000-000056270000}"/>
    <cellStyle name="Normal 11 2 2 2 5 2 5 3 2" xfId="40684" xr:uid="{00000000-0005-0000-0000-000057270000}"/>
    <cellStyle name="Normal 11 2 2 2 5 2 5 4" xfId="20876" xr:uid="{00000000-0005-0000-0000-000058270000}"/>
    <cellStyle name="Normal 11 2 2 2 5 2 5 5" xfId="25828" xr:uid="{00000000-0005-0000-0000-000059270000}"/>
    <cellStyle name="Normal 11 2 2 2 5 2 5 6" xfId="30780" xr:uid="{00000000-0005-0000-0000-00005A270000}"/>
    <cellStyle name="Normal 11 2 2 2 5 2 5 7" xfId="35732" xr:uid="{00000000-0005-0000-0000-00005B270000}"/>
    <cellStyle name="Normal 11 2 2 2 5 2 6" xfId="2263" xr:uid="{00000000-0005-0000-0000-00005C270000}"/>
    <cellStyle name="Normal 11 2 2 2 5 2 6 2" xfId="41874" xr:uid="{00000000-0005-0000-0000-00005D270000}"/>
    <cellStyle name="Normal 11 2 2 2 5 2 7" xfId="7213" xr:uid="{00000000-0005-0000-0000-00005E270000}"/>
    <cellStyle name="Normal 11 2 2 2 5 2 7 2" xfId="36922" xr:uid="{00000000-0005-0000-0000-00005F270000}"/>
    <cellStyle name="Normal 11 2 2 2 5 2 8" xfId="12163" xr:uid="{00000000-0005-0000-0000-000060270000}"/>
    <cellStyle name="Normal 11 2 2 2 5 2 9" xfId="17114" xr:uid="{00000000-0005-0000-0000-000061270000}"/>
    <cellStyle name="Normal 11 2 2 2 5 3" xfId="811" xr:uid="{00000000-0005-0000-0000-000062270000}"/>
    <cellStyle name="Normal 11 2 2 2 5 3 10" xfId="32564" xr:uid="{00000000-0005-0000-0000-000063270000}"/>
    <cellStyle name="Normal 11 2 2 2 5 3 2" xfId="4309" xr:uid="{00000000-0005-0000-0000-000064270000}"/>
    <cellStyle name="Normal 11 2 2 2 5 3 2 2" xfId="9259" xr:uid="{00000000-0005-0000-0000-000065270000}"/>
    <cellStyle name="Normal 11 2 2 2 5 3 2 2 2" xfId="43920" xr:uid="{00000000-0005-0000-0000-000066270000}"/>
    <cellStyle name="Normal 11 2 2 2 5 3 2 3" xfId="14209" xr:uid="{00000000-0005-0000-0000-000067270000}"/>
    <cellStyle name="Normal 11 2 2 2 5 3 2 3 2" xfId="38968" xr:uid="{00000000-0005-0000-0000-000068270000}"/>
    <cellStyle name="Normal 11 2 2 2 5 3 2 4" xfId="19160" xr:uid="{00000000-0005-0000-0000-000069270000}"/>
    <cellStyle name="Normal 11 2 2 2 5 3 2 5" xfId="24112" xr:uid="{00000000-0005-0000-0000-00006A270000}"/>
    <cellStyle name="Normal 11 2 2 2 5 3 2 6" xfId="29064" xr:uid="{00000000-0005-0000-0000-00006B270000}"/>
    <cellStyle name="Normal 11 2 2 2 5 3 2 7" xfId="34016" xr:uid="{00000000-0005-0000-0000-00006C270000}"/>
    <cellStyle name="Normal 11 2 2 2 5 3 3" xfId="5761" xr:uid="{00000000-0005-0000-0000-00006D270000}"/>
    <cellStyle name="Normal 11 2 2 2 5 3 3 2" xfId="10711" xr:uid="{00000000-0005-0000-0000-00006E270000}"/>
    <cellStyle name="Normal 11 2 2 2 5 3 3 2 2" xfId="45372" xr:uid="{00000000-0005-0000-0000-00006F270000}"/>
    <cellStyle name="Normal 11 2 2 2 5 3 3 3" xfId="15661" xr:uid="{00000000-0005-0000-0000-000070270000}"/>
    <cellStyle name="Normal 11 2 2 2 5 3 3 3 2" xfId="40420" xr:uid="{00000000-0005-0000-0000-000071270000}"/>
    <cellStyle name="Normal 11 2 2 2 5 3 3 4" xfId="20612" xr:uid="{00000000-0005-0000-0000-000072270000}"/>
    <cellStyle name="Normal 11 2 2 2 5 3 3 5" xfId="25564" xr:uid="{00000000-0005-0000-0000-000073270000}"/>
    <cellStyle name="Normal 11 2 2 2 5 3 3 6" xfId="30516" xr:uid="{00000000-0005-0000-0000-000074270000}"/>
    <cellStyle name="Normal 11 2 2 2 5 3 3 7" xfId="35468" xr:uid="{00000000-0005-0000-0000-000075270000}"/>
    <cellStyle name="Normal 11 2 2 2 5 3 4" xfId="2857" xr:uid="{00000000-0005-0000-0000-000076270000}"/>
    <cellStyle name="Normal 11 2 2 2 5 3 4 2" xfId="42468" xr:uid="{00000000-0005-0000-0000-000077270000}"/>
    <cellStyle name="Normal 11 2 2 2 5 3 5" xfId="7807" xr:uid="{00000000-0005-0000-0000-000078270000}"/>
    <cellStyle name="Normal 11 2 2 2 5 3 5 2" xfId="37516" xr:uid="{00000000-0005-0000-0000-000079270000}"/>
    <cellStyle name="Normal 11 2 2 2 5 3 6" xfId="12757" xr:uid="{00000000-0005-0000-0000-00007A270000}"/>
    <cellStyle name="Normal 11 2 2 2 5 3 7" xfId="17708" xr:uid="{00000000-0005-0000-0000-00007B270000}"/>
    <cellStyle name="Normal 11 2 2 2 5 3 8" xfId="22660" xr:uid="{00000000-0005-0000-0000-00007C270000}"/>
    <cellStyle name="Normal 11 2 2 2 5 3 9" xfId="27612" xr:uid="{00000000-0005-0000-0000-00007D270000}"/>
    <cellStyle name="Normal 11 2 2 2 5 4" xfId="1405" xr:uid="{00000000-0005-0000-0000-00007E270000}"/>
    <cellStyle name="Normal 11 2 2 2 5 4 10" xfId="33158" xr:uid="{00000000-0005-0000-0000-00007F270000}"/>
    <cellStyle name="Normal 11 2 2 2 5 4 2" xfId="4903" xr:uid="{00000000-0005-0000-0000-000080270000}"/>
    <cellStyle name="Normal 11 2 2 2 5 4 2 2" xfId="9853" xr:uid="{00000000-0005-0000-0000-000081270000}"/>
    <cellStyle name="Normal 11 2 2 2 5 4 2 2 2" xfId="44514" xr:uid="{00000000-0005-0000-0000-000082270000}"/>
    <cellStyle name="Normal 11 2 2 2 5 4 2 3" xfId="14803" xr:uid="{00000000-0005-0000-0000-000083270000}"/>
    <cellStyle name="Normal 11 2 2 2 5 4 2 3 2" xfId="39562" xr:uid="{00000000-0005-0000-0000-000084270000}"/>
    <cellStyle name="Normal 11 2 2 2 5 4 2 4" xfId="19754" xr:uid="{00000000-0005-0000-0000-000085270000}"/>
    <cellStyle name="Normal 11 2 2 2 5 4 2 5" xfId="24706" xr:uid="{00000000-0005-0000-0000-000086270000}"/>
    <cellStyle name="Normal 11 2 2 2 5 4 2 6" xfId="29658" xr:uid="{00000000-0005-0000-0000-000087270000}"/>
    <cellStyle name="Normal 11 2 2 2 5 4 2 7" xfId="34610" xr:uid="{00000000-0005-0000-0000-000088270000}"/>
    <cellStyle name="Normal 11 2 2 2 5 4 3" xfId="6355" xr:uid="{00000000-0005-0000-0000-000089270000}"/>
    <cellStyle name="Normal 11 2 2 2 5 4 3 2" xfId="11305" xr:uid="{00000000-0005-0000-0000-00008A270000}"/>
    <cellStyle name="Normal 11 2 2 2 5 4 3 2 2" xfId="45966" xr:uid="{00000000-0005-0000-0000-00008B270000}"/>
    <cellStyle name="Normal 11 2 2 2 5 4 3 3" xfId="16255" xr:uid="{00000000-0005-0000-0000-00008C270000}"/>
    <cellStyle name="Normal 11 2 2 2 5 4 3 3 2" xfId="41014" xr:uid="{00000000-0005-0000-0000-00008D270000}"/>
    <cellStyle name="Normal 11 2 2 2 5 4 3 4" xfId="21206" xr:uid="{00000000-0005-0000-0000-00008E270000}"/>
    <cellStyle name="Normal 11 2 2 2 5 4 3 5" xfId="26158" xr:uid="{00000000-0005-0000-0000-00008F270000}"/>
    <cellStyle name="Normal 11 2 2 2 5 4 3 6" xfId="31110" xr:uid="{00000000-0005-0000-0000-000090270000}"/>
    <cellStyle name="Normal 11 2 2 2 5 4 3 7" xfId="36062" xr:uid="{00000000-0005-0000-0000-000091270000}"/>
    <cellStyle name="Normal 11 2 2 2 5 4 4" xfId="3451" xr:uid="{00000000-0005-0000-0000-000092270000}"/>
    <cellStyle name="Normal 11 2 2 2 5 4 4 2" xfId="43062" xr:uid="{00000000-0005-0000-0000-000093270000}"/>
    <cellStyle name="Normal 11 2 2 2 5 4 5" xfId="8401" xr:uid="{00000000-0005-0000-0000-000094270000}"/>
    <cellStyle name="Normal 11 2 2 2 5 4 5 2" xfId="38110" xr:uid="{00000000-0005-0000-0000-000095270000}"/>
    <cellStyle name="Normal 11 2 2 2 5 4 6" xfId="13351" xr:uid="{00000000-0005-0000-0000-000096270000}"/>
    <cellStyle name="Normal 11 2 2 2 5 4 7" xfId="18302" xr:uid="{00000000-0005-0000-0000-000097270000}"/>
    <cellStyle name="Normal 11 2 2 2 5 4 8" xfId="23254" xr:uid="{00000000-0005-0000-0000-000098270000}"/>
    <cellStyle name="Normal 11 2 2 2 5 4 9" xfId="28206" xr:uid="{00000000-0005-0000-0000-000099270000}"/>
    <cellStyle name="Normal 11 2 2 2 5 5" xfId="2527" xr:uid="{00000000-0005-0000-0000-00009A270000}"/>
    <cellStyle name="Normal 11 2 2 2 5 5 2" xfId="7477" xr:uid="{00000000-0005-0000-0000-00009B270000}"/>
    <cellStyle name="Normal 11 2 2 2 5 5 2 2" xfId="42138" xr:uid="{00000000-0005-0000-0000-00009C270000}"/>
    <cellStyle name="Normal 11 2 2 2 5 5 3" xfId="12427" xr:uid="{00000000-0005-0000-0000-00009D270000}"/>
    <cellStyle name="Normal 11 2 2 2 5 5 3 2" xfId="37186" xr:uid="{00000000-0005-0000-0000-00009E270000}"/>
    <cellStyle name="Normal 11 2 2 2 5 5 4" xfId="17378" xr:uid="{00000000-0005-0000-0000-00009F270000}"/>
    <cellStyle name="Normal 11 2 2 2 5 5 5" xfId="22330" xr:uid="{00000000-0005-0000-0000-0000A0270000}"/>
    <cellStyle name="Normal 11 2 2 2 5 5 6" xfId="27282" xr:uid="{00000000-0005-0000-0000-0000A1270000}"/>
    <cellStyle name="Normal 11 2 2 2 5 5 7" xfId="32234" xr:uid="{00000000-0005-0000-0000-0000A2270000}"/>
    <cellStyle name="Normal 11 2 2 2 5 6" xfId="3979" xr:uid="{00000000-0005-0000-0000-0000A3270000}"/>
    <cellStyle name="Normal 11 2 2 2 5 6 2" xfId="8929" xr:uid="{00000000-0005-0000-0000-0000A4270000}"/>
    <cellStyle name="Normal 11 2 2 2 5 6 2 2" xfId="43590" xr:uid="{00000000-0005-0000-0000-0000A5270000}"/>
    <cellStyle name="Normal 11 2 2 2 5 6 3" xfId="13879" xr:uid="{00000000-0005-0000-0000-0000A6270000}"/>
    <cellStyle name="Normal 11 2 2 2 5 6 3 2" xfId="38638" xr:uid="{00000000-0005-0000-0000-0000A7270000}"/>
    <cellStyle name="Normal 11 2 2 2 5 6 4" xfId="18830" xr:uid="{00000000-0005-0000-0000-0000A8270000}"/>
    <cellStyle name="Normal 11 2 2 2 5 6 5" xfId="23782" xr:uid="{00000000-0005-0000-0000-0000A9270000}"/>
    <cellStyle name="Normal 11 2 2 2 5 6 6" xfId="28734" xr:uid="{00000000-0005-0000-0000-0000AA270000}"/>
    <cellStyle name="Normal 11 2 2 2 5 6 7" xfId="33686" xr:uid="{00000000-0005-0000-0000-0000AB270000}"/>
    <cellStyle name="Normal 11 2 2 2 5 7" xfId="5431" xr:uid="{00000000-0005-0000-0000-0000AC270000}"/>
    <cellStyle name="Normal 11 2 2 2 5 7 2" xfId="10381" xr:uid="{00000000-0005-0000-0000-0000AD270000}"/>
    <cellStyle name="Normal 11 2 2 2 5 7 2 2" xfId="45042" xr:uid="{00000000-0005-0000-0000-0000AE270000}"/>
    <cellStyle name="Normal 11 2 2 2 5 7 3" xfId="15331" xr:uid="{00000000-0005-0000-0000-0000AF270000}"/>
    <cellStyle name="Normal 11 2 2 2 5 7 3 2" xfId="40090" xr:uid="{00000000-0005-0000-0000-0000B0270000}"/>
    <cellStyle name="Normal 11 2 2 2 5 7 4" xfId="20282" xr:uid="{00000000-0005-0000-0000-0000B1270000}"/>
    <cellStyle name="Normal 11 2 2 2 5 7 5" xfId="25234" xr:uid="{00000000-0005-0000-0000-0000B2270000}"/>
    <cellStyle name="Normal 11 2 2 2 5 7 6" xfId="30186" xr:uid="{00000000-0005-0000-0000-0000B3270000}"/>
    <cellStyle name="Normal 11 2 2 2 5 7 7" xfId="35138" xr:uid="{00000000-0005-0000-0000-0000B4270000}"/>
    <cellStyle name="Normal 11 2 2 2 5 8" xfId="1999" xr:uid="{00000000-0005-0000-0000-0000B5270000}"/>
    <cellStyle name="Normal 11 2 2 2 5 8 2" xfId="41610" xr:uid="{00000000-0005-0000-0000-0000B6270000}"/>
    <cellStyle name="Normal 11 2 2 2 5 9" xfId="6949" xr:uid="{00000000-0005-0000-0000-0000B7270000}"/>
    <cellStyle name="Normal 11 2 2 2 5 9 2" xfId="36658" xr:uid="{00000000-0005-0000-0000-0000B8270000}"/>
    <cellStyle name="Normal 11 2 2 2 6" xfId="613" xr:uid="{00000000-0005-0000-0000-0000B9270000}"/>
    <cellStyle name="Normal 11 2 2 2 6 10" xfId="21604" xr:uid="{00000000-0005-0000-0000-0000BA270000}"/>
    <cellStyle name="Normal 11 2 2 2 6 11" xfId="26556" xr:uid="{00000000-0005-0000-0000-0000BB270000}"/>
    <cellStyle name="Normal 11 2 2 2 6 12" xfId="31508" xr:uid="{00000000-0005-0000-0000-0000BC270000}"/>
    <cellStyle name="Normal 11 2 2 2 6 2" xfId="1207" xr:uid="{00000000-0005-0000-0000-0000BD270000}"/>
    <cellStyle name="Normal 11 2 2 2 6 2 10" xfId="32960" xr:uid="{00000000-0005-0000-0000-0000BE270000}"/>
    <cellStyle name="Normal 11 2 2 2 6 2 2" xfId="4705" xr:uid="{00000000-0005-0000-0000-0000BF270000}"/>
    <cellStyle name="Normal 11 2 2 2 6 2 2 2" xfId="9655" xr:uid="{00000000-0005-0000-0000-0000C0270000}"/>
    <cellStyle name="Normal 11 2 2 2 6 2 2 2 2" xfId="44316" xr:uid="{00000000-0005-0000-0000-0000C1270000}"/>
    <cellStyle name="Normal 11 2 2 2 6 2 2 3" xfId="14605" xr:uid="{00000000-0005-0000-0000-0000C2270000}"/>
    <cellStyle name="Normal 11 2 2 2 6 2 2 3 2" xfId="39364" xr:uid="{00000000-0005-0000-0000-0000C3270000}"/>
    <cellStyle name="Normal 11 2 2 2 6 2 2 4" xfId="19556" xr:uid="{00000000-0005-0000-0000-0000C4270000}"/>
    <cellStyle name="Normal 11 2 2 2 6 2 2 5" xfId="24508" xr:uid="{00000000-0005-0000-0000-0000C5270000}"/>
    <cellStyle name="Normal 11 2 2 2 6 2 2 6" xfId="29460" xr:uid="{00000000-0005-0000-0000-0000C6270000}"/>
    <cellStyle name="Normal 11 2 2 2 6 2 2 7" xfId="34412" xr:uid="{00000000-0005-0000-0000-0000C7270000}"/>
    <cellStyle name="Normal 11 2 2 2 6 2 3" xfId="6157" xr:uid="{00000000-0005-0000-0000-0000C8270000}"/>
    <cellStyle name="Normal 11 2 2 2 6 2 3 2" xfId="11107" xr:uid="{00000000-0005-0000-0000-0000C9270000}"/>
    <cellStyle name="Normal 11 2 2 2 6 2 3 2 2" xfId="45768" xr:uid="{00000000-0005-0000-0000-0000CA270000}"/>
    <cellStyle name="Normal 11 2 2 2 6 2 3 3" xfId="16057" xr:uid="{00000000-0005-0000-0000-0000CB270000}"/>
    <cellStyle name="Normal 11 2 2 2 6 2 3 3 2" xfId="40816" xr:uid="{00000000-0005-0000-0000-0000CC270000}"/>
    <cellStyle name="Normal 11 2 2 2 6 2 3 4" xfId="21008" xr:uid="{00000000-0005-0000-0000-0000CD270000}"/>
    <cellStyle name="Normal 11 2 2 2 6 2 3 5" xfId="25960" xr:uid="{00000000-0005-0000-0000-0000CE270000}"/>
    <cellStyle name="Normal 11 2 2 2 6 2 3 6" xfId="30912" xr:uid="{00000000-0005-0000-0000-0000CF270000}"/>
    <cellStyle name="Normal 11 2 2 2 6 2 3 7" xfId="35864" xr:uid="{00000000-0005-0000-0000-0000D0270000}"/>
    <cellStyle name="Normal 11 2 2 2 6 2 4" xfId="3253" xr:uid="{00000000-0005-0000-0000-0000D1270000}"/>
    <cellStyle name="Normal 11 2 2 2 6 2 4 2" xfId="42864" xr:uid="{00000000-0005-0000-0000-0000D2270000}"/>
    <cellStyle name="Normal 11 2 2 2 6 2 5" xfId="8203" xr:uid="{00000000-0005-0000-0000-0000D3270000}"/>
    <cellStyle name="Normal 11 2 2 2 6 2 5 2" xfId="37912" xr:uid="{00000000-0005-0000-0000-0000D4270000}"/>
    <cellStyle name="Normal 11 2 2 2 6 2 6" xfId="13153" xr:uid="{00000000-0005-0000-0000-0000D5270000}"/>
    <cellStyle name="Normal 11 2 2 2 6 2 7" xfId="18104" xr:uid="{00000000-0005-0000-0000-0000D6270000}"/>
    <cellStyle name="Normal 11 2 2 2 6 2 8" xfId="23056" xr:uid="{00000000-0005-0000-0000-0000D7270000}"/>
    <cellStyle name="Normal 11 2 2 2 6 2 9" xfId="28008" xr:uid="{00000000-0005-0000-0000-0000D8270000}"/>
    <cellStyle name="Normal 11 2 2 2 6 3" xfId="2659" xr:uid="{00000000-0005-0000-0000-0000D9270000}"/>
    <cellStyle name="Normal 11 2 2 2 6 3 2" xfId="7609" xr:uid="{00000000-0005-0000-0000-0000DA270000}"/>
    <cellStyle name="Normal 11 2 2 2 6 3 2 2" xfId="42270" xr:uid="{00000000-0005-0000-0000-0000DB270000}"/>
    <cellStyle name="Normal 11 2 2 2 6 3 3" xfId="12559" xr:uid="{00000000-0005-0000-0000-0000DC270000}"/>
    <cellStyle name="Normal 11 2 2 2 6 3 3 2" xfId="37318" xr:uid="{00000000-0005-0000-0000-0000DD270000}"/>
    <cellStyle name="Normal 11 2 2 2 6 3 4" xfId="17510" xr:uid="{00000000-0005-0000-0000-0000DE270000}"/>
    <cellStyle name="Normal 11 2 2 2 6 3 5" xfId="22462" xr:uid="{00000000-0005-0000-0000-0000DF270000}"/>
    <cellStyle name="Normal 11 2 2 2 6 3 6" xfId="27414" xr:uid="{00000000-0005-0000-0000-0000E0270000}"/>
    <cellStyle name="Normal 11 2 2 2 6 3 7" xfId="32366" xr:uid="{00000000-0005-0000-0000-0000E1270000}"/>
    <cellStyle name="Normal 11 2 2 2 6 4" xfId="4111" xr:uid="{00000000-0005-0000-0000-0000E2270000}"/>
    <cellStyle name="Normal 11 2 2 2 6 4 2" xfId="9061" xr:uid="{00000000-0005-0000-0000-0000E3270000}"/>
    <cellStyle name="Normal 11 2 2 2 6 4 2 2" xfId="43722" xr:uid="{00000000-0005-0000-0000-0000E4270000}"/>
    <cellStyle name="Normal 11 2 2 2 6 4 3" xfId="14011" xr:uid="{00000000-0005-0000-0000-0000E5270000}"/>
    <cellStyle name="Normal 11 2 2 2 6 4 3 2" xfId="38770" xr:uid="{00000000-0005-0000-0000-0000E6270000}"/>
    <cellStyle name="Normal 11 2 2 2 6 4 4" xfId="18962" xr:uid="{00000000-0005-0000-0000-0000E7270000}"/>
    <cellStyle name="Normal 11 2 2 2 6 4 5" xfId="23914" xr:uid="{00000000-0005-0000-0000-0000E8270000}"/>
    <cellStyle name="Normal 11 2 2 2 6 4 6" xfId="28866" xr:uid="{00000000-0005-0000-0000-0000E9270000}"/>
    <cellStyle name="Normal 11 2 2 2 6 4 7" xfId="33818" xr:uid="{00000000-0005-0000-0000-0000EA270000}"/>
    <cellStyle name="Normal 11 2 2 2 6 5" xfId="5563" xr:uid="{00000000-0005-0000-0000-0000EB270000}"/>
    <cellStyle name="Normal 11 2 2 2 6 5 2" xfId="10513" xr:uid="{00000000-0005-0000-0000-0000EC270000}"/>
    <cellStyle name="Normal 11 2 2 2 6 5 2 2" xfId="45174" xr:uid="{00000000-0005-0000-0000-0000ED270000}"/>
    <cellStyle name="Normal 11 2 2 2 6 5 3" xfId="15463" xr:uid="{00000000-0005-0000-0000-0000EE270000}"/>
    <cellStyle name="Normal 11 2 2 2 6 5 3 2" xfId="40222" xr:uid="{00000000-0005-0000-0000-0000EF270000}"/>
    <cellStyle name="Normal 11 2 2 2 6 5 4" xfId="20414" xr:uid="{00000000-0005-0000-0000-0000F0270000}"/>
    <cellStyle name="Normal 11 2 2 2 6 5 5" xfId="25366" xr:uid="{00000000-0005-0000-0000-0000F1270000}"/>
    <cellStyle name="Normal 11 2 2 2 6 5 6" xfId="30318" xr:uid="{00000000-0005-0000-0000-0000F2270000}"/>
    <cellStyle name="Normal 11 2 2 2 6 5 7" xfId="35270" xr:uid="{00000000-0005-0000-0000-0000F3270000}"/>
    <cellStyle name="Normal 11 2 2 2 6 6" xfId="1801" xr:uid="{00000000-0005-0000-0000-0000F4270000}"/>
    <cellStyle name="Normal 11 2 2 2 6 6 2" xfId="41412" xr:uid="{00000000-0005-0000-0000-0000F5270000}"/>
    <cellStyle name="Normal 11 2 2 2 6 7" xfId="6751" xr:uid="{00000000-0005-0000-0000-0000F6270000}"/>
    <cellStyle name="Normal 11 2 2 2 6 7 2" xfId="36460" xr:uid="{00000000-0005-0000-0000-0000F7270000}"/>
    <cellStyle name="Normal 11 2 2 2 6 8" xfId="11701" xr:uid="{00000000-0005-0000-0000-0000F8270000}"/>
    <cellStyle name="Normal 11 2 2 2 6 9" xfId="16652" xr:uid="{00000000-0005-0000-0000-0000F9270000}"/>
    <cellStyle name="Normal 11 2 2 2 7" xfId="877" xr:uid="{00000000-0005-0000-0000-0000FA270000}"/>
    <cellStyle name="Normal 11 2 2 2 7 10" xfId="21868" xr:uid="{00000000-0005-0000-0000-0000FB270000}"/>
    <cellStyle name="Normal 11 2 2 2 7 11" xfId="26820" xr:uid="{00000000-0005-0000-0000-0000FC270000}"/>
    <cellStyle name="Normal 11 2 2 2 7 12" xfId="31772" xr:uid="{00000000-0005-0000-0000-0000FD270000}"/>
    <cellStyle name="Normal 11 2 2 2 7 2" xfId="1471" xr:uid="{00000000-0005-0000-0000-0000FE270000}"/>
    <cellStyle name="Normal 11 2 2 2 7 2 10" xfId="33224" xr:uid="{00000000-0005-0000-0000-0000FF270000}"/>
    <cellStyle name="Normal 11 2 2 2 7 2 2" xfId="4969" xr:uid="{00000000-0005-0000-0000-000000280000}"/>
    <cellStyle name="Normal 11 2 2 2 7 2 2 2" xfId="9919" xr:uid="{00000000-0005-0000-0000-000001280000}"/>
    <cellStyle name="Normal 11 2 2 2 7 2 2 2 2" xfId="44580" xr:uid="{00000000-0005-0000-0000-000002280000}"/>
    <cellStyle name="Normal 11 2 2 2 7 2 2 3" xfId="14869" xr:uid="{00000000-0005-0000-0000-000003280000}"/>
    <cellStyle name="Normal 11 2 2 2 7 2 2 3 2" xfId="39628" xr:uid="{00000000-0005-0000-0000-000004280000}"/>
    <cellStyle name="Normal 11 2 2 2 7 2 2 4" xfId="19820" xr:uid="{00000000-0005-0000-0000-000005280000}"/>
    <cellStyle name="Normal 11 2 2 2 7 2 2 5" xfId="24772" xr:uid="{00000000-0005-0000-0000-000006280000}"/>
    <cellStyle name="Normal 11 2 2 2 7 2 2 6" xfId="29724" xr:uid="{00000000-0005-0000-0000-000007280000}"/>
    <cellStyle name="Normal 11 2 2 2 7 2 2 7" xfId="34676" xr:uid="{00000000-0005-0000-0000-000008280000}"/>
    <cellStyle name="Normal 11 2 2 2 7 2 3" xfId="6421" xr:uid="{00000000-0005-0000-0000-000009280000}"/>
    <cellStyle name="Normal 11 2 2 2 7 2 3 2" xfId="11371" xr:uid="{00000000-0005-0000-0000-00000A280000}"/>
    <cellStyle name="Normal 11 2 2 2 7 2 3 2 2" xfId="46032" xr:uid="{00000000-0005-0000-0000-00000B280000}"/>
    <cellStyle name="Normal 11 2 2 2 7 2 3 3" xfId="16321" xr:uid="{00000000-0005-0000-0000-00000C280000}"/>
    <cellStyle name="Normal 11 2 2 2 7 2 3 3 2" xfId="41080" xr:uid="{00000000-0005-0000-0000-00000D280000}"/>
    <cellStyle name="Normal 11 2 2 2 7 2 3 4" xfId="21272" xr:uid="{00000000-0005-0000-0000-00000E280000}"/>
    <cellStyle name="Normal 11 2 2 2 7 2 3 5" xfId="26224" xr:uid="{00000000-0005-0000-0000-00000F280000}"/>
    <cellStyle name="Normal 11 2 2 2 7 2 3 6" xfId="31176" xr:uid="{00000000-0005-0000-0000-000010280000}"/>
    <cellStyle name="Normal 11 2 2 2 7 2 3 7" xfId="36128" xr:uid="{00000000-0005-0000-0000-000011280000}"/>
    <cellStyle name="Normal 11 2 2 2 7 2 4" xfId="3517" xr:uid="{00000000-0005-0000-0000-000012280000}"/>
    <cellStyle name="Normal 11 2 2 2 7 2 4 2" xfId="43128" xr:uid="{00000000-0005-0000-0000-000013280000}"/>
    <cellStyle name="Normal 11 2 2 2 7 2 5" xfId="8467" xr:uid="{00000000-0005-0000-0000-000014280000}"/>
    <cellStyle name="Normal 11 2 2 2 7 2 5 2" xfId="38176" xr:uid="{00000000-0005-0000-0000-000015280000}"/>
    <cellStyle name="Normal 11 2 2 2 7 2 6" xfId="13417" xr:uid="{00000000-0005-0000-0000-000016280000}"/>
    <cellStyle name="Normal 11 2 2 2 7 2 7" xfId="18368" xr:uid="{00000000-0005-0000-0000-000017280000}"/>
    <cellStyle name="Normal 11 2 2 2 7 2 8" xfId="23320" xr:uid="{00000000-0005-0000-0000-000018280000}"/>
    <cellStyle name="Normal 11 2 2 2 7 2 9" xfId="28272" xr:uid="{00000000-0005-0000-0000-000019280000}"/>
    <cellStyle name="Normal 11 2 2 2 7 3" xfId="2923" xr:uid="{00000000-0005-0000-0000-00001A280000}"/>
    <cellStyle name="Normal 11 2 2 2 7 3 2" xfId="7873" xr:uid="{00000000-0005-0000-0000-00001B280000}"/>
    <cellStyle name="Normal 11 2 2 2 7 3 2 2" xfId="42534" xr:uid="{00000000-0005-0000-0000-00001C280000}"/>
    <cellStyle name="Normal 11 2 2 2 7 3 3" xfId="12823" xr:uid="{00000000-0005-0000-0000-00001D280000}"/>
    <cellStyle name="Normal 11 2 2 2 7 3 3 2" xfId="37582" xr:uid="{00000000-0005-0000-0000-00001E280000}"/>
    <cellStyle name="Normal 11 2 2 2 7 3 4" xfId="17774" xr:uid="{00000000-0005-0000-0000-00001F280000}"/>
    <cellStyle name="Normal 11 2 2 2 7 3 5" xfId="22726" xr:uid="{00000000-0005-0000-0000-000020280000}"/>
    <cellStyle name="Normal 11 2 2 2 7 3 6" xfId="27678" xr:uid="{00000000-0005-0000-0000-000021280000}"/>
    <cellStyle name="Normal 11 2 2 2 7 3 7" xfId="32630" xr:uid="{00000000-0005-0000-0000-000022280000}"/>
    <cellStyle name="Normal 11 2 2 2 7 4" xfId="4375" xr:uid="{00000000-0005-0000-0000-000023280000}"/>
    <cellStyle name="Normal 11 2 2 2 7 4 2" xfId="9325" xr:uid="{00000000-0005-0000-0000-000024280000}"/>
    <cellStyle name="Normal 11 2 2 2 7 4 2 2" xfId="43986" xr:uid="{00000000-0005-0000-0000-000025280000}"/>
    <cellStyle name="Normal 11 2 2 2 7 4 3" xfId="14275" xr:uid="{00000000-0005-0000-0000-000026280000}"/>
    <cellStyle name="Normal 11 2 2 2 7 4 3 2" xfId="39034" xr:uid="{00000000-0005-0000-0000-000027280000}"/>
    <cellStyle name="Normal 11 2 2 2 7 4 4" xfId="19226" xr:uid="{00000000-0005-0000-0000-000028280000}"/>
    <cellStyle name="Normal 11 2 2 2 7 4 5" xfId="24178" xr:uid="{00000000-0005-0000-0000-000029280000}"/>
    <cellStyle name="Normal 11 2 2 2 7 4 6" xfId="29130" xr:uid="{00000000-0005-0000-0000-00002A280000}"/>
    <cellStyle name="Normal 11 2 2 2 7 4 7" xfId="34082" xr:uid="{00000000-0005-0000-0000-00002B280000}"/>
    <cellStyle name="Normal 11 2 2 2 7 5" xfId="5827" xr:uid="{00000000-0005-0000-0000-00002C280000}"/>
    <cellStyle name="Normal 11 2 2 2 7 5 2" xfId="10777" xr:uid="{00000000-0005-0000-0000-00002D280000}"/>
    <cellStyle name="Normal 11 2 2 2 7 5 2 2" xfId="45438" xr:uid="{00000000-0005-0000-0000-00002E280000}"/>
    <cellStyle name="Normal 11 2 2 2 7 5 3" xfId="15727" xr:uid="{00000000-0005-0000-0000-00002F280000}"/>
    <cellStyle name="Normal 11 2 2 2 7 5 3 2" xfId="40486" xr:uid="{00000000-0005-0000-0000-000030280000}"/>
    <cellStyle name="Normal 11 2 2 2 7 5 4" xfId="20678" xr:uid="{00000000-0005-0000-0000-000031280000}"/>
    <cellStyle name="Normal 11 2 2 2 7 5 5" xfId="25630" xr:uid="{00000000-0005-0000-0000-000032280000}"/>
    <cellStyle name="Normal 11 2 2 2 7 5 6" xfId="30582" xr:uid="{00000000-0005-0000-0000-000033280000}"/>
    <cellStyle name="Normal 11 2 2 2 7 5 7" xfId="35534" xr:uid="{00000000-0005-0000-0000-000034280000}"/>
    <cellStyle name="Normal 11 2 2 2 7 6" xfId="2065" xr:uid="{00000000-0005-0000-0000-000035280000}"/>
    <cellStyle name="Normal 11 2 2 2 7 6 2" xfId="41676" xr:uid="{00000000-0005-0000-0000-000036280000}"/>
    <cellStyle name="Normal 11 2 2 2 7 7" xfId="7015" xr:uid="{00000000-0005-0000-0000-000037280000}"/>
    <cellStyle name="Normal 11 2 2 2 7 7 2" xfId="36724" xr:uid="{00000000-0005-0000-0000-000038280000}"/>
    <cellStyle name="Normal 11 2 2 2 7 8" xfId="11965" xr:uid="{00000000-0005-0000-0000-000039280000}"/>
    <cellStyle name="Normal 11 2 2 2 7 9" xfId="16916" xr:uid="{00000000-0005-0000-0000-00003A280000}"/>
    <cellStyle name="Normal 11 2 2 2 8" xfId="547" xr:uid="{00000000-0005-0000-0000-00003B280000}"/>
    <cellStyle name="Normal 11 2 2 2 8 10" xfId="32300" xr:uid="{00000000-0005-0000-0000-00003C280000}"/>
    <cellStyle name="Normal 11 2 2 2 8 2" xfId="4045" xr:uid="{00000000-0005-0000-0000-00003D280000}"/>
    <cellStyle name="Normal 11 2 2 2 8 2 2" xfId="8995" xr:uid="{00000000-0005-0000-0000-00003E280000}"/>
    <cellStyle name="Normal 11 2 2 2 8 2 2 2" xfId="43656" xr:uid="{00000000-0005-0000-0000-00003F280000}"/>
    <cellStyle name="Normal 11 2 2 2 8 2 3" xfId="13945" xr:uid="{00000000-0005-0000-0000-000040280000}"/>
    <cellStyle name="Normal 11 2 2 2 8 2 3 2" xfId="38704" xr:uid="{00000000-0005-0000-0000-000041280000}"/>
    <cellStyle name="Normal 11 2 2 2 8 2 4" xfId="18896" xr:uid="{00000000-0005-0000-0000-000042280000}"/>
    <cellStyle name="Normal 11 2 2 2 8 2 5" xfId="23848" xr:uid="{00000000-0005-0000-0000-000043280000}"/>
    <cellStyle name="Normal 11 2 2 2 8 2 6" xfId="28800" xr:uid="{00000000-0005-0000-0000-000044280000}"/>
    <cellStyle name="Normal 11 2 2 2 8 2 7" xfId="33752" xr:uid="{00000000-0005-0000-0000-000045280000}"/>
    <cellStyle name="Normal 11 2 2 2 8 3" xfId="5497" xr:uid="{00000000-0005-0000-0000-000046280000}"/>
    <cellStyle name="Normal 11 2 2 2 8 3 2" xfId="10447" xr:uid="{00000000-0005-0000-0000-000047280000}"/>
    <cellStyle name="Normal 11 2 2 2 8 3 2 2" xfId="45108" xr:uid="{00000000-0005-0000-0000-000048280000}"/>
    <cellStyle name="Normal 11 2 2 2 8 3 3" xfId="15397" xr:uid="{00000000-0005-0000-0000-000049280000}"/>
    <cellStyle name="Normal 11 2 2 2 8 3 3 2" xfId="40156" xr:uid="{00000000-0005-0000-0000-00004A280000}"/>
    <cellStyle name="Normal 11 2 2 2 8 3 4" xfId="20348" xr:uid="{00000000-0005-0000-0000-00004B280000}"/>
    <cellStyle name="Normal 11 2 2 2 8 3 5" xfId="25300" xr:uid="{00000000-0005-0000-0000-00004C280000}"/>
    <cellStyle name="Normal 11 2 2 2 8 3 6" xfId="30252" xr:uid="{00000000-0005-0000-0000-00004D280000}"/>
    <cellStyle name="Normal 11 2 2 2 8 3 7" xfId="35204" xr:uid="{00000000-0005-0000-0000-00004E280000}"/>
    <cellStyle name="Normal 11 2 2 2 8 4" xfId="2593" xr:uid="{00000000-0005-0000-0000-00004F280000}"/>
    <cellStyle name="Normal 11 2 2 2 8 4 2" xfId="42204" xr:uid="{00000000-0005-0000-0000-000050280000}"/>
    <cellStyle name="Normal 11 2 2 2 8 5" xfId="7543" xr:uid="{00000000-0005-0000-0000-000051280000}"/>
    <cellStyle name="Normal 11 2 2 2 8 5 2" xfId="37252" xr:uid="{00000000-0005-0000-0000-000052280000}"/>
    <cellStyle name="Normal 11 2 2 2 8 6" xfId="12493" xr:uid="{00000000-0005-0000-0000-000053280000}"/>
    <cellStyle name="Normal 11 2 2 2 8 7" xfId="17444" xr:uid="{00000000-0005-0000-0000-000054280000}"/>
    <cellStyle name="Normal 11 2 2 2 8 8" xfId="22396" xr:uid="{00000000-0005-0000-0000-000055280000}"/>
    <cellStyle name="Normal 11 2 2 2 8 9" xfId="27348" xr:uid="{00000000-0005-0000-0000-000056280000}"/>
    <cellStyle name="Normal 11 2 2 2 9" xfId="1141" xr:uid="{00000000-0005-0000-0000-000057280000}"/>
    <cellStyle name="Normal 11 2 2 2 9 10" xfId="32894" xr:uid="{00000000-0005-0000-0000-000058280000}"/>
    <cellStyle name="Normal 11 2 2 2 9 2" xfId="4639" xr:uid="{00000000-0005-0000-0000-000059280000}"/>
    <cellStyle name="Normal 11 2 2 2 9 2 2" xfId="9589" xr:uid="{00000000-0005-0000-0000-00005A280000}"/>
    <cellStyle name="Normal 11 2 2 2 9 2 2 2" xfId="44250" xr:uid="{00000000-0005-0000-0000-00005B280000}"/>
    <cellStyle name="Normal 11 2 2 2 9 2 3" xfId="14539" xr:uid="{00000000-0005-0000-0000-00005C280000}"/>
    <cellStyle name="Normal 11 2 2 2 9 2 3 2" xfId="39298" xr:uid="{00000000-0005-0000-0000-00005D280000}"/>
    <cellStyle name="Normal 11 2 2 2 9 2 4" xfId="19490" xr:uid="{00000000-0005-0000-0000-00005E280000}"/>
    <cellStyle name="Normal 11 2 2 2 9 2 5" xfId="24442" xr:uid="{00000000-0005-0000-0000-00005F280000}"/>
    <cellStyle name="Normal 11 2 2 2 9 2 6" xfId="29394" xr:uid="{00000000-0005-0000-0000-000060280000}"/>
    <cellStyle name="Normal 11 2 2 2 9 2 7" xfId="34346" xr:uid="{00000000-0005-0000-0000-000061280000}"/>
    <cellStyle name="Normal 11 2 2 2 9 3" xfId="6091" xr:uid="{00000000-0005-0000-0000-000062280000}"/>
    <cellStyle name="Normal 11 2 2 2 9 3 2" xfId="11041" xr:uid="{00000000-0005-0000-0000-000063280000}"/>
    <cellStyle name="Normal 11 2 2 2 9 3 2 2" xfId="45702" xr:uid="{00000000-0005-0000-0000-000064280000}"/>
    <cellStyle name="Normal 11 2 2 2 9 3 3" xfId="15991" xr:uid="{00000000-0005-0000-0000-000065280000}"/>
    <cellStyle name="Normal 11 2 2 2 9 3 3 2" xfId="40750" xr:uid="{00000000-0005-0000-0000-000066280000}"/>
    <cellStyle name="Normal 11 2 2 2 9 3 4" xfId="20942" xr:uid="{00000000-0005-0000-0000-000067280000}"/>
    <cellStyle name="Normal 11 2 2 2 9 3 5" xfId="25894" xr:uid="{00000000-0005-0000-0000-000068280000}"/>
    <cellStyle name="Normal 11 2 2 2 9 3 6" xfId="30846" xr:uid="{00000000-0005-0000-0000-000069280000}"/>
    <cellStyle name="Normal 11 2 2 2 9 3 7" xfId="35798" xr:uid="{00000000-0005-0000-0000-00006A280000}"/>
    <cellStyle name="Normal 11 2 2 2 9 4" xfId="3187" xr:uid="{00000000-0005-0000-0000-00006B280000}"/>
    <cellStyle name="Normal 11 2 2 2 9 4 2" xfId="42798" xr:uid="{00000000-0005-0000-0000-00006C280000}"/>
    <cellStyle name="Normal 11 2 2 2 9 5" xfId="8137" xr:uid="{00000000-0005-0000-0000-00006D280000}"/>
    <cellStyle name="Normal 11 2 2 2 9 5 2" xfId="37846" xr:uid="{00000000-0005-0000-0000-00006E280000}"/>
    <cellStyle name="Normal 11 2 2 2 9 6" xfId="13087" xr:uid="{00000000-0005-0000-0000-00006F280000}"/>
    <cellStyle name="Normal 11 2 2 2 9 7" xfId="18038" xr:uid="{00000000-0005-0000-0000-000070280000}"/>
    <cellStyle name="Normal 11 2 2 2 9 8" xfId="22990" xr:uid="{00000000-0005-0000-0000-000071280000}"/>
    <cellStyle name="Normal 11 2 2 2 9 9" xfId="27942" xr:uid="{00000000-0005-0000-0000-000072280000}"/>
    <cellStyle name="Normal 11 2 2 20" xfId="31427" xr:uid="{00000000-0005-0000-0000-000073280000}"/>
    <cellStyle name="Normal 11 2 2 3" xfId="301" xr:uid="{00000000-0005-0000-0000-000074280000}"/>
    <cellStyle name="Normal 11 2 2 3 10" xfId="3799" xr:uid="{00000000-0005-0000-0000-000075280000}"/>
    <cellStyle name="Normal 11 2 2 3 10 2" xfId="8749" xr:uid="{00000000-0005-0000-0000-000076280000}"/>
    <cellStyle name="Normal 11 2 2 3 10 2 2" xfId="43410" xr:uid="{00000000-0005-0000-0000-000077280000}"/>
    <cellStyle name="Normal 11 2 2 3 10 3" xfId="13699" xr:uid="{00000000-0005-0000-0000-000078280000}"/>
    <cellStyle name="Normal 11 2 2 3 10 3 2" xfId="38458" xr:uid="{00000000-0005-0000-0000-000079280000}"/>
    <cellStyle name="Normal 11 2 2 3 10 4" xfId="18650" xr:uid="{00000000-0005-0000-0000-00007A280000}"/>
    <cellStyle name="Normal 11 2 2 3 10 5" xfId="23602" xr:uid="{00000000-0005-0000-0000-00007B280000}"/>
    <cellStyle name="Normal 11 2 2 3 10 6" xfId="28554" xr:uid="{00000000-0005-0000-0000-00007C280000}"/>
    <cellStyle name="Normal 11 2 2 3 10 7" xfId="33506" xr:uid="{00000000-0005-0000-0000-00007D280000}"/>
    <cellStyle name="Normal 11 2 2 3 11" xfId="5251" xr:uid="{00000000-0005-0000-0000-00007E280000}"/>
    <cellStyle name="Normal 11 2 2 3 11 2" xfId="10201" xr:uid="{00000000-0005-0000-0000-00007F280000}"/>
    <cellStyle name="Normal 11 2 2 3 11 2 2" xfId="44862" xr:uid="{00000000-0005-0000-0000-000080280000}"/>
    <cellStyle name="Normal 11 2 2 3 11 3" xfId="15151" xr:uid="{00000000-0005-0000-0000-000081280000}"/>
    <cellStyle name="Normal 11 2 2 3 11 3 2" xfId="39910" xr:uid="{00000000-0005-0000-0000-000082280000}"/>
    <cellStyle name="Normal 11 2 2 3 11 4" xfId="20102" xr:uid="{00000000-0005-0000-0000-000083280000}"/>
    <cellStyle name="Normal 11 2 2 3 11 5" xfId="25054" xr:uid="{00000000-0005-0000-0000-000084280000}"/>
    <cellStyle name="Normal 11 2 2 3 11 6" xfId="30006" xr:uid="{00000000-0005-0000-0000-000085280000}"/>
    <cellStyle name="Normal 11 2 2 3 11 7" xfId="34958" xr:uid="{00000000-0005-0000-0000-000086280000}"/>
    <cellStyle name="Normal 11 2 2 3 12" xfId="1753" xr:uid="{00000000-0005-0000-0000-000087280000}"/>
    <cellStyle name="Normal 11 2 2 3 12 2" xfId="41364" xr:uid="{00000000-0005-0000-0000-000088280000}"/>
    <cellStyle name="Normal 11 2 2 3 13" xfId="6703" xr:uid="{00000000-0005-0000-0000-000089280000}"/>
    <cellStyle name="Normal 11 2 2 3 13 2" xfId="36412" xr:uid="{00000000-0005-0000-0000-00008A280000}"/>
    <cellStyle name="Normal 11 2 2 3 14" xfId="11653" xr:uid="{00000000-0005-0000-0000-00008B280000}"/>
    <cellStyle name="Normal 11 2 2 3 15" xfId="16604" xr:uid="{00000000-0005-0000-0000-00008C280000}"/>
    <cellStyle name="Normal 11 2 2 3 16" xfId="21556" xr:uid="{00000000-0005-0000-0000-00008D280000}"/>
    <cellStyle name="Normal 11 2 2 3 17" xfId="26508" xr:uid="{00000000-0005-0000-0000-00008E280000}"/>
    <cellStyle name="Normal 11 2 2 3 18" xfId="31460" xr:uid="{00000000-0005-0000-0000-00008F280000}"/>
    <cellStyle name="Normal 11 2 2 3 2" xfId="367" xr:uid="{00000000-0005-0000-0000-000090280000}"/>
    <cellStyle name="Normal 11 2 2 3 2 10" xfId="11785" xr:uid="{00000000-0005-0000-0000-000091280000}"/>
    <cellStyle name="Normal 11 2 2 3 2 11" xfId="16736" xr:uid="{00000000-0005-0000-0000-000092280000}"/>
    <cellStyle name="Normal 11 2 2 3 2 12" xfId="21688" xr:uid="{00000000-0005-0000-0000-000093280000}"/>
    <cellStyle name="Normal 11 2 2 3 2 13" xfId="26640" xr:uid="{00000000-0005-0000-0000-000094280000}"/>
    <cellStyle name="Normal 11 2 2 3 2 14" xfId="31592" xr:uid="{00000000-0005-0000-0000-000095280000}"/>
    <cellStyle name="Normal 11 2 2 3 2 2" xfId="961" xr:uid="{00000000-0005-0000-0000-000096280000}"/>
    <cellStyle name="Normal 11 2 2 3 2 2 10" xfId="21952" xr:uid="{00000000-0005-0000-0000-000097280000}"/>
    <cellStyle name="Normal 11 2 2 3 2 2 11" xfId="26904" xr:uid="{00000000-0005-0000-0000-000098280000}"/>
    <cellStyle name="Normal 11 2 2 3 2 2 12" xfId="31856" xr:uid="{00000000-0005-0000-0000-000099280000}"/>
    <cellStyle name="Normal 11 2 2 3 2 2 2" xfId="1555" xr:uid="{00000000-0005-0000-0000-00009A280000}"/>
    <cellStyle name="Normal 11 2 2 3 2 2 2 10" xfId="33308" xr:uid="{00000000-0005-0000-0000-00009B280000}"/>
    <cellStyle name="Normal 11 2 2 3 2 2 2 2" xfId="5053" xr:uid="{00000000-0005-0000-0000-00009C280000}"/>
    <cellStyle name="Normal 11 2 2 3 2 2 2 2 2" xfId="10003" xr:uid="{00000000-0005-0000-0000-00009D280000}"/>
    <cellStyle name="Normal 11 2 2 3 2 2 2 2 2 2" xfId="44664" xr:uid="{00000000-0005-0000-0000-00009E280000}"/>
    <cellStyle name="Normal 11 2 2 3 2 2 2 2 3" xfId="14953" xr:uid="{00000000-0005-0000-0000-00009F280000}"/>
    <cellStyle name="Normal 11 2 2 3 2 2 2 2 3 2" xfId="39712" xr:uid="{00000000-0005-0000-0000-0000A0280000}"/>
    <cellStyle name="Normal 11 2 2 3 2 2 2 2 4" xfId="19904" xr:uid="{00000000-0005-0000-0000-0000A1280000}"/>
    <cellStyle name="Normal 11 2 2 3 2 2 2 2 5" xfId="24856" xr:uid="{00000000-0005-0000-0000-0000A2280000}"/>
    <cellStyle name="Normal 11 2 2 3 2 2 2 2 6" xfId="29808" xr:uid="{00000000-0005-0000-0000-0000A3280000}"/>
    <cellStyle name="Normal 11 2 2 3 2 2 2 2 7" xfId="34760" xr:uid="{00000000-0005-0000-0000-0000A4280000}"/>
    <cellStyle name="Normal 11 2 2 3 2 2 2 3" xfId="6505" xr:uid="{00000000-0005-0000-0000-0000A5280000}"/>
    <cellStyle name="Normal 11 2 2 3 2 2 2 3 2" xfId="11455" xr:uid="{00000000-0005-0000-0000-0000A6280000}"/>
    <cellStyle name="Normal 11 2 2 3 2 2 2 3 2 2" xfId="46116" xr:uid="{00000000-0005-0000-0000-0000A7280000}"/>
    <cellStyle name="Normal 11 2 2 3 2 2 2 3 3" xfId="16405" xr:uid="{00000000-0005-0000-0000-0000A8280000}"/>
    <cellStyle name="Normal 11 2 2 3 2 2 2 3 3 2" xfId="41164" xr:uid="{00000000-0005-0000-0000-0000A9280000}"/>
    <cellStyle name="Normal 11 2 2 3 2 2 2 3 4" xfId="21356" xr:uid="{00000000-0005-0000-0000-0000AA280000}"/>
    <cellStyle name="Normal 11 2 2 3 2 2 2 3 5" xfId="26308" xr:uid="{00000000-0005-0000-0000-0000AB280000}"/>
    <cellStyle name="Normal 11 2 2 3 2 2 2 3 6" xfId="31260" xr:uid="{00000000-0005-0000-0000-0000AC280000}"/>
    <cellStyle name="Normal 11 2 2 3 2 2 2 3 7" xfId="36212" xr:uid="{00000000-0005-0000-0000-0000AD280000}"/>
    <cellStyle name="Normal 11 2 2 3 2 2 2 4" xfId="3601" xr:uid="{00000000-0005-0000-0000-0000AE280000}"/>
    <cellStyle name="Normal 11 2 2 3 2 2 2 4 2" xfId="43212" xr:uid="{00000000-0005-0000-0000-0000AF280000}"/>
    <cellStyle name="Normal 11 2 2 3 2 2 2 5" xfId="8551" xr:uid="{00000000-0005-0000-0000-0000B0280000}"/>
    <cellStyle name="Normal 11 2 2 3 2 2 2 5 2" xfId="38260" xr:uid="{00000000-0005-0000-0000-0000B1280000}"/>
    <cellStyle name="Normal 11 2 2 3 2 2 2 6" xfId="13501" xr:uid="{00000000-0005-0000-0000-0000B2280000}"/>
    <cellStyle name="Normal 11 2 2 3 2 2 2 7" xfId="18452" xr:uid="{00000000-0005-0000-0000-0000B3280000}"/>
    <cellStyle name="Normal 11 2 2 3 2 2 2 8" xfId="23404" xr:uid="{00000000-0005-0000-0000-0000B4280000}"/>
    <cellStyle name="Normal 11 2 2 3 2 2 2 9" xfId="28356" xr:uid="{00000000-0005-0000-0000-0000B5280000}"/>
    <cellStyle name="Normal 11 2 2 3 2 2 3" xfId="3007" xr:uid="{00000000-0005-0000-0000-0000B6280000}"/>
    <cellStyle name="Normal 11 2 2 3 2 2 3 2" xfId="7957" xr:uid="{00000000-0005-0000-0000-0000B7280000}"/>
    <cellStyle name="Normal 11 2 2 3 2 2 3 2 2" xfId="42618" xr:uid="{00000000-0005-0000-0000-0000B8280000}"/>
    <cellStyle name="Normal 11 2 2 3 2 2 3 3" xfId="12907" xr:uid="{00000000-0005-0000-0000-0000B9280000}"/>
    <cellStyle name="Normal 11 2 2 3 2 2 3 3 2" xfId="37666" xr:uid="{00000000-0005-0000-0000-0000BA280000}"/>
    <cellStyle name="Normal 11 2 2 3 2 2 3 4" xfId="17858" xr:uid="{00000000-0005-0000-0000-0000BB280000}"/>
    <cellStyle name="Normal 11 2 2 3 2 2 3 5" xfId="22810" xr:uid="{00000000-0005-0000-0000-0000BC280000}"/>
    <cellStyle name="Normal 11 2 2 3 2 2 3 6" xfId="27762" xr:uid="{00000000-0005-0000-0000-0000BD280000}"/>
    <cellStyle name="Normal 11 2 2 3 2 2 3 7" xfId="32714" xr:uid="{00000000-0005-0000-0000-0000BE280000}"/>
    <cellStyle name="Normal 11 2 2 3 2 2 4" xfId="4459" xr:uid="{00000000-0005-0000-0000-0000BF280000}"/>
    <cellStyle name="Normal 11 2 2 3 2 2 4 2" xfId="9409" xr:uid="{00000000-0005-0000-0000-0000C0280000}"/>
    <cellStyle name="Normal 11 2 2 3 2 2 4 2 2" xfId="44070" xr:uid="{00000000-0005-0000-0000-0000C1280000}"/>
    <cellStyle name="Normal 11 2 2 3 2 2 4 3" xfId="14359" xr:uid="{00000000-0005-0000-0000-0000C2280000}"/>
    <cellStyle name="Normal 11 2 2 3 2 2 4 3 2" xfId="39118" xr:uid="{00000000-0005-0000-0000-0000C3280000}"/>
    <cellStyle name="Normal 11 2 2 3 2 2 4 4" xfId="19310" xr:uid="{00000000-0005-0000-0000-0000C4280000}"/>
    <cellStyle name="Normal 11 2 2 3 2 2 4 5" xfId="24262" xr:uid="{00000000-0005-0000-0000-0000C5280000}"/>
    <cellStyle name="Normal 11 2 2 3 2 2 4 6" xfId="29214" xr:uid="{00000000-0005-0000-0000-0000C6280000}"/>
    <cellStyle name="Normal 11 2 2 3 2 2 4 7" xfId="34166" xr:uid="{00000000-0005-0000-0000-0000C7280000}"/>
    <cellStyle name="Normal 11 2 2 3 2 2 5" xfId="5911" xr:uid="{00000000-0005-0000-0000-0000C8280000}"/>
    <cellStyle name="Normal 11 2 2 3 2 2 5 2" xfId="10861" xr:uid="{00000000-0005-0000-0000-0000C9280000}"/>
    <cellStyle name="Normal 11 2 2 3 2 2 5 2 2" xfId="45522" xr:uid="{00000000-0005-0000-0000-0000CA280000}"/>
    <cellStyle name="Normal 11 2 2 3 2 2 5 3" xfId="15811" xr:uid="{00000000-0005-0000-0000-0000CB280000}"/>
    <cellStyle name="Normal 11 2 2 3 2 2 5 3 2" xfId="40570" xr:uid="{00000000-0005-0000-0000-0000CC280000}"/>
    <cellStyle name="Normal 11 2 2 3 2 2 5 4" xfId="20762" xr:uid="{00000000-0005-0000-0000-0000CD280000}"/>
    <cellStyle name="Normal 11 2 2 3 2 2 5 5" xfId="25714" xr:uid="{00000000-0005-0000-0000-0000CE280000}"/>
    <cellStyle name="Normal 11 2 2 3 2 2 5 6" xfId="30666" xr:uid="{00000000-0005-0000-0000-0000CF280000}"/>
    <cellStyle name="Normal 11 2 2 3 2 2 5 7" xfId="35618" xr:uid="{00000000-0005-0000-0000-0000D0280000}"/>
    <cellStyle name="Normal 11 2 2 3 2 2 6" xfId="2149" xr:uid="{00000000-0005-0000-0000-0000D1280000}"/>
    <cellStyle name="Normal 11 2 2 3 2 2 6 2" xfId="41760" xr:uid="{00000000-0005-0000-0000-0000D2280000}"/>
    <cellStyle name="Normal 11 2 2 3 2 2 7" xfId="7099" xr:uid="{00000000-0005-0000-0000-0000D3280000}"/>
    <cellStyle name="Normal 11 2 2 3 2 2 7 2" xfId="36808" xr:uid="{00000000-0005-0000-0000-0000D4280000}"/>
    <cellStyle name="Normal 11 2 2 3 2 2 8" xfId="12049" xr:uid="{00000000-0005-0000-0000-0000D5280000}"/>
    <cellStyle name="Normal 11 2 2 3 2 2 9" xfId="17000" xr:uid="{00000000-0005-0000-0000-0000D6280000}"/>
    <cellStyle name="Normal 11 2 2 3 2 3" xfId="697" xr:uid="{00000000-0005-0000-0000-0000D7280000}"/>
    <cellStyle name="Normal 11 2 2 3 2 3 10" xfId="32450" xr:uid="{00000000-0005-0000-0000-0000D8280000}"/>
    <cellStyle name="Normal 11 2 2 3 2 3 2" xfId="4195" xr:uid="{00000000-0005-0000-0000-0000D9280000}"/>
    <cellStyle name="Normal 11 2 2 3 2 3 2 2" xfId="9145" xr:uid="{00000000-0005-0000-0000-0000DA280000}"/>
    <cellStyle name="Normal 11 2 2 3 2 3 2 2 2" xfId="43806" xr:uid="{00000000-0005-0000-0000-0000DB280000}"/>
    <cellStyle name="Normal 11 2 2 3 2 3 2 3" xfId="14095" xr:uid="{00000000-0005-0000-0000-0000DC280000}"/>
    <cellStyle name="Normal 11 2 2 3 2 3 2 3 2" xfId="38854" xr:uid="{00000000-0005-0000-0000-0000DD280000}"/>
    <cellStyle name="Normal 11 2 2 3 2 3 2 4" xfId="19046" xr:uid="{00000000-0005-0000-0000-0000DE280000}"/>
    <cellStyle name="Normal 11 2 2 3 2 3 2 5" xfId="23998" xr:uid="{00000000-0005-0000-0000-0000DF280000}"/>
    <cellStyle name="Normal 11 2 2 3 2 3 2 6" xfId="28950" xr:uid="{00000000-0005-0000-0000-0000E0280000}"/>
    <cellStyle name="Normal 11 2 2 3 2 3 2 7" xfId="33902" xr:uid="{00000000-0005-0000-0000-0000E1280000}"/>
    <cellStyle name="Normal 11 2 2 3 2 3 3" xfId="5647" xr:uid="{00000000-0005-0000-0000-0000E2280000}"/>
    <cellStyle name="Normal 11 2 2 3 2 3 3 2" xfId="10597" xr:uid="{00000000-0005-0000-0000-0000E3280000}"/>
    <cellStyle name="Normal 11 2 2 3 2 3 3 2 2" xfId="45258" xr:uid="{00000000-0005-0000-0000-0000E4280000}"/>
    <cellStyle name="Normal 11 2 2 3 2 3 3 3" xfId="15547" xr:uid="{00000000-0005-0000-0000-0000E5280000}"/>
    <cellStyle name="Normal 11 2 2 3 2 3 3 3 2" xfId="40306" xr:uid="{00000000-0005-0000-0000-0000E6280000}"/>
    <cellStyle name="Normal 11 2 2 3 2 3 3 4" xfId="20498" xr:uid="{00000000-0005-0000-0000-0000E7280000}"/>
    <cellStyle name="Normal 11 2 2 3 2 3 3 5" xfId="25450" xr:uid="{00000000-0005-0000-0000-0000E8280000}"/>
    <cellStyle name="Normal 11 2 2 3 2 3 3 6" xfId="30402" xr:uid="{00000000-0005-0000-0000-0000E9280000}"/>
    <cellStyle name="Normal 11 2 2 3 2 3 3 7" xfId="35354" xr:uid="{00000000-0005-0000-0000-0000EA280000}"/>
    <cellStyle name="Normal 11 2 2 3 2 3 4" xfId="2743" xr:uid="{00000000-0005-0000-0000-0000EB280000}"/>
    <cellStyle name="Normal 11 2 2 3 2 3 4 2" xfId="42354" xr:uid="{00000000-0005-0000-0000-0000EC280000}"/>
    <cellStyle name="Normal 11 2 2 3 2 3 5" xfId="7693" xr:uid="{00000000-0005-0000-0000-0000ED280000}"/>
    <cellStyle name="Normal 11 2 2 3 2 3 5 2" xfId="37402" xr:uid="{00000000-0005-0000-0000-0000EE280000}"/>
    <cellStyle name="Normal 11 2 2 3 2 3 6" xfId="12643" xr:uid="{00000000-0005-0000-0000-0000EF280000}"/>
    <cellStyle name="Normal 11 2 2 3 2 3 7" xfId="17594" xr:uid="{00000000-0005-0000-0000-0000F0280000}"/>
    <cellStyle name="Normal 11 2 2 3 2 3 8" xfId="22546" xr:uid="{00000000-0005-0000-0000-0000F1280000}"/>
    <cellStyle name="Normal 11 2 2 3 2 3 9" xfId="27498" xr:uid="{00000000-0005-0000-0000-0000F2280000}"/>
    <cellStyle name="Normal 11 2 2 3 2 4" xfId="1291" xr:uid="{00000000-0005-0000-0000-0000F3280000}"/>
    <cellStyle name="Normal 11 2 2 3 2 4 10" xfId="33044" xr:uid="{00000000-0005-0000-0000-0000F4280000}"/>
    <cellStyle name="Normal 11 2 2 3 2 4 2" xfId="4789" xr:uid="{00000000-0005-0000-0000-0000F5280000}"/>
    <cellStyle name="Normal 11 2 2 3 2 4 2 2" xfId="9739" xr:uid="{00000000-0005-0000-0000-0000F6280000}"/>
    <cellStyle name="Normal 11 2 2 3 2 4 2 2 2" xfId="44400" xr:uid="{00000000-0005-0000-0000-0000F7280000}"/>
    <cellStyle name="Normal 11 2 2 3 2 4 2 3" xfId="14689" xr:uid="{00000000-0005-0000-0000-0000F8280000}"/>
    <cellStyle name="Normal 11 2 2 3 2 4 2 3 2" xfId="39448" xr:uid="{00000000-0005-0000-0000-0000F9280000}"/>
    <cellStyle name="Normal 11 2 2 3 2 4 2 4" xfId="19640" xr:uid="{00000000-0005-0000-0000-0000FA280000}"/>
    <cellStyle name="Normal 11 2 2 3 2 4 2 5" xfId="24592" xr:uid="{00000000-0005-0000-0000-0000FB280000}"/>
    <cellStyle name="Normal 11 2 2 3 2 4 2 6" xfId="29544" xr:uid="{00000000-0005-0000-0000-0000FC280000}"/>
    <cellStyle name="Normal 11 2 2 3 2 4 2 7" xfId="34496" xr:uid="{00000000-0005-0000-0000-0000FD280000}"/>
    <cellStyle name="Normal 11 2 2 3 2 4 3" xfId="6241" xr:uid="{00000000-0005-0000-0000-0000FE280000}"/>
    <cellStyle name="Normal 11 2 2 3 2 4 3 2" xfId="11191" xr:uid="{00000000-0005-0000-0000-0000FF280000}"/>
    <cellStyle name="Normal 11 2 2 3 2 4 3 2 2" xfId="45852" xr:uid="{00000000-0005-0000-0000-000000290000}"/>
    <cellStyle name="Normal 11 2 2 3 2 4 3 3" xfId="16141" xr:uid="{00000000-0005-0000-0000-000001290000}"/>
    <cellStyle name="Normal 11 2 2 3 2 4 3 3 2" xfId="40900" xr:uid="{00000000-0005-0000-0000-000002290000}"/>
    <cellStyle name="Normal 11 2 2 3 2 4 3 4" xfId="21092" xr:uid="{00000000-0005-0000-0000-000003290000}"/>
    <cellStyle name="Normal 11 2 2 3 2 4 3 5" xfId="26044" xr:uid="{00000000-0005-0000-0000-000004290000}"/>
    <cellStyle name="Normal 11 2 2 3 2 4 3 6" xfId="30996" xr:uid="{00000000-0005-0000-0000-000005290000}"/>
    <cellStyle name="Normal 11 2 2 3 2 4 3 7" xfId="35948" xr:uid="{00000000-0005-0000-0000-000006290000}"/>
    <cellStyle name="Normal 11 2 2 3 2 4 4" xfId="3337" xr:uid="{00000000-0005-0000-0000-000007290000}"/>
    <cellStyle name="Normal 11 2 2 3 2 4 4 2" xfId="42948" xr:uid="{00000000-0005-0000-0000-000008290000}"/>
    <cellStyle name="Normal 11 2 2 3 2 4 5" xfId="8287" xr:uid="{00000000-0005-0000-0000-000009290000}"/>
    <cellStyle name="Normal 11 2 2 3 2 4 5 2" xfId="37996" xr:uid="{00000000-0005-0000-0000-00000A290000}"/>
    <cellStyle name="Normal 11 2 2 3 2 4 6" xfId="13237" xr:uid="{00000000-0005-0000-0000-00000B290000}"/>
    <cellStyle name="Normal 11 2 2 3 2 4 7" xfId="18188" xr:uid="{00000000-0005-0000-0000-00000C290000}"/>
    <cellStyle name="Normal 11 2 2 3 2 4 8" xfId="23140" xr:uid="{00000000-0005-0000-0000-00000D290000}"/>
    <cellStyle name="Normal 11 2 2 3 2 4 9" xfId="28092" xr:uid="{00000000-0005-0000-0000-00000E290000}"/>
    <cellStyle name="Normal 11 2 2 3 2 5" xfId="2413" xr:uid="{00000000-0005-0000-0000-00000F290000}"/>
    <cellStyle name="Normal 11 2 2 3 2 5 2" xfId="7363" xr:uid="{00000000-0005-0000-0000-000010290000}"/>
    <cellStyle name="Normal 11 2 2 3 2 5 2 2" xfId="42024" xr:uid="{00000000-0005-0000-0000-000011290000}"/>
    <cellStyle name="Normal 11 2 2 3 2 5 3" xfId="12313" xr:uid="{00000000-0005-0000-0000-000012290000}"/>
    <cellStyle name="Normal 11 2 2 3 2 5 3 2" xfId="37072" xr:uid="{00000000-0005-0000-0000-000013290000}"/>
    <cellStyle name="Normal 11 2 2 3 2 5 4" xfId="17264" xr:uid="{00000000-0005-0000-0000-000014290000}"/>
    <cellStyle name="Normal 11 2 2 3 2 5 5" xfId="22216" xr:uid="{00000000-0005-0000-0000-000015290000}"/>
    <cellStyle name="Normal 11 2 2 3 2 5 6" xfId="27168" xr:uid="{00000000-0005-0000-0000-000016290000}"/>
    <cellStyle name="Normal 11 2 2 3 2 5 7" xfId="32120" xr:uid="{00000000-0005-0000-0000-000017290000}"/>
    <cellStyle name="Normal 11 2 2 3 2 6" xfId="3865" xr:uid="{00000000-0005-0000-0000-000018290000}"/>
    <cellStyle name="Normal 11 2 2 3 2 6 2" xfId="8815" xr:uid="{00000000-0005-0000-0000-000019290000}"/>
    <cellStyle name="Normal 11 2 2 3 2 6 2 2" xfId="43476" xr:uid="{00000000-0005-0000-0000-00001A290000}"/>
    <cellStyle name="Normal 11 2 2 3 2 6 3" xfId="13765" xr:uid="{00000000-0005-0000-0000-00001B290000}"/>
    <cellStyle name="Normal 11 2 2 3 2 6 3 2" xfId="38524" xr:uid="{00000000-0005-0000-0000-00001C290000}"/>
    <cellStyle name="Normal 11 2 2 3 2 6 4" xfId="18716" xr:uid="{00000000-0005-0000-0000-00001D290000}"/>
    <cellStyle name="Normal 11 2 2 3 2 6 5" xfId="23668" xr:uid="{00000000-0005-0000-0000-00001E290000}"/>
    <cellStyle name="Normal 11 2 2 3 2 6 6" xfId="28620" xr:uid="{00000000-0005-0000-0000-00001F290000}"/>
    <cellStyle name="Normal 11 2 2 3 2 6 7" xfId="33572" xr:uid="{00000000-0005-0000-0000-000020290000}"/>
    <cellStyle name="Normal 11 2 2 3 2 7" xfId="5317" xr:uid="{00000000-0005-0000-0000-000021290000}"/>
    <cellStyle name="Normal 11 2 2 3 2 7 2" xfId="10267" xr:uid="{00000000-0005-0000-0000-000022290000}"/>
    <cellStyle name="Normal 11 2 2 3 2 7 2 2" xfId="44928" xr:uid="{00000000-0005-0000-0000-000023290000}"/>
    <cellStyle name="Normal 11 2 2 3 2 7 3" xfId="15217" xr:uid="{00000000-0005-0000-0000-000024290000}"/>
    <cellStyle name="Normal 11 2 2 3 2 7 3 2" xfId="39976" xr:uid="{00000000-0005-0000-0000-000025290000}"/>
    <cellStyle name="Normal 11 2 2 3 2 7 4" xfId="20168" xr:uid="{00000000-0005-0000-0000-000026290000}"/>
    <cellStyle name="Normal 11 2 2 3 2 7 5" xfId="25120" xr:uid="{00000000-0005-0000-0000-000027290000}"/>
    <cellStyle name="Normal 11 2 2 3 2 7 6" xfId="30072" xr:uid="{00000000-0005-0000-0000-000028290000}"/>
    <cellStyle name="Normal 11 2 2 3 2 7 7" xfId="35024" xr:uid="{00000000-0005-0000-0000-000029290000}"/>
    <cellStyle name="Normal 11 2 2 3 2 8" xfId="1885" xr:uid="{00000000-0005-0000-0000-00002A290000}"/>
    <cellStyle name="Normal 11 2 2 3 2 8 2" xfId="41496" xr:uid="{00000000-0005-0000-0000-00002B290000}"/>
    <cellStyle name="Normal 11 2 2 3 2 9" xfId="6835" xr:uid="{00000000-0005-0000-0000-00002C290000}"/>
    <cellStyle name="Normal 11 2 2 3 2 9 2" xfId="36544" xr:uid="{00000000-0005-0000-0000-00002D290000}"/>
    <cellStyle name="Normal 11 2 2 3 3" xfId="433" xr:uid="{00000000-0005-0000-0000-00002E290000}"/>
    <cellStyle name="Normal 11 2 2 3 3 10" xfId="11851" xr:uid="{00000000-0005-0000-0000-00002F290000}"/>
    <cellStyle name="Normal 11 2 2 3 3 11" xfId="16802" xr:uid="{00000000-0005-0000-0000-000030290000}"/>
    <cellStyle name="Normal 11 2 2 3 3 12" xfId="21754" xr:uid="{00000000-0005-0000-0000-000031290000}"/>
    <cellStyle name="Normal 11 2 2 3 3 13" xfId="26706" xr:uid="{00000000-0005-0000-0000-000032290000}"/>
    <cellStyle name="Normal 11 2 2 3 3 14" xfId="31658" xr:uid="{00000000-0005-0000-0000-000033290000}"/>
    <cellStyle name="Normal 11 2 2 3 3 2" xfId="1027" xr:uid="{00000000-0005-0000-0000-000034290000}"/>
    <cellStyle name="Normal 11 2 2 3 3 2 10" xfId="22018" xr:uid="{00000000-0005-0000-0000-000035290000}"/>
    <cellStyle name="Normal 11 2 2 3 3 2 11" xfId="26970" xr:uid="{00000000-0005-0000-0000-000036290000}"/>
    <cellStyle name="Normal 11 2 2 3 3 2 12" xfId="31922" xr:uid="{00000000-0005-0000-0000-000037290000}"/>
    <cellStyle name="Normal 11 2 2 3 3 2 2" xfId="1621" xr:uid="{00000000-0005-0000-0000-000038290000}"/>
    <cellStyle name="Normal 11 2 2 3 3 2 2 10" xfId="33374" xr:uid="{00000000-0005-0000-0000-000039290000}"/>
    <cellStyle name="Normal 11 2 2 3 3 2 2 2" xfId="5119" xr:uid="{00000000-0005-0000-0000-00003A290000}"/>
    <cellStyle name="Normal 11 2 2 3 3 2 2 2 2" xfId="10069" xr:uid="{00000000-0005-0000-0000-00003B290000}"/>
    <cellStyle name="Normal 11 2 2 3 3 2 2 2 2 2" xfId="44730" xr:uid="{00000000-0005-0000-0000-00003C290000}"/>
    <cellStyle name="Normal 11 2 2 3 3 2 2 2 3" xfId="15019" xr:uid="{00000000-0005-0000-0000-00003D290000}"/>
    <cellStyle name="Normal 11 2 2 3 3 2 2 2 3 2" xfId="39778" xr:uid="{00000000-0005-0000-0000-00003E290000}"/>
    <cellStyle name="Normal 11 2 2 3 3 2 2 2 4" xfId="19970" xr:uid="{00000000-0005-0000-0000-00003F290000}"/>
    <cellStyle name="Normal 11 2 2 3 3 2 2 2 5" xfId="24922" xr:uid="{00000000-0005-0000-0000-000040290000}"/>
    <cellStyle name="Normal 11 2 2 3 3 2 2 2 6" xfId="29874" xr:uid="{00000000-0005-0000-0000-000041290000}"/>
    <cellStyle name="Normal 11 2 2 3 3 2 2 2 7" xfId="34826" xr:uid="{00000000-0005-0000-0000-000042290000}"/>
    <cellStyle name="Normal 11 2 2 3 3 2 2 3" xfId="6571" xr:uid="{00000000-0005-0000-0000-000043290000}"/>
    <cellStyle name="Normal 11 2 2 3 3 2 2 3 2" xfId="11521" xr:uid="{00000000-0005-0000-0000-000044290000}"/>
    <cellStyle name="Normal 11 2 2 3 3 2 2 3 2 2" xfId="46182" xr:uid="{00000000-0005-0000-0000-000045290000}"/>
    <cellStyle name="Normal 11 2 2 3 3 2 2 3 3" xfId="16471" xr:uid="{00000000-0005-0000-0000-000046290000}"/>
    <cellStyle name="Normal 11 2 2 3 3 2 2 3 3 2" xfId="41230" xr:uid="{00000000-0005-0000-0000-000047290000}"/>
    <cellStyle name="Normal 11 2 2 3 3 2 2 3 4" xfId="21422" xr:uid="{00000000-0005-0000-0000-000048290000}"/>
    <cellStyle name="Normal 11 2 2 3 3 2 2 3 5" xfId="26374" xr:uid="{00000000-0005-0000-0000-000049290000}"/>
    <cellStyle name="Normal 11 2 2 3 3 2 2 3 6" xfId="31326" xr:uid="{00000000-0005-0000-0000-00004A290000}"/>
    <cellStyle name="Normal 11 2 2 3 3 2 2 3 7" xfId="36278" xr:uid="{00000000-0005-0000-0000-00004B290000}"/>
    <cellStyle name="Normal 11 2 2 3 3 2 2 4" xfId="3667" xr:uid="{00000000-0005-0000-0000-00004C290000}"/>
    <cellStyle name="Normal 11 2 2 3 3 2 2 4 2" xfId="43278" xr:uid="{00000000-0005-0000-0000-00004D290000}"/>
    <cellStyle name="Normal 11 2 2 3 3 2 2 5" xfId="8617" xr:uid="{00000000-0005-0000-0000-00004E290000}"/>
    <cellStyle name="Normal 11 2 2 3 3 2 2 5 2" xfId="38326" xr:uid="{00000000-0005-0000-0000-00004F290000}"/>
    <cellStyle name="Normal 11 2 2 3 3 2 2 6" xfId="13567" xr:uid="{00000000-0005-0000-0000-000050290000}"/>
    <cellStyle name="Normal 11 2 2 3 3 2 2 7" xfId="18518" xr:uid="{00000000-0005-0000-0000-000051290000}"/>
    <cellStyle name="Normal 11 2 2 3 3 2 2 8" xfId="23470" xr:uid="{00000000-0005-0000-0000-000052290000}"/>
    <cellStyle name="Normal 11 2 2 3 3 2 2 9" xfId="28422" xr:uid="{00000000-0005-0000-0000-000053290000}"/>
    <cellStyle name="Normal 11 2 2 3 3 2 3" xfId="3073" xr:uid="{00000000-0005-0000-0000-000054290000}"/>
    <cellStyle name="Normal 11 2 2 3 3 2 3 2" xfId="8023" xr:uid="{00000000-0005-0000-0000-000055290000}"/>
    <cellStyle name="Normal 11 2 2 3 3 2 3 2 2" xfId="42684" xr:uid="{00000000-0005-0000-0000-000056290000}"/>
    <cellStyle name="Normal 11 2 2 3 3 2 3 3" xfId="12973" xr:uid="{00000000-0005-0000-0000-000057290000}"/>
    <cellStyle name="Normal 11 2 2 3 3 2 3 3 2" xfId="37732" xr:uid="{00000000-0005-0000-0000-000058290000}"/>
    <cellStyle name="Normal 11 2 2 3 3 2 3 4" xfId="17924" xr:uid="{00000000-0005-0000-0000-000059290000}"/>
    <cellStyle name="Normal 11 2 2 3 3 2 3 5" xfId="22876" xr:uid="{00000000-0005-0000-0000-00005A290000}"/>
    <cellStyle name="Normal 11 2 2 3 3 2 3 6" xfId="27828" xr:uid="{00000000-0005-0000-0000-00005B290000}"/>
    <cellStyle name="Normal 11 2 2 3 3 2 3 7" xfId="32780" xr:uid="{00000000-0005-0000-0000-00005C290000}"/>
    <cellStyle name="Normal 11 2 2 3 3 2 4" xfId="4525" xr:uid="{00000000-0005-0000-0000-00005D290000}"/>
    <cellStyle name="Normal 11 2 2 3 3 2 4 2" xfId="9475" xr:uid="{00000000-0005-0000-0000-00005E290000}"/>
    <cellStyle name="Normal 11 2 2 3 3 2 4 2 2" xfId="44136" xr:uid="{00000000-0005-0000-0000-00005F290000}"/>
    <cellStyle name="Normal 11 2 2 3 3 2 4 3" xfId="14425" xr:uid="{00000000-0005-0000-0000-000060290000}"/>
    <cellStyle name="Normal 11 2 2 3 3 2 4 3 2" xfId="39184" xr:uid="{00000000-0005-0000-0000-000061290000}"/>
    <cellStyle name="Normal 11 2 2 3 3 2 4 4" xfId="19376" xr:uid="{00000000-0005-0000-0000-000062290000}"/>
    <cellStyle name="Normal 11 2 2 3 3 2 4 5" xfId="24328" xr:uid="{00000000-0005-0000-0000-000063290000}"/>
    <cellStyle name="Normal 11 2 2 3 3 2 4 6" xfId="29280" xr:uid="{00000000-0005-0000-0000-000064290000}"/>
    <cellStyle name="Normal 11 2 2 3 3 2 4 7" xfId="34232" xr:uid="{00000000-0005-0000-0000-000065290000}"/>
    <cellStyle name="Normal 11 2 2 3 3 2 5" xfId="5977" xr:uid="{00000000-0005-0000-0000-000066290000}"/>
    <cellStyle name="Normal 11 2 2 3 3 2 5 2" xfId="10927" xr:uid="{00000000-0005-0000-0000-000067290000}"/>
    <cellStyle name="Normal 11 2 2 3 3 2 5 2 2" xfId="45588" xr:uid="{00000000-0005-0000-0000-000068290000}"/>
    <cellStyle name="Normal 11 2 2 3 3 2 5 3" xfId="15877" xr:uid="{00000000-0005-0000-0000-000069290000}"/>
    <cellStyle name="Normal 11 2 2 3 3 2 5 3 2" xfId="40636" xr:uid="{00000000-0005-0000-0000-00006A290000}"/>
    <cellStyle name="Normal 11 2 2 3 3 2 5 4" xfId="20828" xr:uid="{00000000-0005-0000-0000-00006B290000}"/>
    <cellStyle name="Normal 11 2 2 3 3 2 5 5" xfId="25780" xr:uid="{00000000-0005-0000-0000-00006C290000}"/>
    <cellStyle name="Normal 11 2 2 3 3 2 5 6" xfId="30732" xr:uid="{00000000-0005-0000-0000-00006D290000}"/>
    <cellStyle name="Normal 11 2 2 3 3 2 5 7" xfId="35684" xr:uid="{00000000-0005-0000-0000-00006E290000}"/>
    <cellStyle name="Normal 11 2 2 3 3 2 6" xfId="2215" xr:uid="{00000000-0005-0000-0000-00006F290000}"/>
    <cellStyle name="Normal 11 2 2 3 3 2 6 2" xfId="41826" xr:uid="{00000000-0005-0000-0000-000070290000}"/>
    <cellStyle name="Normal 11 2 2 3 3 2 7" xfId="7165" xr:uid="{00000000-0005-0000-0000-000071290000}"/>
    <cellStyle name="Normal 11 2 2 3 3 2 7 2" xfId="36874" xr:uid="{00000000-0005-0000-0000-000072290000}"/>
    <cellStyle name="Normal 11 2 2 3 3 2 8" xfId="12115" xr:uid="{00000000-0005-0000-0000-000073290000}"/>
    <cellStyle name="Normal 11 2 2 3 3 2 9" xfId="17066" xr:uid="{00000000-0005-0000-0000-000074290000}"/>
    <cellStyle name="Normal 11 2 2 3 3 3" xfId="763" xr:uid="{00000000-0005-0000-0000-000075290000}"/>
    <cellStyle name="Normal 11 2 2 3 3 3 10" xfId="32516" xr:uid="{00000000-0005-0000-0000-000076290000}"/>
    <cellStyle name="Normal 11 2 2 3 3 3 2" xfId="4261" xr:uid="{00000000-0005-0000-0000-000077290000}"/>
    <cellStyle name="Normal 11 2 2 3 3 3 2 2" xfId="9211" xr:uid="{00000000-0005-0000-0000-000078290000}"/>
    <cellStyle name="Normal 11 2 2 3 3 3 2 2 2" xfId="43872" xr:uid="{00000000-0005-0000-0000-000079290000}"/>
    <cellStyle name="Normal 11 2 2 3 3 3 2 3" xfId="14161" xr:uid="{00000000-0005-0000-0000-00007A290000}"/>
    <cellStyle name="Normal 11 2 2 3 3 3 2 3 2" xfId="38920" xr:uid="{00000000-0005-0000-0000-00007B290000}"/>
    <cellStyle name="Normal 11 2 2 3 3 3 2 4" xfId="19112" xr:uid="{00000000-0005-0000-0000-00007C290000}"/>
    <cellStyle name="Normal 11 2 2 3 3 3 2 5" xfId="24064" xr:uid="{00000000-0005-0000-0000-00007D290000}"/>
    <cellStyle name="Normal 11 2 2 3 3 3 2 6" xfId="29016" xr:uid="{00000000-0005-0000-0000-00007E290000}"/>
    <cellStyle name="Normal 11 2 2 3 3 3 2 7" xfId="33968" xr:uid="{00000000-0005-0000-0000-00007F290000}"/>
    <cellStyle name="Normal 11 2 2 3 3 3 3" xfId="5713" xr:uid="{00000000-0005-0000-0000-000080290000}"/>
    <cellStyle name="Normal 11 2 2 3 3 3 3 2" xfId="10663" xr:uid="{00000000-0005-0000-0000-000081290000}"/>
    <cellStyle name="Normal 11 2 2 3 3 3 3 2 2" xfId="45324" xr:uid="{00000000-0005-0000-0000-000082290000}"/>
    <cellStyle name="Normal 11 2 2 3 3 3 3 3" xfId="15613" xr:uid="{00000000-0005-0000-0000-000083290000}"/>
    <cellStyle name="Normal 11 2 2 3 3 3 3 3 2" xfId="40372" xr:uid="{00000000-0005-0000-0000-000084290000}"/>
    <cellStyle name="Normal 11 2 2 3 3 3 3 4" xfId="20564" xr:uid="{00000000-0005-0000-0000-000085290000}"/>
    <cellStyle name="Normal 11 2 2 3 3 3 3 5" xfId="25516" xr:uid="{00000000-0005-0000-0000-000086290000}"/>
    <cellStyle name="Normal 11 2 2 3 3 3 3 6" xfId="30468" xr:uid="{00000000-0005-0000-0000-000087290000}"/>
    <cellStyle name="Normal 11 2 2 3 3 3 3 7" xfId="35420" xr:uid="{00000000-0005-0000-0000-000088290000}"/>
    <cellStyle name="Normal 11 2 2 3 3 3 4" xfId="2809" xr:uid="{00000000-0005-0000-0000-000089290000}"/>
    <cellStyle name="Normal 11 2 2 3 3 3 4 2" xfId="42420" xr:uid="{00000000-0005-0000-0000-00008A290000}"/>
    <cellStyle name="Normal 11 2 2 3 3 3 5" xfId="7759" xr:uid="{00000000-0005-0000-0000-00008B290000}"/>
    <cellStyle name="Normal 11 2 2 3 3 3 5 2" xfId="37468" xr:uid="{00000000-0005-0000-0000-00008C290000}"/>
    <cellStyle name="Normal 11 2 2 3 3 3 6" xfId="12709" xr:uid="{00000000-0005-0000-0000-00008D290000}"/>
    <cellStyle name="Normal 11 2 2 3 3 3 7" xfId="17660" xr:uid="{00000000-0005-0000-0000-00008E290000}"/>
    <cellStyle name="Normal 11 2 2 3 3 3 8" xfId="22612" xr:uid="{00000000-0005-0000-0000-00008F290000}"/>
    <cellStyle name="Normal 11 2 2 3 3 3 9" xfId="27564" xr:uid="{00000000-0005-0000-0000-000090290000}"/>
    <cellStyle name="Normal 11 2 2 3 3 4" xfId="1357" xr:uid="{00000000-0005-0000-0000-000091290000}"/>
    <cellStyle name="Normal 11 2 2 3 3 4 10" xfId="33110" xr:uid="{00000000-0005-0000-0000-000092290000}"/>
    <cellStyle name="Normal 11 2 2 3 3 4 2" xfId="4855" xr:uid="{00000000-0005-0000-0000-000093290000}"/>
    <cellStyle name="Normal 11 2 2 3 3 4 2 2" xfId="9805" xr:uid="{00000000-0005-0000-0000-000094290000}"/>
    <cellStyle name="Normal 11 2 2 3 3 4 2 2 2" xfId="44466" xr:uid="{00000000-0005-0000-0000-000095290000}"/>
    <cellStyle name="Normal 11 2 2 3 3 4 2 3" xfId="14755" xr:uid="{00000000-0005-0000-0000-000096290000}"/>
    <cellStyle name="Normal 11 2 2 3 3 4 2 3 2" xfId="39514" xr:uid="{00000000-0005-0000-0000-000097290000}"/>
    <cellStyle name="Normal 11 2 2 3 3 4 2 4" xfId="19706" xr:uid="{00000000-0005-0000-0000-000098290000}"/>
    <cellStyle name="Normal 11 2 2 3 3 4 2 5" xfId="24658" xr:uid="{00000000-0005-0000-0000-000099290000}"/>
    <cellStyle name="Normal 11 2 2 3 3 4 2 6" xfId="29610" xr:uid="{00000000-0005-0000-0000-00009A290000}"/>
    <cellStyle name="Normal 11 2 2 3 3 4 2 7" xfId="34562" xr:uid="{00000000-0005-0000-0000-00009B290000}"/>
    <cellStyle name="Normal 11 2 2 3 3 4 3" xfId="6307" xr:uid="{00000000-0005-0000-0000-00009C290000}"/>
    <cellStyle name="Normal 11 2 2 3 3 4 3 2" xfId="11257" xr:uid="{00000000-0005-0000-0000-00009D290000}"/>
    <cellStyle name="Normal 11 2 2 3 3 4 3 2 2" xfId="45918" xr:uid="{00000000-0005-0000-0000-00009E290000}"/>
    <cellStyle name="Normal 11 2 2 3 3 4 3 3" xfId="16207" xr:uid="{00000000-0005-0000-0000-00009F290000}"/>
    <cellStyle name="Normal 11 2 2 3 3 4 3 3 2" xfId="40966" xr:uid="{00000000-0005-0000-0000-0000A0290000}"/>
    <cellStyle name="Normal 11 2 2 3 3 4 3 4" xfId="21158" xr:uid="{00000000-0005-0000-0000-0000A1290000}"/>
    <cellStyle name="Normal 11 2 2 3 3 4 3 5" xfId="26110" xr:uid="{00000000-0005-0000-0000-0000A2290000}"/>
    <cellStyle name="Normal 11 2 2 3 3 4 3 6" xfId="31062" xr:uid="{00000000-0005-0000-0000-0000A3290000}"/>
    <cellStyle name="Normal 11 2 2 3 3 4 3 7" xfId="36014" xr:uid="{00000000-0005-0000-0000-0000A4290000}"/>
    <cellStyle name="Normal 11 2 2 3 3 4 4" xfId="3403" xr:uid="{00000000-0005-0000-0000-0000A5290000}"/>
    <cellStyle name="Normal 11 2 2 3 3 4 4 2" xfId="43014" xr:uid="{00000000-0005-0000-0000-0000A6290000}"/>
    <cellStyle name="Normal 11 2 2 3 3 4 5" xfId="8353" xr:uid="{00000000-0005-0000-0000-0000A7290000}"/>
    <cellStyle name="Normal 11 2 2 3 3 4 5 2" xfId="38062" xr:uid="{00000000-0005-0000-0000-0000A8290000}"/>
    <cellStyle name="Normal 11 2 2 3 3 4 6" xfId="13303" xr:uid="{00000000-0005-0000-0000-0000A9290000}"/>
    <cellStyle name="Normal 11 2 2 3 3 4 7" xfId="18254" xr:uid="{00000000-0005-0000-0000-0000AA290000}"/>
    <cellStyle name="Normal 11 2 2 3 3 4 8" xfId="23206" xr:uid="{00000000-0005-0000-0000-0000AB290000}"/>
    <cellStyle name="Normal 11 2 2 3 3 4 9" xfId="28158" xr:uid="{00000000-0005-0000-0000-0000AC290000}"/>
    <cellStyle name="Normal 11 2 2 3 3 5" xfId="2479" xr:uid="{00000000-0005-0000-0000-0000AD290000}"/>
    <cellStyle name="Normal 11 2 2 3 3 5 2" xfId="7429" xr:uid="{00000000-0005-0000-0000-0000AE290000}"/>
    <cellStyle name="Normal 11 2 2 3 3 5 2 2" xfId="42090" xr:uid="{00000000-0005-0000-0000-0000AF290000}"/>
    <cellStyle name="Normal 11 2 2 3 3 5 3" xfId="12379" xr:uid="{00000000-0005-0000-0000-0000B0290000}"/>
    <cellStyle name="Normal 11 2 2 3 3 5 3 2" xfId="37138" xr:uid="{00000000-0005-0000-0000-0000B1290000}"/>
    <cellStyle name="Normal 11 2 2 3 3 5 4" xfId="17330" xr:uid="{00000000-0005-0000-0000-0000B2290000}"/>
    <cellStyle name="Normal 11 2 2 3 3 5 5" xfId="22282" xr:uid="{00000000-0005-0000-0000-0000B3290000}"/>
    <cellStyle name="Normal 11 2 2 3 3 5 6" xfId="27234" xr:uid="{00000000-0005-0000-0000-0000B4290000}"/>
    <cellStyle name="Normal 11 2 2 3 3 5 7" xfId="32186" xr:uid="{00000000-0005-0000-0000-0000B5290000}"/>
    <cellStyle name="Normal 11 2 2 3 3 6" xfId="3931" xr:uid="{00000000-0005-0000-0000-0000B6290000}"/>
    <cellStyle name="Normal 11 2 2 3 3 6 2" xfId="8881" xr:uid="{00000000-0005-0000-0000-0000B7290000}"/>
    <cellStyle name="Normal 11 2 2 3 3 6 2 2" xfId="43542" xr:uid="{00000000-0005-0000-0000-0000B8290000}"/>
    <cellStyle name="Normal 11 2 2 3 3 6 3" xfId="13831" xr:uid="{00000000-0005-0000-0000-0000B9290000}"/>
    <cellStyle name="Normal 11 2 2 3 3 6 3 2" xfId="38590" xr:uid="{00000000-0005-0000-0000-0000BA290000}"/>
    <cellStyle name="Normal 11 2 2 3 3 6 4" xfId="18782" xr:uid="{00000000-0005-0000-0000-0000BB290000}"/>
    <cellStyle name="Normal 11 2 2 3 3 6 5" xfId="23734" xr:uid="{00000000-0005-0000-0000-0000BC290000}"/>
    <cellStyle name="Normal 11 2 2 3 3 6 6" xfId="28686" xr:uid="{00000000-0005-0000-0000-0000BD290000}"/>
    <cellStyle name="Normal 11 2 2 3 3 6 7" xfId="33638" xr:uid="{00000000-0005-0000-0000-0000BE290000}"/>
    <cellStyle name="Normal 11 2 2 3 3 7" xfId="5383" xr:uid="{00000000-0005-0000-0000-0000BF290000}"/>
    <cellStyle name="Normal 11 2 2 3 3 7 2" xfId="10333" xr:uid="{00000000-0005-0000-0000-0000C0290000}"/>
    <cellStyle name="Normal 11 2 2 3 3 7 2 2" xfId="44994" xr:uid="{00000000-0005-0000-0000-0000C1290000}"/>
    <cellStyle name="Normal 11 2 2 3 3 7 3" xfId="15283" xr:uid="{00000000-0005-0000-0000-0000C2290000}"/>
    <cellStyle name="Normal 11 2 2 3 3 7 3 2" xfId="40042" xr:uid="{00000000-0005-0000-0000-0000C3290000}"/>
    <cellStyle name="Normal 11 2 2 3 3 7 4" xfId="20234" xr:uid="{00000000-0005-0000-0000-0000C4290000}"/>
    <cellStyle name="Normal 11 2 2 3 3 7 5" xfId="25186" xr:uid="{00000000-0005-0000-0000-0000C5290000}"/>
    <cellStyle name="Normal 11 2 2 3 3 7 6" xfId="30138" xr:uid="{00000000-0005-0000-0000-0000C6290000}"/>
    <cellStyle name="Normal 11 2 2 3 3 7 7" xfId="35090" xr:uid="{00000000-0005-0000-0000-0000C7290000}"/>
    <cellStyle name="Normal 11 2 2 3 3 8" xfId="1951" xr:uid="{00000000-0005-0000-0000-0000C8290000}"/>
    <cellStyle name="Normal 11 2 2 3 3 8 2" xfId="41562" xr:uid="{00000000-0005-0000-0000-0000C9290000}"/>
    <cellStyle name="Normal 11 2 2 3 3 9" xfId="6901" xr:uid="{00000000-0005-0000-0000-0000CA290000}"/>
    <cellStyle name="Normal 11 2 2 3 3 9 2" xfId="36610" xr:uid="{00000000-0005-0000-0000-0000CB290000}"/>
    <cellStyle name="Normal 11 2 2 3 4" xfId="499" xr:uid="{00000000-0005-0000-0000-0000CC290000}"/>
    <cellStyle name="Normal 11 2 2 3 4 10" xfId="11917" xr:uid="{00000000-0005-0000-0000-0000CD290000}"/>
    <cellStyle name="Normal 11 2 2 3 4 11" xfId="16868" xr:uid="{00000000-0005-0000-0000-0000CE290000}"/>
    <cellStyle name="Normal 11 2 2 3 4 12" xfId="21820" xr:uid="{00000000-0005-0000-0000-0000CF290000}"/>
    <cellStyle name="Normal 11 2 2 3 4 13" xfId="26772" xr:uid="{00000000-0005-0000-0000-0000D0290000}"/>
    <cellStyle name="Normal 11 2 2 3 4 14" xfId="31724" xr:uid="{00000000-0005-0000-0000-0000D1290000}"/>
    <cellStyle name="Normal 11 2 2 3 4 2" xfId="1093" xr:uid="{00000000-0005-0000-0000-0000D2290000}"/>
    <cellStyle name="Normal 11 2 2 3 4 2 10" xfId="22084" xr:uid="{00000000-0005-0000-0000-0000D3290000}"/>
    <cellStyle name="Normal 11 2 2 3 4 2 11" xfId="27036" xr:uid="{00000000-0005-0000-0000-0000D4290000}"/>
    <cellStyle name="Normal 11 2 2 3 4 2 12" xfId="31988" xr:uid="{00000000-0005-0000-0000-0000D5290000}"/>
    <cellStyle name="Normal 11 2 2 3 4 2 2" xfId="1687" xr:uid="{00000000-0005-0000-0000-0000D6290000}"/>
    <cellStyle name="Normal 11 2 2 3 4 2 2 10" xfId="33440" xr:uid="{00000000-0005-0000-0000-0000D7290000}"/>
    <cellStyle name="Normal 11 2 2 3 4 2 2 2" xfId="5185" xr:uid="{00000000-0005-0000-0000-0000D8290000}"/>
    <cellStyle name="Normal 11 2 2 3 4 2 2 2 2" xfId="10135" xr:uid="{00000000-0005-0000-0000-0000D9290000}"/>
    <cellStyle name="Normal 11 2 2 3 4 2 2 2 2 2" xfId="44796" xr:uid="{00000000-0005-0000-0000-0000DA290000}"/>
    <cellStyle name="Normal 11 2 2 3 4 2 2 2 3" xfId="15085" xr:uid="{00000000-0005-0000-0000-0000DB290000}"/>
    <cellStyle name="Normal 11 2 2 3 4 2 2 2 3 2" xfId="39844" xr:uid="{00000000-0005-0000-0000-0000DC290000}"/>
    <cellStyle name="Normal 11 2 2 3 4 2 2 2 4" xfId="20036" xr:uid="{00000000-0005-0000-0000-0000DD290000}"/>
    <cellStyle name="Normal 11 2 2 3 4 2 2 2 5" xfId="24988" xr:uid="{00000000-0005-0000-0000-0000DE290000}"/>
    <cellStyle name="Normal 11 2 2 3 4 2 2 2 6" xfId="29940" xr:uid="{00000000-0005-0000-0000-0000DF290000}"/>
    <cellStyle name="Normal 11 2 2 3 4 2 2 2 7" xfId="34892" xr:uid="{00000000-0005-0000-0000-0000E0290000}"/>
    <cellStyle name="Normal 11 2 2 3 4 2 2 3" xfId="6637" xr:uid="{00000000-0005-0000-0000-0000E1290000}"/>
    <cellStyle name="Normal 11 2 2 3 4 2 2 3 2" xfId="11587" xr:uid="{00000000-0005-0000-0000-0000E2290000}"/>
    <cellStyle name="Normal 11 2 2 3 4 2 2 3 2 2" xfId="46248" xr:uid="{00000000-0005-0000-0000-0000E3290000}"/>
    <cellStyle name="Normal 11 2 2 3 4 2 2 3 3" xfId="16537" xr:uid="{00000000-0005-0000-0000-0000E4290000}"/>
    <cellStyle name="Normal 11 2 2 3 4 2 2 3 3 2" xfId="41296" xr:uid="{00000000-0005-0000-0000-0000E5290000}"/>
    <cellStyle name="Normal 11 2 2 3 4 2 2 3 4" xfId="21488" xr:uid="{00000000-0005-0000-0000-0000E6290000}"/>
    <cellStyle name="Normal 11 2 2 3 4 2 2 3 5" xfId="26440" xr:uid="{00000000-0005-0000-0000-0000E7290000}"/>
    <cellStyle name="Normal 11 2 2 3 4 2 2 3 6" xfId="31392" xr:uid="{00000000-0005-0000-0000-0000E8290000}"/>
    <cellStyle name="Normal 11 2 2 3 4 2 2 3 7" xfId="36344" xr:uid="{00000000-0005-0000-0000-0000E9290000}"/>
    <cellStyle name="Normal 11 2 2 3 4 2 2 4" xfId="3733" xr:uid="{00000000-0005-0000-0000-0000EA290000}"/>
    <cellStyle name="Normal 11 2 2 3 4 2 2 4 2" xfId="43344" xr:uid="{00000000-0005-0000-0000-0000EB290000}"/>
    <cellStyle name="Normal 11 2 2 3 4 2 2 5" xfId="8683" xr:uid="{00000000-0005-0000-0000-0000EC290000}"/>
    <cellStyle name="Normal 11 2 2 3 4 2 2 5 2" xfId="38392" xr:uid="{00000000-0005-0000-0000-0000ED290000}"/>
    <cellStyle name="Normal 11 2 2 3 4 2 2 6" xfId="13633" xr:uid="{00000000-0005-0000-0000-0000EE290000}"/>
    <cellStyle name="Normal 11 2 2 3 4 2 2 7" xfId="18584" xr:uid="{00000000-0005-0000-0000-0000EF290000}"/>
    <cellStyle name="Normal 11 2 2 3 4 2 2 8" xfId="23536" xr:uid="{00000000-0005-0000-0000-0000F0290000}"/>
    <cellStyle name="Normal 11 2 2 3 4 2 2 9" xfId="28488" xr:uid="{00000000-0005-0000-0000-0000F1290000}"/>
    <cellStyle name="Normal 11 2 2 3 4 2 3" xfId="3139" xr:uid="{00000000-0005-0000-0000-0000F2290000}"/>
    <cellStyle name="Normal 11 2 2 3 4 2 3 2" xfId="8089" xr:uid="{00000000-0005-0000-0000-0000F3290000}"/>
    <cellStyle name="Normal 11 2 2 3 4 2 3 2 2" xfId="42750" xr:uid="{00000000-0005-0000-0000-0000F4290000}"/>
    <cellStyle name="Normal 11 2 2 3 4 2 3 3" xfId="13039" xr:uid="{00000000-0005-0000-0000-0000F5290000}"/>
    <cellStyle name="Normal 11 2 2 3 4 2 3 3 2" xfId="37798" xr:uid="{00000000-0005-0000-0000-0000F6290000}"/>
    <cellStyle name="Normal 11 2 2 3 4 2 3 4" xfId="17990" xr:uid="{00000000-0005-0000-0000-0000F7290000}"/>
    <cellStyle name="Normal 11 2 2 3 4 2 3 5" xfId="22942" xr:uid="{00000000-0005-0000-0000-0000F8290000}"/>
    <cellStyle name="Normal 11 2 2 3 4 2 3 6" xfId="27894" xr:uid="{00000000-0005-0000-0000-0000F9290000}"/>
    <cellStyle name="Normal 11 2 2 3 4 2 3 7" xfId="32846" xr:uid="{00000000-0005-0000-0000-0000FA290000}"/>
    <cellStyle name="Normal 11 2 2 3 4 2 4" xfId="4591" xr:uid="{00000000-0005-0000-0000-0000FB290000}"/>
    <cellStyle name="Normal 11 2 2 3 4 2 4 2" xfId="9541" xr:uid="{00000000-0005-0000-0000-0000FC290000}"/>
    <cellStyle name="Normal 11 2 2 3 4 2 4 2 2" xfId="44202" xr:uid="{00000000-0005-0000-0000-0000FD290000}"/>
    <cellStyle name="Normal 11 2 2 3 4 2 4 3" xfId="14491" xr:uid="{00000000-0005-0000-0000-0000FE290000}"/>
    <cellStyle name="Normal 11 2 2 3 4 2 4 3 2" xfId="39250" xr:uid="{00000000-0005-0000-0000-0000FF290000}"/>
    <cellStyle name="Normal 11 2 2 3 4 2 4 4" xfId="19442" xr:uid="{00000000-0005-0000-0000-0000002A0000}"/>
    <cellStyle name="Normal 11 2 2 3 4 2 4 5" xfId="24394" xr:uid="{00000000-0005-0000-0000-0000012A0000}"/>
    <cellStyle name="Normal 11 2 2 3 4 2 4 6" xfId="29346" xr:uid="{00000000-0005-0000-0000-0000022A0000}"/>
    <cellStyle name="Normal 11 2 2 3 4 2 4 7" xfId="34298" xr:uid="{00000000-0005-0000-0000-0000032A0000}"/>
    <cellStyle name="Normal 11 2 2 3 4 2 5" xfId="6043" xr:uid="{00000000-0005-0000-0000-0000042A0000}"/>
    <cellStyle name="Normal 11 2 2 3 4 2 5 2" xfId="10993" xr:uid="{00000000-0005-0000-0000-0000052A0000}"/>
    <cellStyle name="Normal 11 2 2 3 4 2 5 2 2" xfId="45654" xr:uid="{00000000-0005-0000-0000-0000062A0000}"/>
    <cellStyle name="Normal 11 2 2 3 4 2 5 3" xfId="15943" xr:uid="{00000000-0005-0000-0000-0000072A0000}"/>
    <cellStyle name="Normal 11 2 2 3 4 2 5 3 2" xfId="40702" xr:uid="{00000000-0005-0000-0000-0000082A0000}"/>
    <cellStyle name="Normal 11 2 2 3 4 2 5 4" xfId="20894" xr:uid="{00000000-0005-0000-0000-0000092A0000}"/>
    <cellStyle name="Normal 11 2 2 3 4 2 5 5" xfId="25846" xr:uid="{00000000-0005-0000-0000-00000A2A0000}"/>
    <cellStyle name="Normal 11 2 2 3 4 2 5 6" xfId="30798" xr:uid="{00000000-0005-0000-0000-00000B2A0000}"/>
    <cellStyle name="Normal 11 2 2 3 4 2 5 7" xfId="35750" xr:uid="{00000000-0005-0000-0000-00000C2A0000}"/>
    <cellStyle name="Normal 11 2 2 3 4 2 6" xfId="2281" xr:uid="{00000000-0005-0000-0000-00000D2A0000}"/>
    <cellStyle name="Normal 11 2 2 3 4 2 6 2" xfId="41892" xr:uid="{00000000-0005-0000-0000-00000E2A0000}"/>
    <cellStyle name="Normal 11 2 2 3 4 2 7" xfId="7231" xr:uid="{00000000-0005-0000-0000-00000F2A0000}"/>
    <cellStyle name="Normal 11 2 2 3 4 2 7 2" xfId="36940" xr:uid="{00000000-0005-0000-0000-0000102A0000}"/>
    <cellStyle name="Normal 11 2 2 3 4 2 8" xfId="12181" xr:uid="{00000000-0005-0000-0000-0000112A0000}"/>
    <cellStyle name="Normal 11 2 2 3 4 2 9" xfId="17132" xr:uid="{00000000-0005-0000-0000-0000122A0000}"/>
    <cellStyle name="Normal 11 2 2 3 4 3" xfId="829" xr:uid="{00000000-0005-0000-0000-0000132A0000}"/>
    <cellStyle name="Normal 11 2 2 3 4 3 10" xfId="32582" xr:uid="{00000000-0005-0000-0000-0000142A0000}"/>
    <cellStyle name="Normal 11 2 2 3 4 3 2" xfId="4327" xr:uid="{00000000-0005-0000-0000-0000152A0000}"/>
    <cellStyle name="Normal 11 2 2 3 4 3 2 2" xfId="9277" xr:uid="{00000000-0005-0000-0000-0000162A0000}"/>
    <cellStyle name="Normal 11 2 2 3 4 3 2 2 2" xfId="43938" xr:uid="{00000000-0005-0000-0000-0000172A0000}"/>
    <cellStyle name="Normal 11 2 2 3 4 3 2 3" xfId="14227" xr:uid="{00000000-0005-0000-0000-0000182A0000}"/>
    <cellStyle name="Normal 11 2 2 3 4 3 2 3 2" xfId="38986" xr:uid="{00000000-0005-0000-0000-0000192A0000}"/>
    <cellStyle name="Normal 11 2 2 3 4 3 2 4" xfId="19178" xr:uid="{00000000-0005-0000-0000-00001A2A0000}"/>
    <cellStyle name="Normal 11 2 2 3 4 3 2 5" xfId="24130" xr:uid="{00000000-0005-0000-0000-00001B2A0000}"/>
    <cellStyle name="Normal 11 2 2 3 4 3 2 6" xfId="29082" xr:uid="{00000000-0005-0000-0000-00001C2A0000}"/>
    <cellStyle name="Normal 11 2 2 3 4 3 2 7" xfId="34034" xr:uid="{00000000-0005-0000-0000-00001D2A0000}"/>
    <cellStyle name="Normal 11 2 2 3 4 3 3" xfId="5779" xr:uid="{00000000-0005-0000-0000-00001E2A0000}"/>
    <cellStyle name="Normal 11 2 2 3 4 3 3 2" xfId="10729" xr:uid="{00000000-0005-0000-0000-00001F2A0000}"/>
    <cellStyle name="Normal 11 2 2 3 4 3 3 2 2" xfId="45390" xr:uid="{00000000-0005-0000-0000-0000202A0000}"/>
    <cellStyle name="Normal 11 2 2 3 4 3 3 3" xfId="15679" xr:uid="{00000000-0005-0000-0000-0000212A0000}"/>
    <cellStyle name="Normal 11 2 2 3 4 3 3 3 2" xfId="40438" xr:uid="{00000000-0005-0000-0000-0000222A0000}"/>
    <cellStyle name="Normal 11 2 2 3 4 3 3 4" xfId="20630" xr:uid="{00000000-0005-0000-0000-0000232A0000}"/>
    <cellStyle name="Normal 11 2 2 3 4 3 3 5" xfId="25582" xr:uid="{00000000-0005-0000-0000-0000242A0000}"/>
    <cellStyle name="Normal 11 2 2 3 4 3 3 6" xfId="30534" xr:uid="{00000000-0005-0000-0000-0000252A0000}"/>
    <cellStyle name="Normal 11 2 2 3 4 3 3 7" xfId="35486" xr:uid="{00000000-0005-0000-0000-0000262A0000}"/>
    <cellStyle name="Normal 11 2 2 3 4 3 4" xfId="2875" xr:uid="{00000000-0005-0000-0000-0000272A0000}"/>
    <cellStyle name="Normal 11 2 2 3 4 3 4 2" xfId="42486" xr:uid="{00000000-0005-0000-0000-0000282A0000}"/>
    <cellStyle name="Normal 11 2 2 3 4 3 5" xfId="7825" xr:uid="{00000000-0005-0000-0000-0000292A0000}"/>
    <cellStyle name="Normal 11 2 2 3 4 3 5 2" xfId="37534" xr:uid="{00000000-0005-0000-0000-00002A2A0000}"/>
    <cellStyle name="Normal 11 2 2 3 4 3 6" xfId="12775" xr:uid="{00000000-0005-0000-0000-00002B2A0000}"/>
    <cellStyle name="Normal 11 2 2 3 4 3 7" xfId="17726" xr:uid="{00000000-0005-0000-0000-00002C2A0000}"/>
    <cellStyle name="Normal 11 2 2 3 4 3 8" xfId="22678" xr:uid="{00000000-0005-0000-0000-00002D2A0000}"/>
    <cellStyle name="Normal 11 2 2 3 4 3 9" xfId="27630" xr:uid="{00000000-0005-0000-0000-00002E2A0000}"/>
    <cellStyle name="Normal 11 2 2 3 4 4" xfId="1423" xr:uid="{00000000-0005-0000-0000-00002F2A0000}"/>
    <cellStyle name="Normal 11 2 2 3 4 4 10" xfId="33176" xr:uid="{00000000-0005-0000-0000-0000302A0000}"/>
    <cellStyle name="Normal 11 2 2 3 4 4 2" xfId="4921" xr:uid="{00000000-0005-0000-0000-0000312A0000}"/>
    <cellStyle name="Normal 11 2 2 3 4 4 2 2" xfId="9871" xr:uid="{00000000-0005-0000-0000-0000322A0000}"/>
    <cellStyle name="Normal 11 2 2 3 4 4 2 2 2" xfId="44532" xr:uid="{00000000-0005-0000-0000-0000332A0000}"/>
    <cellStyle name="Normal 11 2 2 3 4 4 2 3" xfId="14821" xr:uid="{00000000-0005-0000-0000-0000342A0000}"/>
    <cellStyle name="Normal 11 2 2 3 4 4 2 3 2" xfId="39580" xr:uid="{00000000-0005-0000-0000-0000352A0000}"/>
    <cellStyle name="Normal 11 2 2 3 4 4 2 4" xfId="19772" xr:uid="{00000000-0005-0000-0000-0000362A0000}"/>
    <cellStyle name="Normal 11 2 2 3 4 4 2 5" xfId="24724" xr:uid="{00000000-0005-0000-0000-0000372A0000}"/>
    <cellStyle name="Normal 11 2 2 3 4 4 2 6" xfId="29676" xr:uid="{00000000-0005-0000-0000-0000382A0000}"/>
    <cellStyle name="Normal 11 2 2 3 4 4 2 7" xfId="34628" xr:uid="{00000000-0005-0000-0000-0000392A0000}"/>
    <cellStyle name="Normal 11 2 2 3 4 4 3" xfId="6373" xr:uid="{00000000-0005-0000-0000-00003A2A0000}"/>
    <cellStyle name="Normal 11 2 2 3 4 4 3 2" xfId="11323" xr:uid="{00000000-0005-0000-0000-00003B2A0000}"/>
    <cellStyle name="Normal 11 2 2 3 4 4 3 2 2" xfId="45984" xr:uid="{00000000-0005-0000-0000-00003C2A0000}"/>
    <cellStyle name="Normal 11 2 2 3 4 4 3 3" xfId="16273" xr:uid="{00000000-0005-0000-0000-00003D2A0000}"/>
    <cellStyle name="Normal 11 2 2 3 4 4 3 3 2" xfId="41032" xr:uid="{00000000-0005-0000-0000-00003E2A0000}"/>
    <cellStyle name="Normal 11 2 2 3 4 4 3 4" xfId="21224" xr:uid="{00000000-0005-0000-0000-00003F2A0000}"/>
    <cellStyle name="Normal 11 2 2 3 4 4 3 5" xfId="26176" xr:uid="{00000000-0005-0000-0000-0000402A0000}"/>
    <cellStyle name="Normal 11 2 2 3 4 4 3 6" xfId="31128" xr:uid="{00000000-0005-0000-0000-0000412A0000}"/>
    <cellStyle name="Normal 11 2 2 3 4 4 3 7" xfId="36080" xr:uid="{00000000-0005-0000-0000-0000422A0000}"/>
    <cellStyle name="Normal 11 2 2 3 4 4 4" xfId="3469" xr:uid="{00000000-0005-0000-0000-0000432A0000}"/>
    <cellStyle name="Normal 11 2 2 3 4 4 4 2" xfId="43080" xr:uid="{00000000-0005-0000-0000-0000442A0000}"/>
    <cellStyle name="Normal 11 2 2 3 4 4 5" xfId="8419" xr:uid="{00000000-0005-0000-0000-0000452A0000}"/>
    <cellStyle name="Normal 11 2 2 3 4 4 5 2" xfId="38128" xr:uid="{00000000-0005-0000-0000-0000462A0000}"/>
    <cellStyle name="Normal 11 2 2 3 4 4 6" xfId="13369" xr:uid="{00000000-0005-0000-0000-0000472A0000}"/>
    <cellStyle name="Normal 11 2 2 3 4 4 7" xfId="18320" xr:uid="{00000000-0005-0000-0000-0000482A0000}"/>
    <cellStyle name="Normal 11 2 2 3 4 4 8" xfId="23272" xr:uid="{00000000-0005-0000-0000-0000492A0000}"/>
    <cellStyle name="Normal 11 2 2 3 4 4 9" xfId="28224" xr:uid="{00000000-0005-0000-0000-00004A2A0000}"/>
    <cellStyle name="Normal 11 2 2 3 4 5" xfId="2545" xr:uid="{00000000-0005-0000-0000-00004B2A0000}"/>
    <cellStyle name="Normal 11 2 2 3 4 5 2" xfId="7495" xr:uid="{00000000-0005-0000-0000-00004C2A0000}"/>
    <cellStyle name="Normal 11 2 2 3 4 5 2 2" xfId="42156" xr:uid="{00000000-0005-0000-0000-00004D2A0000}"/>
    <cellStyle name="Normal 11 2 2 3 4 5 3" xfId="12445" xr:uid="{00000000-0005-0000-0000-00004E2A0000}"/>
    <cellStyle name="Normal 11 2 2 3 4 5 3 2" xfId="37204" xr:uid="{00000000-0005-0000-0000-00004F2A0000}"/>
    <cellStyle name="Normal 11 2 2 3 4 5 4" xfId="17396" xr:uid="{00000000-0005-0000-0000-0000502A0000}"/>
    <cellStyle name="Normal 11 2 2 3 4 5 5" xfId="22348" xr:uid="{00000000-0005-0000-0000-0000512A0000}"/>
    <cellStyle name="Normal 11 2 2 3 4 5 6" xfId="27300" xr:uid="{00000000-0005-0000-0000-0000522A0000}"/>
    <cellStyle name="Normal 11 2 2 3 4 5 7" xfId="32252" xr:uid="{00000000-0005-0000-0000-0000532A0000}"/>
    <cellStyle name="Normal 11 2 2 3 4 6" xfId="3997" xr:uid="{00000000-0005-0000-0000-0000542A0000}"/>
    <cellStyle name="Normal 11 2 2 3 4 6 2" xfId="8947" xr:uid="{00000000-0005-0000-0000-0000552A0000}"/>
    <cellStyle name="Normal 11 2 2 3 4 6 2 2" xfId="43608" xr:uid="{00000000-0005-0000-0000-0000562A0000}"/>
    <cellStyle name="Normal 11 2 2 3 4 6 3" xfId="13897" xr:uid="{00000000-0005-0000-0000-0000572A0000}"/>
    <cellStyle name="Normal 11 2 2 3 4 6 3 2" xfId="38656" xr:uid="{00000000-0005-0000-0000-0000582A0000}"/>
    <cellStyle name="Normal 11 2 2 3 4 6 4" xfId="18848" xr:uid="{00000000-0005-0000-0000-0000592A0000}"/>
    <cellStyle name="Normal 11 2 2 3 4 6 5" xfId="23800" xr:uid="{00000000-0005-0000-0000-00005A2A0000}"/>
    <cellStyle name="Normal 11 2 2 3 4 6 6" xfId="28752" xr:uid="{00000000-0005-0000-0000-00005B2A0000}"/>
    <cellStyle name="Normal 11 2 2 3 4 6 7" xfId="33704" xr:uid="{00000000-0005-0000-0000-00005C2A0000}"/>
    <cellStyle name="Normal 11 2 2 3 4 7" xfId="5449" xr:uid="{00000000-0005-0000-0000-00005D2A0000}"/>
    <cellStyle name="Normal 11 2 2 3 4 7 2" xfId="10399" xr:uid="{00000000-0005-0000-0000-00005E2A0000}"/>
    <cellStyle name="Normal 11 2 2 3 4 7 2 2" xfId="45060" xr:uid="{00000000-0005-0000-0000-00005F2A0000}"/>
    <cellStyle name="Normal 11 2 2 3 4 7 3" xfId="15349" xr:uid="{00000000-0005-0000-0000-0000602A0000}"/>
    <cellStyle name="Normal 11 2 2 3 4 7 3 2" xfId="40108" xr:uid="{00000000-0005-0000-0000-0000612A0000}"/>
    <cellStyle name="Normal 11 2 2 3 4 7 4" xfId="20300" xr:uid="{00000000-0005-0000-0000-0000622A0000}"/>
    <cellStyle name="Normal 11 2 2 3 4 7 5" xfId="25252" xr:uid="{00000000-0005-0000-0000-0000632A0000}"/>
    <cellStyle name="Normal 11 2 2 3 4 7 6" xfId="30204" xr:uid="{00000000-0005-0000-0000-0000642A0000}"/>
    <cellStyle name="Normal 11 2 2 3 4 7 7" xfId="35156" xr:uid="{00000000-0005-0000-0000-0000652A0000}"/>
    <cellStyle name="Normal 11 2 2 3 4 8" xfId="2017" xr:uid="{00000000-0005-0000-0000-0000662A0000}"/>
    <cellStyle name="Normal 11 2 2 3 4 8 2" xfId="41628" xr:uid="{00000000-0005-0000-0000-0000672A0000}"/>
    <cellStyle name="Normal 11 2 2 3 4 9" xfId="6967" xr:uid="{00000000-0005-0000-0000-0000682A0000}"/>
    <cellStyle name="Normal 11 2 2 3 4 9 2" xfId="36676" xr:uid="{00000000-0005-0000-0000-0000692A0000}"/>
    <cellStyle name="Normal 11 2 2 3 5" xfId="631" xr:uid="{00000000-0005-0000-0000-00006A2A0000}"/>
    <cellStyle name="Normal 11 2 2 3 5 10" xfId="21622" xr:uid="{00000000-0005-0000-0000-00006B2A0000}"/>
    <cellStyle name="Normal 11 2 2 3 5 11" xfId="26574" xr:uid="{00000000-0005-0000-0000-00006C2A0000}"/>
    <cellStyle name="Normal 11 2 2 3 5 12" xfId="31526" xr:uid="{00000000-0005-0000-0000-00006D2A0000}"/>
    <cellStyle name="Normal 11 2 2 3 5 2" xfId="1225" xr:uid="{00000000-0005-0000-0000-00006E2A0000}"/>
    <cellStyle name="Normal 11 2 2 3 5 2 10" xfId="32978" xr:uid="{00000000-0005-0000-0000-00006F2A0000}"/>
    <cellStyle name="Normal 11 2 2 3 5 2 2" xfId="4723" xr:uid="{00000000-0005-0000-0000-0000702A0000}"/>
    <cellStyle name="Normal 11 2 2 3 5 2 2 2" xfId="9673" xr:uid="{00000000-0005-0000-0000-0000712A0000}"/>
    <cellStyle name="Normal 11 2 2 3 5 2 2 2 2" xfId="44334" xr:uid="{00000000-0005-0000-0000-0000722A0000}"/>
    <cellStyle name="Normal 11 2 2 3 5 2 2 3" xfId="14623" xr:uid="{00000000-0005-0000-0000-0000732A0000}"/>
    <cellStyle name="Normal 11 2 2 3 5 2 2 3 2" xfId="39382" xr:uid="{00000000-0005-0000-0000-0000742A0000}"/>
    <cellStyle name="Normal 11 2 2 3 5 2 2 4" xfId="19574" xr:uid="{00000000-0005-0000-0000-0000752A0000}"/>
    <cellStyle name="Normal 11 2 2 3 5 2 2 5" xfId="24526" xr:uid="{00000000-0005-0000-0000-0000762A0000}"/>
    <cellStyle name="Normal 11 2 2 3 5 2 2 6" xfId="29478" xr:uid="{00000000-0005-0000-0000-0000772A0000}"/>
    <cellStyle name="Normal 11 2 2 3 5 2 2 7" xfId="34430" xr:uid="{00000000-0005-0000-0000-0000782A0000}"/>
    <cellStyle name="Normal 11 2 2 3 5 2 3" xfId="6175" xr:uid="{00000000-0005-0000-0000-0000792A0000}"/>
    <cellStyle name="Normal 11 2 2 3 5 2 3 2" xfId="11125" xr:uid="{00000000-0005-0000-0000-00007A2A0000}"/>
    <cellStyle name="Normal 11 2 2 3 5 2 3 2 2" xfId="45786" xr:uid="{00000000-0005-0000-0000-00007B2A0000}"/>
    <cellStyle name="Normal 11 2 2 3 5 2 3 3" xfId="16075" xr:uid="{00000000-0005-0000-0000-00007C2A0000}"/>
    <cellStyle name="Normal 11 2 2 3 5 2 3 3 2" xfId="40834" xr:uid="{00000000-0005-0000-0000-00007D2A0000}"/>
    <cellStyle name="Normal 11 2 2 3 5 2 3 4" xfId="21026" xr:uid="{00000000-0005-0000-0000-00007E2A0000}"/>
    <cellStyle name="Normal 11 2 2 3 5 2 3 5" xfId="25978" xr:uid="{00000000-0005-0000-0000-00007F2A0000}"/>
    <cellStyle name="Normal 11 2 2 3 5 2 3 6" xfId="30930" xr:uid="{00000000-0005-0000-0000-0000802A0000}"/>
    <cellStyle name="Normal 11 2 2 3 5 2 3 7" xfId="35882" xr:uid="{00000000-0005-0000-0000-0000812A0000}"/>
    <cellStyle name="Normal 11 2 2 3 5 2 4" xfId="3271" xr:uid="{00000000-0005-0000-0000-0000822A0000}"/>
    <cellStyle name="Normal 11 2 2 3 5 2 4 2" xfId="42882" xr:uid="{00000000-0005-0000-0000-0000832A0000}"/>
    <cellStyle name="Normal 11 2 2 3 5 2 5" xfId="8221" xr:uid="{00000000-0005-0000-0000-0000842A0000}"/>
    <cellStyle name="Normal 11 2 2 3 5 2 5 2" xfId="37930" xr:uid="{00000000-0005-0000-0000-0000852A0000}"/>
    <cellStyle name="Normal 11 2 2 3 5 2 6" xfId="13171" xr:uid="{00000000-0005-0000-0000-0000862A0000}"/>
    <cellStyle name="Normal 11 2 2 3 5 2 7" xfId="18122" xr:uid="{00000000-0005-0000-0000-0000872A0000}"/>
    <cellStyle name="Normal 11 2 2 3 5 2 8" xfId="23074" xr:uid="{00000000-0005-0000-0000-0000882A0000}"/>
    <cellStyle name="Normal 11 2 2 3 5 2 9" xfId="28026" xr:uid="{00000000-0005-0000-0000-0000892A0000}"/>
    <cellStyle name="Normal 11 2 2 3 5 3" xfId="2677" xr:uid="{00000000-0005-0000-0000-00008A2A0000}"/>
    <cellStyle name="Normal 11 2 2 3 5 3 2" xfId="7627" xr:uid="{00000000-0005-0000-0000-00008B2A0000}"/>
    <cellStyle name="Normal 11 2 2 3 5 3 2 2" xfId="42288" xr:uid="{00000000-0005-0000-0000-00008C2A0000}"/>
    <cellStyle name="Normal 11 2 2 3 5 3 3" xfId="12577" xr:uid="{00000000-0005-0000-0000-00008D2A0000}"/>
    <cellStyle name="Normal 11 2 2 3 5 3 3 2" xfId="37336" xr:uid="{00000000-0005-0000-0000-00008E2A0000}"/>
    <cellStyle name="Normal 11 2 2 3 5 3 4" xfId="17528" xr:uid="{00000000-0005-0000-0000-00008F2A0000}"/>
    <cellStyle name="Normal 11 2 2 3 5 3 5" xfId="22480" xr:uid="{00000000-0005-0000-0000-0000902A0000}"/>
    <cellStyle name="Normal 11 2 2 3 5 3 6" xfId="27432" xr:uid="{00000000-0005-0000-0000-0000912A0000}"/>
    <cellStyle name="Normal 11 2 2 3 5 3 7" xfId="32384" xr:uid="{00000000-0005-0000-0000-0000922A0000}"/>
    <cellStyle name="Normal 11 2 2 3 5 4" xfId="4129" xr:uid="{00000000-0005-0000-0000-0000932A0000}"/>
    <cellStyle name="Normal 11 2 2 3 5 4 2" xfId="9079" xr:uid="{00000000-0005-0000-0000-0000942A0000}"/>
    <cellStyle name="Normal 11 2 2 3 5 4 2 2" xfId="43740" xr:uid="{00000000-0005-0000-0000-0000952A0000}"/>
    <cellStyle name="Normal 11 2 2 3 5 4 3" xfId="14029" xr:uid="{00000000-0005-0000-0000-0000962A0000}"/>
    <cellStyle name="Normal 11 2 2 3 5 4 3 2" xfId="38788" xr:uid="{00000000-0005-0000-0000-0000972A0000}"/>
    <cellStyle name="Normal 11 2 2 3 5 4 4" xfId="18980" xr:uid="{00000000-0005-0000-0000-0000982A0000}"/>
    <cellStyle name="Normal 11 2 2 3 5 4 5" xfId="23932" xr:uid="{00000000-0005-0000-0000-0000992A0000}"/>
    <cellStyle name="Normal 11 2 2 3 5 4 6" xfId="28884" xr:uid="{00000000-0005-0000-0000-00009A2A0000}"/>
    <cellStyle name="Normal 11 2 2 3 5 4 7" xfId="33836" xr:uid="{00000000-0005-0000-0000-00009B2A0000}"/>
    <cellStyle name="Normal 11 2 2 3 5 5" xfId="5581" xr:uid="{00000000-0005-0000-0000-00009C2A0000}"/>
    <cellStyle name="Normal 11 2 2 3 5 5 2" xfId="10531" xr:uid="{00000000-0005-0000-0000-00009D2A0000}"/>
    <cellStyle name="Normal 11 2 2 3 5 5 2 2" xfId="45192" xr:uid="{00000000-0005-0000-0000-00009E2A0000}"/>
    <cellStyle name="Normal 11 2 2 3 5 5 3" xfId="15481" xr:uid="{00000000-0005-0000-0000-00009F2A0000}"/>
    <cellStyle name="Normal 11 2 2 3 5 5 3 2" xfId="40240" xr:uid="{00000000-0005-0000-0000-0000A02A0000}"/>
    <cellStyle name="Normal 11 2 2 3 5 5 4" xfId="20432" xr:uid="{00000000-0005-0000-0000-0000A12A0000}"/>
    <cellStyle name="Normal 11 2 2 3 5 5 5" xfId="25384" xr:uid="{00000000-0005-0000-0000-0000A22A0000}"/>
    <cellStyle name="Normal 11 2 2 3 5 5 6" xfId="30336" xr:uid="{00000000-0005-0000-0000-0000A32A0000}"/>
    <cellStyle name="Normal 11 2 2 3 5 5 7" xfId="35288" xr:uid="{00000000-0005-0000-0000-0000A42A0000}"/>
    <cellStyle name="Normal 11 2 2 3 5 6" xfId="1819" xr:uid="{00000000-0005-0000-0000-0000A52A0000}"/>
    <cellStyle name="Normal 11 2 2 3 5 6 2" xfId="41430" xr:uid="{00000000-0005-0000-0000-0000A62A0000}"/>
    <cellStyle name="Normal 11 2 2 3 5 7" xfId="6769" xr:uid="{00000000-0005-0000-0000-0000A72A0000}"/>
    <cellStyle name="Normal 11 2 2 3 5 7 2" xfId="36478" xr:uid="{00000000-0005-0000-0000-0000A82A0000}"/>
    <cellStyle name="Normal 11 2 2 3 5 8" xfId="11719" xr:uid="{00000000-0005-0000-0000-0000A92A0000}"/>
    <cellStyle name="Normal 11 2 2 3 5 9" xfId="16670" xr:uid="{00000000-0005-0000-0000-0000AA2A0000}"/>
    <cellStyle name="Normal 11 2 2 3 6" xfId="895" xr:uid="{00000000-0005-0000-0000-0000AB2A0000}"/>
    <cellStyle name="Normal 11 2 2 3 6 10" xfId="21886" xr:uid="{00000000-0005-0000-0000-0000AC2A0000}"/>
    <cellStyle name="Normal 11 2 2 3 6 11" xfId="26838" xr:uid="{00000000-0005-0000-0000-0000AD2A0000}"/>
    <cellStyle name="Normal 11 2 2 3 6 12" xfId="31790" xr:uid="{00000000-0005-0000-0000-0000AE2A0000}"/>
    <cellStyle name="Normal 11 2 2 3 6 2" xfId="1489" xr:uid="{00000000-0005-0000-0000-0000AF2A0000}"/>
    <cellStyle name="Normal 11 2 2 3 6 2 10" xfId="33242" xr:uid="{00000000-0005-0000-0000-0000B02A0000}"/>
    <cellStyle name="Normal 11 2 2 3 6 2 2" xfId="4987" xr:uid="{00000000-0005-0000-0000-0000B12A0000}"/>
    <cellStyle name="Normal 11 2 2 3 6 2 2 2" xfId="9937" xr:uid="{00000000-0005-0000-0000-0000B22A0000}"/>
    <cellStyle name="Normal 11 2 2 3 6 2 2 2 2" xfId="44598" xr:uid="{00000000-0005-0000-0000-0000B32A0000}"/>
    <cellStyle name="Normal 11 2 2 3 6 2 2 3" xfId="14887" xr:uid="{00000000-0005-0000-0000-0000B42A0000}"/>
    <cellStyle name="Normal 11 2 2 3 6 2 2 3 2" xfId="39646" xr:uid="{00000000-0005-0000-0000-0000B52A0000}"/>
    <cellStyle name="Normal 11 2 2 3 6 2 2 4" xfId="19838" xr:uid="{00000000-0005-0000-0000-0000B62A0000}"/>
    <cellStyle name="Normal 11 2 2 3 6 2 2 5" xfId="24790" xr:uid="{00000000-0005-0000-0000-0000B72A0000}"/>
    <cellStyle name="Normal 11 2 2 3 6 2 2 6" xfId="29742" xr:uid="{00000000-0005-0000-0000-0000B82A0000}"/>
    <cellStyle name="Normal 11 2 2 3 6 2 2 7" xfId="34694" xr:uid="{00000000-0005-0000-0000-0000B92A0000}"/>
    <cellStyle name="Normal 11 2 2 3 6 2 3" xfId="6439" xr:uid="{00000000-0005-0000-0000-0000BA2A0000}"/>
    <cellStyle name="Normal 11 2 2 3 6 2 3 2" xfId="11389" xr:uid="{00000000-0005-0000-0000-0000BB2A0000}"/>
    <cellStyle name="Normal 11 2 2 3 6 2 3 2 2" xfId="46050" xr:uid="{00000000-0005-0000-0000-0000BC2A0000}"/>
    <cellStyle name="Normal 11 2 2 3 6 2 3 3" xfId="16339" xr:uid="{00000000-0005-0000-0000-0000BD2A0000}"/>
    <cellStyle name="Normal 11 2 2 3 6 2 3 3 2" xfId="41098" xr:uid="{00000000-0005-0000-0000-0000BE2A0000}"/>
    <cellStyle name="Normal 11 2 2 3 6 2 3 4" xfId="21290" xr:uid="{00000000-0005-0000-0000-0000BF2A0000}"/>
    <cellStyle name="Normal 11 2 2 3 6 2 3 5" xfId="26242" xr:uid="{00000000-0005-0000-0000-0000C02A0000}"/>
    <cellStyle name="Normal 11 2 2 3 6 2 3 6" xfId="31194" xr:uid="{00000000-0005-0000-0000-0000C12A0000}"/>
    <cellStyle name="Normal 11 2 2 3 6 2 3 7" xfId="36146" xr:uid="{00000000-0005-0000-0000-0000C22A0000}"/>
    <cellStyle name="Normal 11 2 2 3 6 2 4" xfId="3535" xr:uid="{00000000-0005-0000-0000-0000C32A0000}"/>
    <cellStyle name="Normal 11 2 2 3 6 2 4 2" xfId="43146" xr:uid="{00000000-0005-0000-0000-0000C42A0000}"/>
    <cellStyle name="Normal 11 2 2 3 6 2 5" xfId="8485" xr:uid="{00000000-0005-0000-0000-0000C52A0000}"/>
    <cellStyle name="Normal 11 2 2 3 6 2 5 2" xfId="38194" xr:uid="{00000000-0005-0000-0000-0000C62A0000}"/>
    <cellStyle name="Normal 11 2 2 3 6 2 6" xfId="13435" xr:uid="{00000000-0005-0000-0000-0000C72A0000}"/>
    <cellStyle name="Normal 11 2 2 3 6 2 7" xfId="18386" xr:uid="{00000000-0005-0000-0000-0000C82A0000}"/>
    <cellStyle name="Normal 11 2 2 3 6 2 8" xfId="23338" xr:uid="{00000000-0005-0000-0000-0000C92A0000}"/>
    <cellStyle name="Normal 11 2 2 3 6 2 9" xfId="28290" xr:uid="{00000000-0005-0000-0000-0000CA2A0000}"/>
    <cellStyle name="Normal 11 2 2 3 6 3" xfId="2941" xr:uid="{00000000-0005-0000-0000-0000CB2A0000}"/>
    <cellStyle name="Normal 11 2 2 3 6 3 2" xfId="7891" xr:uid="{00000000-0005-0000-0000-0000CC2A0000}"/>
    <cellStyle name="Normal 11 2 2 3 6 3 2 2" xfId="42552" xr:uid="{00000000-0005-0000-0000-0000CD2A0000}"/>
    <cellStyle name="Normal 11 2 2 3 6 3 3" xfId="12841" xr:uid="{00000000-0005-0000-0000-0000CE2A0000}"/>
    <cellStyle name="Normal 11 2 2 3 6 3 3 2" xfId="37600" xr:uid="{00000000-0005-0000-0000-0000CF2A0000}"/>
    <cellStyle name="Normal 11 2 2 3 6 3 4" xfId="17792" xr:uid="{00000000-0005-0000-0000-0000D02A0000}"/>
    <cellStyle name="Normal 11 2 2 3 6 3 5" xfId="22744" xr:uid="{00000000-0005-0000-0000-0000D12A0000}"/>
    <cellStyle name="Normal 11 2 2 3 6 3 6" xfId="27696" xr:uid="{00000000-0005-0000-0000-0000D22A0000}"/>
    <cellStyle name="Normal 11 2 2 3 6 3 7" xfId="32648" xr:uid="{00000000-0005-0000-0000-0000D32A0000}"/>
    <cellStyle name="Normal 11 2 2 3 6 4" xfId="4393" xr:uid="{00000000-0005-0000-0000-0000D42A0000}"/>
    <cellStyle name="Normal 11 2 2 3 6 4 2" xfId="9343" xr:uid="{00000000-0005-0000-0000-0000D52A0000}"/>
    <cellStyle name="Normal 11 2 2 3 6 4 2 2" xfId="44004" xr:uid="{00000000-0005-0000-0000-0000D62A0000}"/>
    <cellStyle name="Normal 11 2 2 3 6 4 3" xfId="14293" xr:uid="{00000000-0005-0000-0000-0000D72A0000}"/>
    <cellStyle name="Normal 11 2 2 3 6 4 3 2" xfId="39052" xr:uid="{00000000-0005-0000-0000-0000D82A0000}"/>
    <cellStyle name="Normal 11 2 2 3 6 4 4" xfId="19244" xr:uid="{00000000-0005-0000-0000-0000D92A0000}"/>
    <cellStyle name="Normal 11 2 2 3 6 4 5" xfId="24196" xr:uid="{00000000-0005-0000-0000-0000DA2A0000}"/>
    <cellStyle name="Normal 11 2 2 3 6 4 6" xfId="29148" xr:uid="{00000000-0005-0000-0000-0000DB2A0000}"/>
    <cellStyle name="Normal 11 2 2 3 6 4 7" xfId="34100" xr:uid="{00000000-0005-0000-0000-0000DC2A0000}"/>
    <cellStyle name="Normal 11 2 2 3 6 5" xfId="5845" xr:uid="{00000000-0005-0000-0000-0000DD2A0000}"/>
    <cellStyle name="Normal 11 2 2 3 6 5 2" xfId="10795" xr:uid="{00000000-0005-0000-0000-0000DE2A0000}"/>
    <cellStyle name="Normal 11 2 2 3 6 5 2 2" xfId="45456" xr:uid="{00000000-0005-0000-0000-0000DF2A0000}"/>
    <cellStyle name="Normal 11 2 2 3 6 5 3" xfId="15745" xr:uid="{00000000-0005-0000-0000-0000E02A0000}"/>
    <cellStyle name="Normal 11 2 2 3 6 5 3 2" xfId="40504" xr:uid="{00000000-0005-0000-0000-0000E12A0000}"/>
    <cellStyle name="Normal 11 2 2 3 6 5 4" xfId="20696" xr:uid="{00000000-0005-0000-0000-0000E22A0000}"/>
    <cellStyle name="Normal 11 2 2 3 6 5 5" xfId="25648" xr:uid="{00000000-0005-0000-0000-0000E32A0000}"/>
    <cellStyle name="Normal 11 2 2 3 6 5 6" xfId="30600" xr:uid="{00000000-0005-0000-0000-0000E42A0000}"/>
    <cellStyle name="Normal 11 2 2 3 6 5 7" xfId="35552" xr:uid="{00000000-0005-0000-0000-0000E52A0000}"/>
    <cellStyle name="Normal 11 2 2 3 6 6" xfId="2083" xr:uid="{00000000-0005-0000-0000-0000E62A0000}"/>
    <cellStyle name="Normal 11 2 2 3 6 6 2" xfId="41694" xr:uid="{00000000-0005-0000-0000-0000E72A0000}"/>
    <cellStyle name="Normal 11 2 2 3 6 7" xfId="7033" xr:uid="{00000000-0005-0000-0000-0000E82A0000}"/>
    <cellStyle name="Normal 11 2 2 3 6 7 2" xfId="36742" xr:uid="{00000000-0005-0000-0000-0000E92A0000}"/>
    <cellStyle name="Normal 11 2 2 3 6 8" xfId="11983" xr:uid="{00000000-0005-0000-0000-0000EA2A0000}"/>
    <cellStyle name="Normal 11 2 2 3 6 9" xfId="16934" xr:uid="{00000000-0005-0000-0000-0000EB2A0000}"/>
    <cellStyle name="Normal 11 2 2 3 7" xfId="565" xr:uid="{00000000-0005-0000-0000-0000EC2A0000}"/>
    <cellStyle name="Normal 11 2 2 3 7 10" xfId="32318" xr:uid="{00000000-0005-0000-0000-0000ED2A0000}"/>
    <cellStyle name="Normal 11 2 2 3 7 2" xfId="4063" xr:uid="{00000000-0005-0000-0000-0000EE2A0000}"/>
    <cellStyle name="Normal 11 2 2 3 7 2 2" xfId="9013" xr:uid="{00000000-0005-0000-0000-0000EF2A0000}"/>
    <cellStyle name="Normal 11 2 2 3 7 2 2 2" xfId="43674" xr:uid="{00000000-0005-0000-0000-0000F02A0000}"/>
    <cellStyle name="Normal 11 2 2 3 7 2 3" xfId="13963" xr:uid="{00000000-0005-0000-0000-0000F12A0000}"/>
    <cellStyle name="Normal 11 2 2 3 7 2 3 2" xfId="38722" xr:uid="{00000000-0005-0000-0000-0000F22A0000}"/>
    <cellStyle name="Normal 11 2 2 3 7 2 4" xfId="18914" xr:uid="{00000000-0005-0000-0000-0000F32A0000}"/>
    <cellStyle name="Normal 11 2 2 3 7 2 5" xfId="23866" xr:uid="{00000000-0005-0000-0000-0000F42A0000}"/>
    <cellStyle name="Normal 11 2 2 3 7 2 6" xfId="28818" xr:uid="{00000000-0005-0000-0000-0000F52A0000}"/>
    <cellStyle name="Normal 11 2 2 3 7 2 7" xfId="33770" xr:uid="{00000000-0005-0000-0000-0000F62A0000}"/>
    <cellStyle name="Normal 11 2 2 3 7 3" xfId="5515" xr:uid="{00000000-0005-0000-0000-0000F72A0000}"/>
    <cellStyle name="Normal 11 2 2 3 7 3 2" xfId="10465" xr:uid="{00000000-0005-0000-0000-0000F82A0000}"/>
    <cellStyle name="Normal 11 2 2 3 7 3 2 2" xfId="45126" xr:uid="{00000000-0005-0000-0000-0000F92A0000}"/>
    <cellStyle name="Normal 11 2 2 3 7 3 3" xfId="15415" xr:uid="{00000000-0005-0000-0000-0000FA2A0000}"/>
    <cellStyle name="Normal 11 2 2 3 7 3 3 2" xfId="40174" xr:uid="{00000000-0005-0000-0000-0000FB2A0000}"/>
    <cellStyle name="Normal 11 2 2 3 7 3 4" xfId="20366" xr:uid="{00000000-0005-0000-0000-0000FC2A0000}"/>
    <cellStyle name="Normal 11 2 2 3 7 3 5" xfId="25318" xr:uid="{00000000-0005-0000-0000-0000FD2A0000}"/>
    <cellStyle name="Normal 11 2 2 3 7 3 6" xfId="30270" xr:uid="{00000000-0005-0000-0000-0000FE2A0000}"/>
    <cellStyle name="Normal 11 2 2 3 7 3 7" xfId="35222" xr:uid="{00000000-0005-0000-0000-0000FF2A0000}"/>
    <cellStyle name="Normal 11 2 2 3 7 4" xfId="2611" xr:uid="{00000000-0005-0000-0000-0000002B0000}"/>
    <cellStyle name="Normal 11 2 2 3 7 4 2" xfId="42222" xr:uid="{00000000-0005-0000-0000-0000012B0000}"/>
    <cellStyle name="Normal 11 2 2 3 7 5" xfId="7561" xr:uid="{00000000-0005-0000-0000-0000022B0000}"/>
    <cellStyle name="Normal 11 2 2 3 7 5 2" xfId="37270" xr:uid="{00000000-0005-0000-0000-0000032B0000}"/>
    <cellStyle name="Normal 11 2 2 3 7 6" xfId="12511" xr:uid="{00000000-0005-0000-0000-0000042B0000}"/>
    <cellStyle name="Normal 11 2 2 3 7 7" xfId="17462" xr:uid="{00000000-0005-0000-0000-0000052B0000}"/>
    <cellStyle name="Normal 11 2 2 3 7 8" xfId="22414" xr:uid="{00000000-0005-0000-0000-0000062B0000}"/>
    <cellStyle name="Normal 11 2 2 3 7 9" xfId="27366" xr:uid="{00000000-0005-0000-0000-0000072B0000}"/>
    <cellStyle name="Normal 11 2 2 3 8" xfId="1159" xr:uid="{00000000-0005-0000-0000-0000082B0000}"/>
    <cellStyle name="Normal 11 2 2 3 8 10" xfId="32912" xr:uid="{00000000-0005-0000-0000-0000092B0000}"/>
    <cellStyle name="Normal 11 2 2 3 8 2" xfId="4657" xr:uid="{00000000-0005-0000-0000-00000A2B0000}"/>
    <cellStyle name="Normal 11 2 2 3 8 2 2" xfId="9607" xr:uid="{00000000-0005-0000-0000-00000B2B0000}"/>
    <cellStyle name="Normal 11 2 2 3 8 2 2 2" xfId="44268" xr:uid="{00000000-0005-0000-0000-00000C2B0000}"/>
    <cellStyle name="Normal 11 2 2 3 8 2 3" xfId="14557" xr:uid="{00000000-0005-0000-0000-00000D2B0000}"/>
    <cellStyle name="Normal 11 2 2 3 8 2 3 2" xfId="39316" xr:uid="{00000000-0005-0000-0000-00000E2B0000}"/>
    <cellStyle name="Normal 11 2 2 3 8 2 4" xfId="19508" xr:uid="{00000000-0005-0000-0000-00000F2B0000}"/>
    <cellStyle name="Normal 11 2 2 3 8 2 5" xfId="24460" xr:uid="{00000000-0005-0000-0000-0000102B0000}"/>
    <cellStyle name="Normal 11 2 2 3 8 2 6" xfId="29412" xr:uid="{00000000-0005-0000-0000-0000112B0000}"/>
    <cellStyle name="Normal 11 2 2 3 8 2 7" xfId="34364" xr:uid="{00000000-0005-0000-0000-0000122B0000}"/>
    <cellStyle name="Normal 11 2 2 3 8 3" xfId="6109" xr:uid="{00000000-0005-0000-0000-0000132B0000}"/>
    <cellStyle name="Normal 11 2 2 3 8 3 2" xfId="11059" xr:uid="{00000000-0005-0000-0000-0000142B0000}"/>
    <cellStyle name="Normal 11 2 2 3 8 3 2 2" xfId="45720" xr:uid="{00000000-0005-0000-0000-0000152B0000}"/>
    <cellStyle name="Normal 11 2 2 3 8 3 3" xfId="16009" xr:uid="{00000000-0005-0000-0000-0000162B0000}"/>
    <cellStyle name="Normal 11 2 2 3 8 3 3 2" xfId="40768" xr:uid="{00000000-0005-0000-0000-0000172B0000}"/>
    <cellStyle name="Normal 11 2 2 3 8 3 4" xfId="20960" xr:uid="{00000000-0005-0000-0000-0000182B0000}"/>
    <cellStyle name="Normal 11 2 2 3 8 3 5" xfId="25912" xr:uid="{00000000-0005-0000-0000-0000192B0000}"/>
    <cellStyle name="Normal 11 2 2 3 8 3 6" xfId="30864" xr:uid="{00000000-0005-0000-0000-00001A2B0000}"/>
    <cellStyle name="Normal 11 2 2 3 8 3 7" xfId="35816" xr:uid="{00000000-0005-0000-0000-00001B2B0000}"/>
    <cellStyle name="Normal 11 2 2 3 8 4" xfId="3205" xr:uid="{00000000-0005-0000-0000-00001C2B0000}"/>
    <cellStyle name="Normal 11 2 2 3 8 4 2" xfId="42816" xr:uid="{00000000-0005-0000-0000-00001D2B0000}"/>
    <cellStyle name="Normal 11 2 2 3 8 5" xfId="8155" xr:uid="{00000000-0005-0000-0000-00001E2B0000}"/>
    <cellStyle name="Normal 11 2 2 3 8 5 2" xfId="37864" xr:uid="{00000000-0005-0000-0000-00001F2B0000}"/>
    <cellStyle name="Normal 11 2 2 3 8 6" xfId="13105" xr:uid="{00000000-0005-0000-0000-0000202B0000}"/>
    <cellStyle name="Normal 11 2 2 3 8 7" xfId="18056" xr:uid="{00000000-0005-0000-0000-0000212B0000}"/>
    <cellStyle name="Normal 11 2 2 3 8 8" xfId="23008" xr:uid="{00000000-0005-0000-0000-0000222B0000}"/>
    <cellStyle name="Normal 11 2 2 3 8 9" xfId="27960" xr:uid="{00000000-0005-0000-0000-0000232B0000}"/>
    <cellStyle name="Normal 11 2 2 3 9" xfId="2347" xr:uid="{00000000-0005-0000-0000-0000242B0000}"/>
    <cellStyle name="Normal 11 2 2 3 9 2" xfId="7297" xr:uid="{00000000-0005-0000-0000-0000252B0000}"/>
    <cellStyle name="Normal 11 2 2 3 9 2 2" xfId="41958" xr:uid="{00000000-0005-0000-0000-0000262B0000}"/>
    <cellStyle name="Normal 11 2 2 3 9 3" xfId="12247" xr:uid="{00000000-0005-0000-0000-0000272B0000}"/>
    <cellStyle name="Normal 11 2 2 3 9 3 2" xfId="37006" xr:uid="{00000000-0005-0000-0000-0000282B0000}"/>
    <cellStyle name="Normal 11 2 2 3 9 4" xfId="17198" xr:uid="{00000000-0005-0000-0000-0000292B0000}"/>
    <cellStyle name="Normal 11 2 2 3 9 5" xfId="22150" xr:uid="{00000000-0005-0000-0000-00002A2B0000}"/>
    <cellStyle name="Normal 11 2 2 3 9 6" xfId="27102" xr:uid="{00000000-0005-0000-0000-00002B2B0000}"/>
    <cellStyle name="Normal 11 2 2 3 9 7" xfId="32054" xr:uid="{00000000-0005-0000-0000-00002C2B0000}"/>
    <cellStyle name="Normal 11 2 2 4" xfId="334" xr:uid="{00000000-0005-0000-0000-00002D2B0000}"/>
    <cellStyle name="Normal 11 2 2 4 10" xfId="11752" xr:uid="{00000000-0005-0000-0000-00002E2B0000}"/>
    <cellStyle name="Normal 11 2 2 4 11" xfId="16703" xr:uid="{00000000-0005-0000-0000-00002F2B0000}"/>
    <cellStyle name="Normal 11 2 2 4 12" xfId="21655" xr:uid="{00000000-0005-0000-0000-0000302B0000}"/>
    <cellStyle name="Normal 11 2 2 4 13" xfId="26607" xr:uid="{00000000-0005-0000-0000-0000312B0000}"/>
    <cellStyle name="Normal 11 2 2 4 14" xfId="31559" xr:uid="{00000000-0005-0000-0000-0000322B0000}"/>
    <cellStyle name="Normal 11 2 2 4 2" xfId="928" xr:uid="{00000000-0005-0000-0000-0000332B0000}"/>
    <cellStyle name="Normal 11 2 2 4 2 10" xfId="21919" xr:uid="{00000000-0005-0000-0000-0000342B0000}"/>
    <cellStyle name="Normal 11 2 2 4 2 11" xfId="26871" xr:uid="{00000000-0005-0000-0000-0000352B0000}"/>
    <cellStyle name="Normal 11 2 2 4 2 12" xfId="31823" xr:uid="{00000000-0005-0000-0000-0000362B0000}"/>
    <cellStyle name="Normal 11 2 2 4 2 2" xfId="1522" xr:uid="{00000000-0005-0000-0000-0000372B0000}"/>
    <cellStyle name="Normal 11 2 2 4 2 2 10" xfId="33275" xr:uid="{00000000-0005-0000-0000-0000382B0000}"/>
    <cellStyle name="Normal 11 2 2 4 2 2 2" xfId="5020" xr:uid="{00000000-0005-0000-0000-0000392B0000}"/>
    <cellStyle name="Normal 11 2 2 4 2 2 2 2" xfId="9970" xr:uid="{00000000-0005-0000-0000-00003A2B0000}"/>
    <cellStyle name="Normal 11 2 2 4 2 2 2 2 2" xfId="44631" xr:uid="{00000000-0005-0000-0000-00003B2B0000}"/>
    <cellStyle name="Normal 11 2 2 4 2 2 2 3" xfId="14920" xr:uid="{00000000-0005-0000-0000-00003C2B0000}"/>
    <cellStyle name="Normal 11 2 2 4 2 2 2 3 2" xfId="39679" xr:uid="{00000000-0005-0000-0000-00003D2B0000}"/>
    <cellStyle name="Normal 11 2 2 4 2 2 2 4" xfId="19871" xr:uid="{00000000-0005-0000-0000-00003E2B0000}"/>
    <cellStyle name="Normal 11 2 2 4 2 2 2 5" xfId="24823" xr:uid="{00000000-0005-0000-0000-00003F2B0000}"/>
    <cellStyle name="Normal 11 2 2 4 2 2 2 6" xfId="29775" xr:uid="{00000000-0005-0000-0000-0000402B0000}"/>
    <cellStyle name="Normal 11 2 2 4 2 2 2 7" xfId="34727" xr:uid="{00000000-0005-0000-0000-0000412B0000}"/>
    <cellStyle name="Normal 11 2 2 4 2 2 3" xfId="6472" xr:uid="{00000000-0005-0000-0000-0000422B0000}"/>
    <cellStyle name="Normal 11 2 2 4 2 2 3 2" xfId="11422" xr:uid="{00000000-0005-0000-0000-0000432B0000}"/>
    <cellStyle name="Normal 11 2 2 4 2 2 3 2 2" xfId="46083" xr:uid="{00000000-0005-0000-0000-0000442B0000}"/>
    <cellStyle name="Normal 11 2 2 4 2 2 3 3" xfId="16372" xr:uid="{00000000-0005-0000-0000-0000452B0000}"/>
    <cellStyle name="Normal 11 2 2 4 2 2 3 3 2" xfId="41131" xr:uid="{00000000-0005-0000-0000-0000462B0000}"/>
    <cellStyle name="Normal 11 2 2 4 2 2 3 4" xfId="21323" xr:uid="{00000000-0005-0000-0000-0000472B0000}"/>
    <cellStyle name="Normal 11 2 2 4 2 2 3 5" xfId="26275" xr:uid="{00000000-0005-0000-0000-0000482B0000}"/>
    <cellStyle name="Normal 11 2 2 4 2 2 3 6" xfId="31227" xr:uid="{00000000-0005-0000-0000-0000492B0000}"/>
    <cellStyle name="Normal 11 2 2 4 2 2 3 7" xfId="36179" xr:uid="{00000000-0005-0000-0000-00004A2B0000}"/>
    <cellStyle name="Normal 11 2 2 4 2 2 4" xfId="3568" xr:uid="{00000000-0005-0000-0000-00004B2B0000}"/>
    <cellStyle name="Normal 11 2 2 4 2 2 4 2" xfId="43179" xr:uid="{00000000-0005-0000-0000-00004C2B0000}"/>
    <cellStyle name="Normal 11 2 2 4 2 2 5" xfId="8518" xr:uid="{00000000-0005-0000-0000-00004D2B0000}"/>
    <cellStyle name="Normal 11 2 2 4 2 2 5 2" xfId="38227" xr:uid="{00000000-0005-0000-0000-00004E2B0000}"/>
    <cellStyle name="Normal 11 2 2 4 2 2 6" xfId="13468" xr:uid="{00000000-0005-0000-0000-00004F2B0000}"/>
    <cellStyle name="Normal 11 2 2 4 2 2 7" xfId="18419" xr:uid="{00000000-0005-0000-0000-0000502B0000}"/>
    <cellStyle name="Normal 11 2 2 4 2 2 8" xfId="23371" xr:uid="{00000000-0005-0000-0000-0000512B0000}"/>
    <cellStyle name="Normal 11 2 2 4 2 2 9" xfId="28323" xr:uid="{00000000-0005-0000-0000-0000522B0000}"/>
    <cellStyle name="Normal 11 2 2 4 2 3" xfId="2974" xr:uid="{00000000-0005-0000-0000-0000532B0000}"/>
    <cellStyle name="Normal 11 2 2 4 2 3 2" xfId="7924" xr:uid="{00000000-0005-0000-0000-0000542B0000}"/>
    <cellStyle name="Normal 11 2 2 4 2 3 2 2" xfId="42585" xr:uid="{00000000-0005-0000-0000-0000552B0000}"/>
    <cellStyle name="Normal 11 2 2 4 2 3 3" xfId="12874" xr:uid="{00000000-0005-0000-0000-0000562B0000}"/>
    <cellStyle name="Normal 11 2 2 4 2 3 3 2" xfId="37633" xr:uid="{00000000-0005-0000-0000-0000572B0000}"/>
    <cellStyle name="Normal 11 2 2 4 2 3 4" xfId="17825" xr:uid="{00000000-0005-0000-0000-0000582B0000}"/>
    <cellStyle name="Normal 11 2 2 4 2 3 5" xfId="22777" xr:uid="{00000000-0005-0000-0000-0000592B0000}"/>
    <cellStyle name="Normal 11 2 2 4 2 3 6" xfId="27729" xr:uid="{00000000-0005-0000-0000-00005A2B0000}"/>
    <cellStyle name="Normal 11 2 2 4 2 3 7" xfId="32681" xr:uid="{00000000-0005-0000-0000-00005B2B0000}"/>
    <cellStyle name="Normal 11 2 2 4 2 4" xfId="4426" xr:uid="{00000000-0005-0000-0000-00005C2B0000}"/>
    <cellStyle name="Normal 11 2 2 4 2 4 2" xfId="9376" xr:uid="{00000000-0005-0000-0000-00005D2B0000}"/>
    <cellStyle name="Normal 11 2 2 4 2 4 2 2" xfId="44037" xr:uid="{00000000-0005-0000-0000-00005E2B0000}"/>
    <cellStyle name="Normal 11 2 2 4 2 4 3" xfId="14326" xr:uid="{00000000-0005-0000-0000-00005F2B0000}"/>
    <cellStyle name="Normal 11 2 2 4 2 4 3 2" xfId="39085" xr:uid="{00000000-0005-0000-0000-0000602B0000}"/>
    <cellStyle name="Normal 11 2 2 4 2 4 4" xfId="19277" xr:uid="{00000000-0005-0000-0000-0000612B0000}"/>
    <cellStyle name="Normal 11 2 2 4 2 4 5" xfId="24229" xr:uid="{00000000-0005-0000-0000-0000622B0000}"/>
    <cellStyle name="Normal 11 2 2 4 2 4 6" xfId="29181" xr:uid="{00000000-0005-0000-0000-0000632B0000}"/>
    <cellStyle name="Normal 11 2 2 4 2 4 7" xfId="34133" xr:uid="{00000000-0005-0000-0000-0000642B0000}"/>
    <cellStyle name="Normal 11 2 2 4 2 5" xfId="5878" xr:uid="{00000000-0005-0000-0000-0000652B0000}"/>
    <cellStyle name="Normal 11 2 2 4 2 5 2" xfId="10828" xr:uid="{00000000-0005-0000-0000-0000662B0000}"/>
    <cellStyle name="Normal 11 2 2 4 2 5 2 2" xfId="45489" xr:uid="{00000000-0005-0000-0000-0000672B0000}"/>
    <cellStyle name="Normal 11 2 2 4 2 5 3" xfId="15778" xr:uid="{00000000-0005-0000-0000-0000682B0000}"/>
    <cellStyle name="Normal 11 2 2 4 2 5 3 2" xfId="40537" xr:uid="{00000000-0005-0000-0000-0000692B0000}"/>
    <cellStyle name="Normal 11 2 2 4 2 5 4" xfId="20729" xr:uid="{00000000-0005-0000-0000-00006A2B0000}"/>
    <cellStyle name="Normal 11 2 2 4 2 5 5" xfId="25681" xr:uid="{00000000-0005-0000-0000-00006B2B0000}"/>
    <cellStyle name="Normal 11 2 2 4 2 5 6" xfId="30633" xr:uid="{00000000-0005-0000-0000-00006C2B0000}"/>
    <cellStyle name="Normal 11 2 2 4 2 5 7" xfId="35585" xr:uid="{00000000-0005-0000-0000-00006D2B0000}"/>
    <cellStyle name="Normal 11 2 2 4 2 6" xfId="2116" xr:uid="{00000000-0005-0000-0000-00006E2B0000}"/>
    <cellStyle name="Normal 11 2 2 4 2 6 2" xfId="41727" xr:uid="{00000000-0005-0000-0000-00006F2B0000}"/>
    <cellStyle name="Normal 11 2 2 4 2 7" xfId="7066" xr:uid="{00000000-0005-0000-0000-0000702B0000}"/>
    <cellStyle name="Normal 11 2 2 4 2 7 2" xfId="36775" xr:uid="{00000000-0005-0000-0000-0000712B0000}"/>
    <cellStyle name="Normal 11 2 2 4 2 8" xfId="12016" xr:uid="{00000000-0005-0000-0000-0000722B0000}"/>
    <cellStyle name="Normal 11 2 2 4 2 9" xfId="16967" xr:uid="{00000000-0005-0000-0000-0000732B0000}"/>
    <cellStyle name="Normal 11 2 2 4 3" xfId="664" xr:uid="{00000000-0005-0000-0000-0000742B0000}"/>
    <cellStyle name="Normal 11 2 2 4 3 10" xfId="32417" xr:uid="{00000000-0005-0000-0000-0000752B0000}"/>
    <cellStyle name="Normal 11 2 2 4 3 2" xfId="4162" xr:uid="{00000000-0005-0000-0000-0000762B0000}"/>
    <cellStyle name="Normal 11 2 2 4 3 2 2" xfId="9112" xr:uid="{00000000-0005-0000-0000-0000772B0000}"/>
    <cellStyle name="Normal 11 2 2 4 3 2 2 2" xfId="43773" xr:uid="{00000000-0005-0000-0000-0000782B0000}"/>
    <cellStyle name="Normal 11 2 2 4 3 2 3" xfId="14062" xr:uid="{00000000-0005-0000-0000-0000792B0000}"/>
    <cellStyle name="Normal 11 2 2 4 3 2 3 2" xfId="38821" xr:uid="{00000000-0005-0000-0000-00007A2B0000}"/>
    <cellStyle name="Normal 11 2 2 4 3 2 4" xfId="19013" xr:uid="{00000000-0005-0000-0000-00007B2B0000}"/>
    <cellStyle name="Normal 11 2 2 4 3 2 5" xfId="23965" xr:uid="{00000000-0005-0000-0000-00007C2B0000}"/>
    <cellStyle name="Normal 11 2 2 4 3 2 6" xfId="28917" xr:uid="{00000000-0005-0000-0000-00007D2B0000}"/>
    <cellStyle name="Normal 11 2 2 4 3 2 7" xfId="33869" xr:uid="{00000000-0005-0000-0000-00007E2B0000}"/>
    <cellStyle name="Normal 11 2 2 4 3 3" xfId="5614" xr:uid="{00000000-0005-0000-0000-00007F2B0000}"/>
    <cellStyle name="Normal 11 2 2 4 3 3 2" xfId="10564" xr:uid="{00000000-0005-0000-0000-0000802B0000}"/>
    <cellStyle name="Normal 11 2 2 4 3 3 2 2" xfId="45225" xr:uid="{00000000-0005-0000-0000-0000812B0000}"/>
    <cellStyle name="Normal 11 2 2 4 3 3 3" xfId="15514" xr:uid="{00000000-0005-0000-0000-0000822B0000}"/>
    <cellStyle name="Normal 11 2 2 4 3 3 3 2" xfId="40273" xr:uid="{00000000-0005-0000-0000-0000832B0000}"/>
    <cellStyle name="Normal 11 2 2 4 3 3 4" xfId="20465" xr:uid="{00000000-0005-0000-0000-0000842B0000}"/>
    <cellStyle name="Normal 11 2 2 4 3 3 5" xfId="25417" xr:uid="{00000000-0005-0000-0000-0000852B0000}"/>
    <cellStyle name="Normal 11 2 2 4 3 3 6" xfId="30369" xr:uid="{00000000-0005-0000-0000-0000862B0000}"/>
    <cellStyle name="Normal 11 2 2 4 3 3 7" xfId="35321" xr:uid="{00000000-0005-0000-0000-0000872B0000}"/>
    <cellStyle name="Normal 11 2 2 4 3 4" xfId="2710" xr:uid="{00000000-0005-0000-0000-0000882B0000}"/>
    <cellStyle name="Normal 11 2 2 4 3 4 2" xfId="42321" xr:uid="{00000000-0005-0000-0000-0000892B0000}"/>
    <cellStyle name="Normal 11 2 2 4 3 5" xfId="7660" xr:uid="{00000000-0005-0000-0000-00008A2B0000}"/>
    <cellStyle name="Normal 11 2 2 4 3 5 2" xfId="37369" xr:uid="{00000000-0005-0000-0000-00008B2B0000}"/>
    <cellStyle name="Normal 11 2 2 4 3 6" xfId="12610" xr:uid="{00000000-0005-0000-0000-00008C2B0000}"/>
    <cellStyle name="Normal 11 2 2 4 3 7" xfId="17561" xr:uid="{00000000-0005-0000-0000-00008D2B0000}"/>
    <cellStyle name="Normal 11 2 2 4 3 8" xfId="22513" xr:uid="{00000000-0005-0000-0000-00008E2B0000}"/>
    <cellStyle name="Normal 11 2 2 4 3 9" xfId="27465" xr:uid="{00000000-0005-0000-0000-00008F2B0000}"/>
    <cellStyle name="Normal 11 2 2 4 4" xfId="1258" xr:uid="{00000000-0005-0000-0000-0000902B0000}"/>
    <cellStyle name="Normal 11 2 2 4 4 10" xfId="33011" xr:uid="{00000000-0005-0000-0000-0000912B0000}"/>
    <cellStyle name="Normal 11 2 2 4 4 2" xfId="4756" xr:uid="{00000000-0005-0000-0000-0000922B0000}"/>
    <cellStyle name="Normal 11 2 2 4 4 2 2" xfId="9706" xr:uid="{00000000-0005-0000-0000-0000932B0000}"/>
    <cellStyle name="Normal 11 2 2 4 4 2 2 2" xfId="44367" xr:uid="{00000000-0005-0000-0000-0000942B0000}"/>
    <cellStyle name="Normal 11 2 2 4 4 2 3" xfId="14656" xr:uid="{00000000-0005-0000-0000-0000952B0000}"/>
    <cellStyle name="Normal 11 2 2 4 4 2 3 2" xfId="39415" xr:uid="{00000000-0005-0000-0000-0000962B0000}"/>
    <cellStyle name="Normal 11 2 2 4 4 2 4" xfId="19607" xr:uid="{00000000-0005-0000-0000-0000972B0000}"/>
    <cellStyle name="Normal 11 2 2 4 4 2 5" xfId="24559" xr:uid="{00000000-0005-0000-0000-0000982B0000}"/>
    <cellStyle name="Normal 11 2 2 4 4 2 6" xfId="29511" xr:uid="{00000000-0005-0000-0000-0000992B0000}"/>
    <cellStyle name="Normal 11 2 2 4 4 2 7" xfId="34463" xr:uid="{00000000-0005-0000-0000-00009A2B0000}"/>
    <cellStyle name="Normal 11 2 2 4 4 3" xfId="6208" xr:uid="{00000000-0005-0000-0000-00009B2B0000}"/>
    <cellStyle name="Normal 11 2 2 4 4 3 2" xfId="11158" xr:uid="{00000000-0005-0000-0000-00009C2B0000}"/>
    <cellStyle name="Normal 11 2 2 4 4 3 2 2" xfId="45819" xr:uid="{00000000-0005-0000-0000-00009D2B0000}"/>
    <cellStyle name="Normal 11 2 2 4 4 3 3" xfId="16108" xr:uid="{00000000-0005-0000-0000-00009E2B0000}"/>
    <cellStyle name="Normal 11 2 2 4 4 3 3 2" xfId="40867" xr:uid="{00000000-0005-0000-0000-00009F2B0000}"/>
    <cellStyle name="Normal 11 2 2 4 4 3 4" xfId="21059" xr:uid="{00000000-0005-0000-0000-0000A02B0000}"/>
    <cellStyle name="Normal 11 2 2 4 4 3 5" xfId="26011" xr:uid="{00000000-0005-0000-0000-0000A12B0000}"/>
    <cellStyle name="Normal 11 2 2 4 4 3 6" xfId="30963" xr:uid="{00000000-0005-0000-0000-0000A22B0000}"/>
    <cellStyle name="Normal 11 2 2 4 4 3 7" xfId="35915" xr:uid="{00000000-0005-0000-0000-0000A32B0000}"/>
    <cellStyle name="Normal 11 2 2 4 4 4" xfId="3304" xr:uid="{00000000-0005-0000-0000-0000A42B0000}"/>
    <cellStyle name="Normal 11 2 2 4 4 4 2" xfId="42915" xr:uid="{00000000-0005-0000-0000-0000A52B0000}"/>
    <cellStyle name="Normal 11 2 2 4 4 5" xfId="8254" xr:uid="{00000000-0005-0000-0000-0000A62B0000}"/>
    <cellStyle name="Normal 11 2 2 4 4 5 2" xfId="37963" xr:uid="{00000000-0005-0000-0000-0000A72B0000}"/>
    <cellStyle name="Normal 11 2 2 4 4 6" xfId="13204" xr:uid="{00000000-0005-0000-0000-0000A82B0000}"/>
    <cellStyle name="Normal 11 2 2 4 4 7" xfId="18155" xr:uid="{00000000-0005-0000-0000-0000A92B0000}"/>
    <cellStyle name="Normal 11 2 2 4 4 8" xfId="23107" xr:uid="{00000000-0005-0000-0000-0000AA2B0000}"/>
    <cellStyle name="Normal 11 2 2 4 4 9" xfId="28059" xr:uid="{00000000-0005-0000-0000-0000AB2B0000}"/>
    <cellStyle name="Normal 11 2 2 4 5" xfId="2380" xr:uid="{00000000-0005-0000-0000-0000AC2B0000}"/>
    <cellStyle name="Normal 11 2 2 4 5 2" xfId="7330" xr:uid="{00000000-0005-0000-0000-0000AD2B0000}"/>
    <cellStyle name="Normal 11 2 2 4 5 2 2" xfId="41991" xr:uid="{00000000-0005-0000-0000-0000AE2B0000}"/>
    <cellStyle name="Normal 11 2 2 4 5 3" xfId="12280" xr:uid="{00000000-0005-0000-0000-0000AF2B0000}"/>
    <cellStyle name="Normal 11 2 2 4 5 3 2" xfId="37039" xr:uid="{00000000-0005-0000-0000-0000B02B0000}"/>
    <cellStyle name="Normal 11 2 2 4 5 4" xfId="17231" xr:uid="{00000000-0005-0000-0000-0000B12B0000}"/>
    <cellStyle name="Normal 11 2 2 4 5 5" xfId="22183" xr:uid="{00000000-0005-0000-0000-0000B22B0000}"/>
    <cellStyle name="Normal 11 2 2 4 5 6" xfId="27135" xr:uid="{00000000-0005-0000-0000-0000B32B0000}"/>
    <cellStyle name="Normal 11 2 2 4 5 7" xfId="32087" xr:uid="{00000000-0005-0000-0000-0000B42B0000}"/>
    <cellStyle name="Normal 11 2 2 4 6" xfId="3832" xr:uid="{00000000-0005-0000-0000-0000B52B0000}"/>
    <cellStyle name="Normal 11 2 2 4 6 2" xfId="8782" xr:uid="{00000000-0005-0000-0000-0000B62B0000}"/>
    <cellStyle name="Normal 11 2 2 4 6 2 2" xfId="43443" xr:uid="{00000000-0005-0000-0000-0000B72B0000}"/>
    <cellStyle name="Normal 11 2 2 4 6 3" xfId="13732" xr:uid="{00000000-0005-0000-0000-0000B82B0000}"/>
    <cellStyle name="Normal 11 2 2 4 6 3 2" xfId="38491" xr:uid="{00000000-0005-0000-0000-0000B92B0000}"/>
    <cellStyle name="Normal 11 2 2 4 6 4" xfId="18683" xr:uid="{00000000-0005-0000-0000-0000BA2B0000}"/>
    <cellStyle name="Normal 11 2 2 4 6 5" xfId="23635" xr:uid="{00000000-0005-0000-0000-0000BB2B0000}"/>
    <cellStyle name="Normal 11 2 2 4 6 6" xfId="28587" xr:uid="{00000000-0005-0000-0000-0000BC2B0000}"/>
    <cellStyle name="Normal 11 2 2 4 6 7" xfId="33539" xr:uid="{00000000-0005-0000-0000-0000BD2B0000}"/>
    <cellStyle name="Normal 11 2 2 4 7" xfId="5284" xr:uid="{00000000-0005-0000-0000-0000BE2B0000}"/>
    <cellStyle name="Normal 11 2 2 4 7 2" xfId="10234" xr:uid="{00000000-0005-0000-0000-0000BF2B0000}"/>
    <cellStyle name="Normal 11 2 2 4 7 2 2" xfId="44895" xr:uid="{00000000-0005-0000-0000-0000C02B0000}"/>
    <cellStyle name="Normal 11 2 2 4 7 3" xfId="15184" xr:uid="{00000000-0005-0000-0000-0000C12B0000}"/>
    <cellStyle name="Normal 11 2 2 4 7 3 2" xfId="39943" xr:uid="{00000000-0005-0000-0000-0000C22B0000}"/>
    <cellStyle name="Normal 11 2 2 4 7 4" xfId="20135" xr:uid="{00000000-0005-0000-0000-0000C32B0000}"/>
    <cellStyle name="Normal 11 2 2 4 7 5" xfId="25087" xr:uid="{00000000-0005-0000-0000-0000C42B0000}"/>
    <cellStyle name="Normal 11 2 2 4 7 6" xfId="30039" xr:uid="{00000000-0005-0000-0000-0000C52B0000}"/>
    <cellStyle name="Normal 11 2 2 4 7 7" xfId="34991" xr:uid="{00000000-0005-0000-0000-0000C62B0000}"/>
    <cellStyle name="Normal 11 2 2 4 8" xfId="1852" xr:uid="{00000000-0005-0000-0000-0000C72B0000}"/>
    <cellStyle name="Normal 11 2 2 4 8 2" xfId="41463" xr:uid="{00000000-0005-0000-0000-0000C82B0000}"/>
    <cellStyle name="Normal 11 2 2 4 9" xfId="6802" xr:uid="{00000000-0005-0000-0000-0000C92B0000}"/>
    <cellStyle name="Normal 11 2 2 4 9 2" xfId="36511" xr:uid="{00000000-0005-0000-0000-0000CA2B0000}"/>
    <cellStyle name="Normal 11 2 2 5" xfId="400" xr:uid="{00000000-0005-0000-0000-0000CB2B0000}"/>
    <cellStyle name="Normal 11 2 2 5 10" xfId="11818" xr:uid="{00000000-0005-0000-0000-0000CC2B0000}"/>
    <cellStyle name="Normal 11 2 2 5 11" xfId="16769" xr:uid="{00000000-0005-0000-0000-0000CD2B0000}"/>
    <cellStyle name="Normal 11 2 2 5 12" xfId="21721" xr:uid="{00000000-0005-0000-0000-0000CE2B0000}"/>
    <cellStyle name="Normal 11 2 2 5 13" xfId="26673" xr:uid="{00000000-0005-0000-0000-0000CF2B0000}"/>
    <cellStyle name="Normal 11 2 2 5 14" xfId="31625" xr:uid="{00000000-0005-0000-0000-0000D02B0000}"/>
    <cellStyle name="Normal 11 2 2 5 2" xfId="994" xr:uid="{00000000-0005-0000-0000-0000D12B0000}"/>
    <cellStyle name="Normal 11 2 2 5 2 10" xfId="21985" xr:uid="{00000000-0005-0000-0000-0000D22B0000}"/>
    <cellStyle name="Normal 11 2 2 5 2 11" xfId="26937" xr:uid="{00000000-0005-0000-0000-0000D32B0000}"/>
    <cellStyle name="Normal 11 2 2 5 2 12" xfId="31889" xr:uid="{00000000-0005-0000-0000-0000D42B0000}"/>
    <cellStyle name="Normal 11 2 2 5 2 2" xfId="1588" xr:uid="{00000000-0005-0000-0000-0000D52B0000}"/>
    <cellStyle name="Normal 11 2 2 5 2 2 10" xfId="33341" xr:uid="{00000000-0005-0000-0000-0000D62B0000}"/>
    <cellStyle name="Normal 11 2 2 5 2 2 2" xfId="5086" xr:uid="{00000000-0005-0000-0000-0000D72B0000}"/>
    <cellStyle name="Normal 11 2 2 5 2 2 2 2" xfId="10036" xr:uid="{00000000-0005-0000-0000-0000D82B0000}"/>
    <cellStyle name="Normal 11 2 2 5 2 2 2 2 2" xfId="44697" xr:uid="{00000000-0005-0000-0000-0000D92B0000}"/>
    <cellStyle name="Normal 11 2 2 5 2 2 2 3" xfId="14986" xr:uid="{00000000-0005-0000-0000-0000DA2B0000}"/>
    <cellStyle name="Normal 11 2 2 5 2 2 2 3 2" xfId="39745" xr:uid="{00000000-0005-0000-0000-0000DB2B0000}"/>
    <cellStyle name="Normal 11 2 2 5 2 2 2 4" xfId="19937" xr:uid="{00000000-0005-0000-0000-0000DC2B0000}"/>
    <cellStyle name="Normal 11 2 2 5 2 2 2 5" xfId="24889" xr:uid="{00000000-0005-0000-0000-0000DD2B0000}"/>
    <cellStyle name="Normal 11 2 2 5 2 2 2 6" xfId="29841" xr:uid="{00000000-0005-0000-0000-0000DE2B0000}"/>
    <cellStyle name="Normal 11 2 2 5 2 2 2 7" xfId="34793" xr:uid="{00000000-0005-0000-0000-0000DF2B0000}"/>
    <cellStyle name="Normal 11 2 2 5 2 2 3" xfId="6538" xr:uid="{00000000-0005-0000-0000-0000E02B0000}"/>
    <cellStyle name="Normal 11 2 2 5 2 2 3 2" xfId="11488" xr:uid="{00000000-0005-0000-0000-0000E12B0000}"/>
    <cellStyle name="Normal 11 2 2 5 2 2 3 2 2" xfId="46149" xr:uid="{00000000-0005-0000-0000-0000E22B0000}"/>
    <cellStyle name="Normal 11 2 2 5 2 2 3 3" xfId="16438" xr:uid="{00000000-0005-0000-0000-0000E32B0000}"/>
    <cellStyle name="Normal 11 2 2 5 2 2 3 3 2" xfId="41197" xr:uid="{00000000-0005-0000-0000-0000E42B0000}"/>
    <cellStyle name="Normal 11 2 2 5 2 2 3 4" xfId="21389" xr:uid="{00000000-0005-0000-0000-0000E52B0000}"/>
    <cellStyle name="Normal 11 2 2 5 2 2 3 5" xfId="26341" xr:uid="{00000000-0005-0000-0000-0000E62B0000}"/>
    <cellStyle name="Normal 11 2 2 5 2 2 3 6" xfId="31293" xr:uid="{00000000-0005-0000-0000-0000E72B0000}"/>
    <cellStyle name="Normal 11 2 2 5 2 2 3 7" xfId="36245" xr:uid="{00000000-0005-0000-0000-0000E82B0000}"/>
    <cellStyle name="Normal 11 2 2 5 2 2 4" xfId="3634" xr:uid="{00000000-0005-0000-0000-0000E92B0000}"/>
    <cellStyle name="Normal 11 2 2 5 2 2 4 2" xfId="43245" xr:uid="{00000000-0005-0000-0000-0000EA2B0000}"/>
    <cellStyle name="Normal 11 2 2 5 2 2 5" xfId="8584" xr:uid="{00000000-0005-0000-0000-0000EB2B0000}"/>
    <cellStyle name="Normal 11 2 2 5 2 2 5 2" xfId="38293" xr:uid="{00000000-0005-0000-0000-0000EC2B0000}"/>
    <cellStyle name="Normal 11 2 2 5 2 2 6" xfId="13534" xr:uid="{00000000-0005-0000-0000-0000ED2B0000}"/>
    <cellStyle name="Normal 11 2 2 5 2 2 7" xfId="18485" xr:uid="{00000000-0005-0000-0000-0000EE2B0000}"/>
    <cellStyle name="Normal 11 2 2 5 2 2 8" xfId="23437" xr:uid="{00000000-0005-0000-0000-0000EF2B0000}"/>
    <cellStyle name="Normal 11 2 2 5 2 2 9" xfId="28389" xr:uid="{00000000-0005-0000-0000-0000F02B0000}"/>
    <cellStyle name="Normal 11 2 2 5 2 3" xfId="3040" xr:uid="{00000000-0005-0000-0000-0000F12B0000}"/>
    <cellStyle name="Normal 11 2 2 5 2 3 2" xfId="7990" xr:uid="{00000000-0005-0000-0000-0000F22B0000}"/>
    <cellStyle name="Normal 11 2 2 5 2 3 2 2" xfId="42651" xr:uid="{00000000-0005-0000-0000-0000F32B0000}"/>
    <cellStyle name="Normal 11 2 2 5 2 3 3" xfId="12940" xr:uid="{00000000-0005-0000-0000-0000F42B0000}"/>
    <cellStyle name="Normal 11 2 2 5 2 3 3 2" xfId="37699" xr:uid="{00000000-0005-0000-0000-0000F52B0000}"/>
    <cellStyle name="Normal 11 2 2 5 2 3 4" xfId="17891" xr:uid="{00000000-0005-0000-0000-0000F62B0000}"/>
    <cellStyle name="Normal 11 2 2 5 2 3 5" xfId="22843" xr:uid="{00000000-0005-0000-0000-0000F72B0000}"/>
    <cellStyle name="Normal 11 2 2 5 2 3 6" xfId="27795" xr:uid="{00000000-0005-0000-0000-0000F82B0000}"/>
    <cellStyle name="Normal 11 2 2 5 2 3 7" xfId="32747" xr:uid="{00000000-0005-0000-0000-0000F92B0000}"/>
    <cellStyle name="Normal 11 2 2 5 2 4" xfId="4492" xr:uid="{00000000-0005-0000-0000-0000FA2B0000}"/>
    <cellStyle name="Normal 11 2 2 5 2 4 2" xfId="9442" xr:uid="{00000000-0005-0000-0000-0000FB2B0000}"/>
    <cellStyle name="Normal 11 2 2 5 2 4 2 2" xfId="44103" xr:uid="{00000000-0005-0000-0000-0000FC2B0000}"/>
    <cellStyle name="Normal 11 2 2 5 2 4 3" xfId="14392" xr:uid="{00000000-0005-0000-0000-0000FD2B0000}"/>
    <cellStyle name="Normal 11 2 2 5 2 4 3 2" xfId="39151" xr:uid="{00000000-0005-0000-0000-0000FE2B0000}"/>
    <cellStyle name="Normal 11 2 2 5 2 4 4" xfId="19343" xr:uid="{00000000-0005-0000-0000-0000FF2B0000}"/>
    <cellStyle name="Normal 11 2 2 5 2 4 5" xfId="24295" xr:uid="{00000000-0005-0000-0000-0000002C0000}"/>
    <cellStyle name="Normal 11 2 2 5 2 4 6" xfId="29247" xr:uid="{00000000-0005-0000-0000-0000012C0000}"/>
    <cellStyle name="Normal 11 2 2 5 2 4 7" xfId="34199" xr:uid="{00000000-0005-0000-0000-0000022C0000}"/>
    <cellStyle name="Normal 11 2 2 5 2 5" xfId="5944" xr:uid="{00000000-0005-0000-0000-0000032C0000}"/>
    <cellStyle name="Normal 11 2 2 5 2 5 2" xfId="10894" xr:uid="{00000000-0005-0000-0000-0000042C0000}"/>
    <cellStyle name="Normal 11 2 2 5 2 5 2 2" xfId="45555" xr:uid="{00000000-0005-0000-0000-0000052C0000}"/>
    <cellStyle name="Normal 11 2 2 5 2 5 3" xfId="15844" xr:uid="{00000000-0005-0000-0000-0000062C0000}"/>
    <cellStyle name="Normal 11 2 2 5 2 5 3 2" xfId="40603" xr:uid="{00000000-0005-0000-0000-0000072C0000}"/>
    <cellStyle name="Normal 11 2 2 5 2 5 4" xfId="20795" xr:uid="{00000000-0005-0000-0000-0000082C0000}"/>
    <cellStyle name="Normal 11 2 2 5 2 5 5" xfId="25747" xr:uid="{00000000-0005-0000-0000-0000092C0000}"/>
    <cellStyle name="Normal 11 2 2 5 2 5 6" xfId="30699" xr:uid="{00000000-0005-0000-0000-00000A2C0000}"/>
    <cellStyle name="Normal 11 2 2 5 2 5 7" xfId="35651" xr:uid="{00000000-0005-0000-0000-00000B2C0000}"/>
    <cellStyle name="Normal 11 2 2 5 2 6" xfId="2182" xr:uid="{00000000-0005-0000-0000-00000C2C0000}"/>
    <cellStyle name="Normal 11 2 2 5 2 6 2" xfId="41793" xr:uid="{00000000-0005-0000-0000-00000D2C0000}"/>
    <cellStyle name="Normal 11 2 2 5 2 7" xfId="7132" xr:uid="{00000000-0005-0000-0000-00000E2C0000}"/>
    <cellStyle name="Normal 11 2 2 5 2 7 2" xfId="36841" xr:uid="{00000000-0005-0000-0000-00000F2C0000}"/>
    <cellStyle name="Normal 11 2 2 5 2 8" xfId="12082" xr:uid="{00000000-0005-0000-0000-0000102C0000}"/>
    <cellStyle name="Normal 11 2 2 5 2 9" xfId="17033" xr:uid="{00000000-0005-0000-0000-0000112C0000}"/>
    <cellStyle name="Normal 11 2 2 5 3" xfId="730" xr:uid="{00000000-0005-0000-0000-0000122C0000}"/>
    <cellStyle name="Normal 11 2 2 5 3 10" xfId="32483" xr:uid="{00000000-0005-0000-0000-0000132C0000}"/>
    <cellStyle name="Normal 11 2 2 5 3 2" xfId="4228" xr:uid="{00000000-0005-0000-0000-0000142C0000}"/>
    <cellStyle name="Normal 11 2 2 5 3 2 2" xfId="9178" xr:uid="{00000000-0005-0000-0000-0000152C0000}"/>
    <cellStyle name="Normal 11 2 2 5 3 2 2 2" xfId="43839" xr:uid="{00000000-0005-0000-0000-0000162C0000}"/>
    <cellStyle name="Normal 11 2 2 5 3 2 3" xfId="14128" xr:uid="{00000000-0005-0000-0000-0000172C0000}"/>
    <cellStyle name="Normal 11 2 2 5 3 2 3 2" xfId="38887" xr:uid="{00000000-0005-0000-0000-0000182C0000}"/>
    <cellStyle name="Normal 11 2 2 5 3 2 4" xfId="19079" xr:uid="{00000000-0005-0000-0000-0000192C0000}"/>
    <cellStyle name="Normal 11 2 2 5 3 2 5" xfId="24031" xr:uid="{00000000-0005-0000-0000-00001A2C0000}"/>
    <cellStyle name="Normal 11 2 2 5 3 2 6" xfId="28983" xr:uid="{00000000-0005-0000-0000-00001B2C0000}"/>
    <cellStyle name="Normal 11 2 2 5 3 2 7" xfId="33935" xr:uid="{00000000-0005-0000-0000-00001C2C0000}"/>
    <cellStyle name="Normal 11 2 2 5 3 3" xfId="5680" xr:uid="{00000000-0005-0000-0000-00001D2C0000}"/>
    <cellStyle name="Normal 11 2 2 5 3 3 2" xfId="10630" xr:uid="{00000000-0005-0000-0000-00001E2C0000}"/>
    <cellStyle name="Normal 11 2 2 5 3 3 2 2" xfId="45291" xr:uid="{00000000-0005-0000-0000-00001F2C0000}"/>
    <cellStyle name="Normal 11 2 2 5 3 3 3" xfId="15580" xr:uid="{00000000-0005-0000-0000-0000202C0000}"/>
    <cellStyle name="Normal 11 2 2 5 3 3 3 2" xfId="40339" xr:uid="{00000000-0005-0000-0000-0000212C0000}"/>
    <cellStyle name="Normal 11 2 2 5 3 3 4" xfId="20531" xr:uid="{00000000-0005-0000-0000-0000222C0000}"/>
    <cellStyle name="Normal 11 2 2 5 3 3 5" xfId="25483" xr:uid="{00000000-0005-0000-0000-0000232C0000}"/>
    <cellStyle name="Normal 11 2 2 5 3 3 6" xfId="30435" xr:uid="{00000000-0005-0000-0000-0000242C0000}"/>
    <cellStyle name="Normal 11 2 2 5 3 3 7" xfId="35387" xr:uid="{00000000-0005-0000-0000-0000252C0000}"/>
    <cellStyle name="Normal 11 2 2 5 3 4" xfId="2776" xr:uid="{00000000-0005-0000-0000-0000262C0000}"/>
    <cellStyle name="Normal 11 2 2 5 3 4 2" xfId="42387" xr:uid="{00000000-0005-0000-0000-0000272C0000}"/>
    <cellStyle name="Normal 11 2 2 5 3 5" xfId="7726" xr:uid="{00000000-0005-0000-0000-0000282C0000}"/>
    <cellStyle name="Normal 11 2 2 5 3 5 2" xfId="37435" xr:uid="{00000000-0005-0000-0000-0000292C0000}"/>
    <cellStyle name="Normal 11 2 2 5 3 6" xfId="12676" xr:uid="{00000000-0005-0000-0000-00002A2C0000}"/>
    <cellStyle name="Normal 11 2 2 5 3 7" xfId="17627" xr:uid="{00000000-0005-0000-0000-00002B2C0000}"/>
    <cellStyle name="Normal 11 2 2 5 3 8" xfId="22579" xr:uid="{00000000-0005-0000-0000-00002C2C0000}"/>
    <cellStyle name="Normal 11 2 2 5 3 9" xfId="27531" xr:uid="{00000000-0005-0000-0000-00002D2C0000}"/>
    <cellStyle name="Normal 11 2 2 5 4" xfId="1324" xr:uid="{00000000-0005-0000-0000-00002E2C0000}"/>
    <cellStyle name="Normal 11 2 2 5 4 10" xfId="33077" xr:uid="{00000000-0005-0000-0000-00002F2C0000}"/>
    <cellStyle name="Normal 11 2 2 5 4 2" xfId="4822" xr:uid="{00000000-0005-0000-0000-0000302C0000}"/>
    <cellStyle name="Normal 11 2 2 5 4 2 2" xfId="9772" xr:uid="{00000000-0005-0000-0000-0000312C0000}"/>
    <cellStyle name="Normal 11 2 2 5 4 2 2 2" xfId="44433" xr:uid="{00000000-0005-0000-0000-0000322C0000}"/>
    <cellStyle name="Normal 11 2 2 5 4 2 3" xfId="14722" xr:uid="{00000000-0005-0000-0000-0000332C0000}"/>
    <cellStyle name="Normal 11 2 2 5 4 2 3 2" xfId="39481" xr:uid="{00000000-0005-0000-0000-0000342C0000}"/>
    <cellStyle name="Normal 11 2 2 5 4 2 4" xfId="19673" xr:uid="{00000000-0005-0000-0000-0000352C0000}"/>
    <cellStyle name="Normal 11 2 2 5 4 2 5" xfId="24625" xr:uid="{00000000-0005-0000-0000-0000362C0000}"/>
    <cellStyle name="Normal 11 2 2 5 4 2 6" xfId="29577" xr:uid="{00000000-0005-0000-0000-0000372C0000}"/>
    <cellStyle name="Normal 11 2 2 5 4 2 7" xfId="34529" xr:uid="{00000000-0005-0000-0000-0000382C0000}"/>
    <cellStyle name="Normal 11 2 2 5 4 3" xfId="6274" xr:uid="{00000000-0005-0000-0000-0000392C0000}"/>
    <cellStyle name="Normal 11 2 2 5 4 3 2" xfId="11224" xr:uid="{00000000-0005-0000-0000-00003A2C0000}"/>
    <cellStyle name="Normal 11 2 2 5 4 3 2 2" xfId="45885" xr:uid="{00000000-0005-0000-0000-00003B2C0000}"/>
    <cellStyle name="Normal 11 2 2 5 4 3 3" xfId="16174" xr:uid="{00000000-0005-0000-0000-00003C2C0000}"/>
    <cellStyle name="Normal 11 2 2 5 4 3 3 2" xfId="40933" xr:uid="{00000000-0005-0000-0000-00003D2C0000}"/>
    <cellStyle name="Normal 11 2 2 5 4 3 4" xfId="21125" xr:uid="{00000000-0005-0000-0000-00003E2C0000}"/>
    <cellStyle name="Normal 11 2 2 5 4 3 5" xfId="26077" xr:uid="{00000000-0005-0000-0000-00003F2C0000}"/>
    <cellStyle name="Normal 11 2 2 5 4 3 6" xfId="31029" xr:uid="{00000000-0005-0000-0000-0000402C0000}"/>
    <cellStyle name="Normal 11 2 2 5 4 3 7" xfId="35981" xr:uid="{00000000-0005-0000-0000-0000412C0000}"/>
    <cellStyle name="Normal 11 2 2 5 4 4" xfId="3370" xr:uid="{00000000-0005-0000-0000-0000422C0000}"/>
    <cellStyle name="Normal 11 2 2 5 4 4 2" xfId="42981" xr:uid="{00000000-0005-0000-0000-0000432C0000}"/>
    <cellStyle name="Normal 11 2 2 5 4 5" xfId="8320" xr:uid="{00000000-0005-0000-0000-0000442C0000}"/>
    <cellStyle name="Normal 11 2 2 5 4 5 2" xfId="38029" xr:uid="{00000000-0005-0000-0000-0000452C0000}"/>
    <cellStyle name="Normal 11 2 2 5 4 6" xfId="13270" xr:uid="{00000000-0005-0000-0000-0000462C0000}"/>
    <cellStyle name="Normal 11 2 2 5 4 7" xfId="18221" xr:uid="{00000000-0005-0000-0000-0000472C0000}"/>
    <cellStyle name="Normal 11 2 2 5 4 8" xfId="23173" xr:uid="{00000000-0005-0000-0000-0000482C0000}"/>
    <cellStyle name="Normal 11 2 2 5 4 9" xfId="28125" xr:uid="{00000000-0005-0000-0000-0000492C0000}"/>
    <cellStyle name="Normal 11 2 2 5 5" xfId="2446" xr:uid="{00000000-0005-0000-0000-00004A2C0000}"/>
    <cellStyle name="Normal 11 2 2 5 5 2" xfId="7396" xr:uid="{00000000-0005-0000-0000-00004B2C0000}"/>
    <cellStyle name="Normal 11 2 2 5 5 2 2" xfId="42057" xr:uid="{00000000-0005-0000-0000-00004C2C0000}"/>
    <cellStyle name="Normal 11 2 2 5 5 3" xfId="12346" xr:uid="{00000000-0005-0000-0000-00004D2C0000}"/>
    <cellStyle name="Normal 11 2 2 5 5 3 2" xfId="37105" xr:uid="{00000000-0005-0000-0000-00004E2C0000}"/>
    <cellStyle name="Normal 11 2 2 5 5 4" xfId="17297" xr:uid="{00000000-0005-0000-0000-00004F2C0000}"/>
    <cellStyle name="Normal 11 2 2 5 5 5" xfId="22249" xr:uid="{00000000-0005-0000-0000-0000502C0000}"/>
    <cellStyle name="Normal 11 2 2 5 5 6" xfId="27201" xr:uid="{00000000-0005-0000-0000-0000512C0000}"/>
    <cellStyle name="Normal 11 2 2 5 5 7" xfId="32153" xr:uid="{00000000-0005-0000-0000-0000522C0000}"/>
    <cellStyle name="Normal 11 2 2 5 6" xfId="3898" xr:uid="{00000000-0005-0000-0000-0000532C0000}"/>
    <cellStyle name="Normal 11 2 2 5 6 2" xfId="8848" xr:uid="{00000000-0005-0000-0000-0000542C0000}"/>
    <cellStyle name="Normal 11 2 2 5 6 2 2" xfId="43509" xr:uid="{00000000-0005-0000-0000-0000552C0000}"/>
    <cellStyle name="Normal 11 2 2 5 6 3" xfId="13798" xr:uid="{00000000-0005-0000-0000-0000562C0000}"/>
    <cellStyle name="Normal 11 2 2 5 6 3 2" xfId="38557" xr:uid="{00000000-0005-0000-0000-0000572C0000}"/>
    <cellStyle name="Normal 11 2 2 5 6 4" xfId="18749" xr:uid="{00000000-0005-0000-0000-0000582C0000}"/>
    <cellStyle name="Normal 11 2 2 5 6 5" xfId="23701" xr:uid="{00000000-0005-0000-0000-0000592C0000}"/>
    <cellStyle name="Normal 11 2 2 5 6 6" xfId="28653" xr:uid="{00000000-0005-0000-0000-00005A2C0000}"/>
    <cellStyle name="Normal 11 2 2 5 6 7" xfId="33605" xr:uid="{00000000-0005-0000-0000-00005B2C0000}"/>
    <cellStyle name="Normal 11 2 2 5 7" xfId="5350" xr:uid="{00000000-0005-0000-0000-00005C2C0000}"/>
    <cellStyle name="Normal 11 2 2 5 7 2" xfId="10300" xr:uid="{00000000-0005-0000-0000-00005D2C0000}"/>
    <cellStyle name="Normal 11 2 2 5 7 2 2" xfId="44961" xr:uid="{00000000-0005-0000-0000-00005E2C0000}"/>
    <cellStyle name="Normal 11 2 2 5 7 3" xfId="15250" xr:uid="{00000000-0005-0000-0000-00005F2C0000}"/>
    <cellStyle name="Normal 11 2 2 5 7 3 2" xfId="40009" xr:uid="{00000000-0005-0000-0000-0000602C0000}"/>
    <cellStyle name="Normal 11 2 2 5 7 4" xfId="20201" xr:uid="{00000000-0005-0000-0000-0000612C0000}"/>
    <cellStyle name="Normal 11 2 2 5 7 5" xfId="25153" xr:uid="{00000000-0005-0000-0000-0000622C0000}"/>
    <cellStyle name="Normal 11 2 2 5 7 6" xfId="30105" xr:uid="{00000000-0005-0000-0000-0000632C0000}"/>
    <cellStyle name="Normal 11 2 2 5 7 7" xfId="35057" xr:uid="{00000000-0005-0000-0000-0000642C0000}"/>
    <cellStyle name="Normal 11 2 2 5 8" xfId="1918" xr:uid="{00000000-0005-0000-0000-0000652C0000}"/>
    <cellStyle name="Normal 11 2 2 5 8 2" xfId="41529" xr:uid="{00000000-0005-0000-0000-0000662C0000}"/>
    <cellStyle name="Normal 11 2 2 5 9" xfId="6868" xr:uid="{00000000-0005-0000-0000-0000672C0000}"/>
    <cellStyle name="Normal 11 2 2 5 9 2" xfId="36577" xr:uid="{00000000-0005-0000-0000-0000682C0000}"/>
    <cellStyle name="Normal 11 2 2 6" xfId="466" xr:uid="{00000000-0005-0000-0000-0000692C0000}"/>
    <cellStyle name="Normal 11 2 2 6 10" xfId="11884" xr:uid="{00000000-0005-0000-0000-00006A2C0000}"/>
    <cellStyle name="Normal 11 2 2 6 11" xfId="16835" xr:uid="{00000000-0005-0000-0000-00006B2C0000}"/>
    <cellStyle name="Normal 11 2 2 6 12" xfId="21787" xr:uid="{00000000-0005-0000-0000-00006C2C0000}"/>
    <cellStyle name="Normal 11 2 2 6 13" xfId="26739" xr:uid="{00000000-0005-0000-0000-00006D2C0000}"/>
    <cellStyle name="Normal 11 2 2 6 14" xfId="31691" xr:uid="{00000000-0005-0000-0000-00006E2C0000}"/>
    <cellStyle name="Normal 11 2 2 6 2" xfId="1060" xr:uid="{00000000-0005-0000-0000-00006F2C0000}"/>
    <cellStyle name="Normal 11 2 2 6 2 10" xfId="22051" xr:uid="{00000000-0005-0000-0000-0000702C0000}"/>
    <cellStyle name="Normal 11 2 2 6 2 11" xfId="27003" xr:uid="{00000000-0005-0000-0000-0000712C0000}"/>
    <cellStyle name="Normal 11 2 2 6 2 12" xfId="31955" xr:uid="{00000000-0005-0000-0000-0000722C0000}"/>
    <cellStyle name="Normal 11 2 2 6 2 2" xfId="1654" xr:uid="{00000000-0005-0000-0000-0000732C0000}"/>
    <cellStyle name="Normal 11 2 2 6 2 2 10" xfId="33407" xr:uid="{00000000-0005-0000-0000-0000742C0000}"/>
    <cellStyle name="Normal 11 2 2 6 2 2 2" xfId="5152" xr:uid="{00000000-0005-0000-0000-0000752C0000}"/>
    <cellStyle name="Normal 11 2 2 6 2 2 2 2" xfId="10102" xr:uid="{00000000-0005-0000-0000-0000762C0000}"/>
    <cellStyle name="Normal 11 2 2 6 2 2 2 2 2" xfId="44763" xr:uid="{00000000-0005-0000-0000-0000772C0000}"/>
    <cellStyle name="Normal 11 2 2 6 2 2 2 3" xfId="15052" xr:uid="{00000000-0005-0000-0000-0000782C0000}"/>
    <cellStyle name="Normal 11 2 2 6 2 2 2 3 2" xfId="39811" xr:uid="{00000000-0005-0000-0000-0000792C0000}"/>
    <cellStyle name="Normal 11 2 2 6 2 2 2 4" xfId="20003" xr:uid="{00000000-0005-0000-0000-00007A2C0000}"/>
    <cellStyle name="Normal 11 2 2 6 2 2 2 5" xfId="24955" xr:uid="{00000000-0005-0000-0000-00007B2C0000}"/>
    <cellStyle name="Normal 11 2 2 6 2 2 2 6" xfId="29907" xr:uid="{00000000-0005-0000-0000-00007C2C0000}"/>
    <cellStyle name="Normal 11 2 2 6 2 2 2 7" xfId="34859" xr:uid="{00000000-0005-0000-0000-00007D2C0000}"/>
    <cellStyle name="Normal 11 2 2 6 2 2 3" xfId="6604" xr:uid="{00000000-0005-0000-0000-00007E2C0000}"/>
    <cellStyle name="Normal 11 2 2 6 2 2 3 2" xfId="11554" xr:uid="{00000000-0005-0000-0000-00007F2C0000}"/>
    <cellStyle name="Normal 11 2 2 6 2 2 3 2 2" xfId="46215" xr:uid="{00000000-0005-0000-0000-0000802C0000}"/>
    <cellStyle name="Normal 11 2 2 6 2 2 3 3" xfId="16504" xr:uid="{00000000-0005-0000-0000-0000812C0000}"/>
    <cellStyle name="Normal 11 2 2 6 2 2 3 3 2" xfId="41263" xr:uid="{00000000-0005-0000-0000-0000822C0000}"/>
    <cellStyle name="Normal 11 2 2 6 2 2 3 4" xfId="21455" xr:uid="{00000000-0005-0000-0000-0000832C0000}"/>
    <cellStyle name="Normal 11 2 2 6 2 2 3 5" xfId="26407" xr:uid="{00000000-0005-0000-0000-0000842C0000}"/>
    <cellStyle name="Normal 11 2 2 6 2 2 3 6" xfId="31359" xr:uid="{00000000-0005-0000-0000-0000852C0000}"/>
    <cellStyle name="Normal 11 2 2 6 2 2 3 7" xfId="36311" xr:uid="{00000000-0005-0000-0000-0000862C0000}"/>
    <cellStyle name="Normal 11 2 2 6 2 2 4" xfId="3700" xr:uid="{00000000-0005-0000-0000-0000872C0000}"/>
    <cellStyle name="Normal 11 2 2 6 2 2 4 2" xfId="43311" xr:uid="{00000000-0005-0000-0000-0000882C0000}"/>
    <cellStyle name="Normal 11 2 2 6 2 2 5" xfId="8650" xr:uid="{00000000-0005-0000-0000-0000892C0000}"/>
    <cellStyle name="Normal 11 2 2 6 2 2 5 2" xfId="38359" xr:uid="{00000000-0005-0000-0000-00008A2C0000}"/>
    <cellStyle name="Normal 11 2 2 6 2 2 6" xfId="13600" xr:uid="{00000000-0005-0000-0000-00008B2C0000}"/>
    <cellStyle name="Normal 11 2 2 6 2 2 7" xfId="18551" xr:uid="{00000000-0005-0000-0000-00008C2C0000}"/>
    <cellStyle name="Normal 11 2 2 6 2 2 8" xfId="23503" xr:uid="{00000000-0005-0000-0000-00008D2C0000}"/>
    <cellStyle name="Normal 11 2 2 6 2 2 9" xfId="28455" xr:uid="{00000000-0005-0000-0000-00008E2C0000}"/>
    <cellStyle name="Normal 11 2 2 6 2 3" xfId="3106" xr:uid="{00000000-0005-0000-0000-00008F2C0000}"/>
    <cellStyle name="Normal 11 2 2 6 2 3 2" xfId="8056" xr:uid="{00000000-0005-0000-0000-0000902C0000}"/>
    <cellStyle name="Normal 11 2 2 6 2 3 2 2" xfId="42717" xr:uid="{00000000-0005-0000-0000-0000912C0000}"/>
    <cellStyle name="Normal 11 2 2 6 2 3 3" xfId="13006" xr:uid="{00000000-0005-0000-0000-0000922C0000}"/>
    <cellStyle name="Normal 11 2 2 6 2 3 3 2" xfId="37765" xr:uid="{00000000-0005-0000-0000-0000932C0000}"/>
    <cellStyle name="Normal 11 2 2 6 2 3 4" xfId="17957" xr:uid="{00000000-0005-0000-0000-0000942C0000}"/>
    <cellStyle name="Normal 11 2 2 6 2 3 5" xfId="22909" xr:uid="{00000000-0005-0000-0000-0000952C0000}"/>
    <cellStyle name="Normal 11 2 2 6 2 3 6" xfId="27861" xr:uid="{00000000-0005-0000-0000-0000962C0000}"/>
    <cellStyle name="Normal 11 2 2 6 2 3 7" xfId="32813" xr:uid="{00000000-0005-0000-0000-0000972C0000}"/>
    <cellStyle name="Normal 11 2 2 6 2 4" xfId="4558" xr:uid="{00000000-0005-0000-0000-0000982C0000}"/>
    <cellStyle name="Normal 11 2 2 6 2 4 2" xfId="9508" xr:uid="{00000000-0005-0000-0000-0000992C0000}"/>
    <cellStyle name="Normal 11 2 2 6 2 4 2 2" xfId="44169" xr:uid="{00000000-0005-0000-0000-00009A2C0000}"/>
    <cellStyle name="Normal 11 2 2 6 2 4 3" xfId="14458" xr:uid="{00000000-0005-0000-0000-00009B2C0000}"/>
    <cellStyle name="Normal 11 2 2 6 2 4 3 2" xfId="39217" xr:uid="{00000000-0005-0000-0000-00009C2C0000}"/>
    <cellStyle name="Normal 11 2 2 6 2 4 4" xfId="19409" xr:uid="{00000000-0005-0000-0000-00009D2C0000}"/>
    <cellStyle name="Normal 11 2 2 6 2 4 5" xfId="24361" xr:uid="{00000000-0005-0000-0000-00009E2C0000}"/>
    <cellStyle name="Normal 11 2 2 6 2 4 6" xfId="29313" xr:uid="{00000000-0005-0000-0000-00009F2C0000}"/>
    <cellStyle name="Normal 11 2 2 6 2 4 7" xfId="34265" xr:uid="{00000000-0005-0000-0000-0000A02C0000}"/>
    <cellStyle name="Normal 11 2 2 6 2 5" xfId="6010" xr:uid="{00000000-0005-0000-0000-0000A12C0000}"/>
    <cellStyle name="Normal 11 2 2 6 2 5 2" xfId="10960" xr:uid="{00000000-0005-0000-0000-0000A22C0000}"/>
    <cellStyle name="Normal 11 2 2 6 2 5 2 2" xfId="45621" xr:uid="{00000000-0005-0000-0000-0000A32C0000}"/>
    <cellStyle name="Normal 11 2 2 6 2 5 3" xfId="15910" xr:uid="{00000000-0005-0000-0000-0000A42C0000}"/>
    <cellStyle name="Normal 11 2 2 6 2 5 3 2" xfId="40669" xr:uid="{00000000-0005-0000-0000-0000A52C0000}"/>
    <cellStyle name="Normal 11 2 2 6 2 5 4" xfId="20861" xr:uid="{00000000-0005-0000-0000-0000A62C0000}"/>
    <cellStyle name="Normal 11 2 2 6 2 5 5" xfId="25813" xr:uid="{00000000-0005-0000-0000-0000A72C0000}"/>
    <cellStyle name="Normal 11 2 2 6 2 5 6" xfId="30765" xr:uid="{00000000-0005-0000-0000-0000A82C0000}"/>
    <cellStyle name="Normal 11 2 2 6 2 5 7" xfId="35717" xr:uid="{00000000-0005-0000-0000-0000A92C0000}"/>
    <cellStyle name="Normal 11 2 2 6 2 6" xfId="2248" xr:uid="{00000000-0005-0000-0000-0000AA2C0000}"/>
    <cellStyle name="Normal 11 2 2 6 2 6 2" xfId="41859" xr:uid="{00000000-0005-0000-0000-0000AB2C0000}"/>
    <cellStyle name="Normal 11 2 2 6 2 7" xfId="7198" xr:uid="{00000000-0005-0000-0000-0000AC2C0000}"/>
    <cellStyle name="Normal 11 2 2 6 2 7 2" xfId="36907" xr:uid="{00000000-0005-0000-0000-0000AD2C0000}"/>
    <cellStyle name="Normal 11 2 2 6 2 8" xfId="12148" xr:uid="{00000000-0005-0000-0000-0000AE2C0000}"/>
    <cellStyle name="Normal 11 2 2 6 2 9" xfId="17099" xr:uid="{00000000-0005-0000-0000-0000AF2C0000}"/>
    <cellStyle name="Normal 11 2 2 6 3" xfId="796" xr:uid="{00000000-0005-0000-0000-0000B02C0000}"/>
    <cellStyle name="Normal 11 2 2 6 3 10" xfId="32549" xr:uid="{00000000-0005-0000-0000-0000B12C0000}"/>
    <cellStyle name="Normal 11 2 2 6 3 2" xfId="4294" xr:uid="{00000000-0005-0000-0000-0000B22C0000}"/>
    <cellStyle name="Normal 11 2 2 6 3 2 2" xfId="9244" xr:uid="{00000000-0005-0000-0000-0000B32C0000}"/>
    <cellStyle name="Normal 11 2 2 6 3 2 2 2" xfId="43905" xr:uid="{00000000-0005-0000-0000-0000B42C0000}"/>
    <cellStyle name="Normal 11 2 2 6 3 2 3" xfId="14194" xr:uid="{00000000-0005-0000-0000-0000B52C0000}"/>
    <cellStyle name="Normal 11 2 2 6 3 2 3 2" xfId="38953" xr:uid="{00000000-0005-0000-0000-0000B62C0000}"/>
    <cellStyle name="Normal 11 2 2 6 3 2 4" xfId="19145" xr:uid="{00000000-0005-0000-0000-0000B72C0000}"/>
    <cellStyle name="Normal 11 2 2 6 3 2 5" xfId="24097" xr:uid="{00000000-0005-0000-0000-0000B82C0000}"/>
    <cellStyle name="Normal 11 2 2 6 3 2 6" xfId="29049" xr:uid="{00000000-0005-0000-0000-0000B92C0000}"/>
    <cellStyle name="Normal 11 2 2 6 3 2 7" xfId="34001" xr:uid="{00000000-0005-0000-0000-0000BA2C0000}"/>
    <cellStyle name="Normal 11 2 2 6 3 3" xfId="5746" xr:uid="{00000000-0005-0000-0000-0000BB2C0000}"/>
    <cellStyle name="Normal 11 2 2 6 3 3 2" xfId="10696" xr:uid="{00000000-0005-0000-0000-0000BC2C0000}"/>
    <cellStyle name="Normal 11 2 2 6 3 3 2 2" xfId="45357" xr:uid="{00000000-0005-0000-0000-0000BD2C0000}"/>
    <cellStyle name="Normal 11 2 2 6 3 3 3" xfId="15646" xr:uid="{00000000-0005-0000-0000-0000BE2C0000}"/>
    <cellStyle name="Normal 11 2 2 6 3 3 3 2" xfId="40405" xr:uid="{00000000-0005-0000-0000-0000BF2C0000}"/>
    <cellStyle name="Normal 11 2 2 6 3 3 4" xfId="20597" xr:uid="{00000000-0005-0000-0000-0000C02C0000}"/>
    <cellStyle name="Normal 11 2 2 6 3 3 5" xfId="25549" xr:uid="{00000000-0005-0000-0000-0000C12C0000}"/>
    <cellStyle name="Normal 11 2 2 6 3 3 6" xfId="30501" xr:uid="{00000000-0005-0000-0000-0000C22C0000}"/>
    <cellStyle name="Normal 11 2 2 6 3 3 7" xfId="35453" xr:uid="{00000000-0005-0000-0000-0000C32C0000}"/>
    <cellStyle name="Normal 11 2 2 6 3 4" xfId="2842" xr:uid="{00000000-0005-0000-0000-0000C42C0000}"/>
    <cellStyle name="Normal 11 2 2 6 3 4 2" xfId="42453" xr:uid="{00000000-0005-0000-0000-0000C52C0000}"/>
    <cellStyle name="Normal 11 2 2 6 3 5" xfId="7792" xr:uid="{00000000-0005-0000-0000-0000C62C0000}"/>
    <cellStyle name="Normal 11 2 2 6 3 5 2" xfId="37501" xr:uid="{00000000-0005-0000-0000-0000C72C0000}"/>
    <cellStyle name="Normal 11 2 2 6 3 6" xfId="12742" xr:uid="{00000000-0005-0000-0000-0000C82C0000}"/>
    <cellStyle name="Normal 11 2 2 6 3 7" xfId="17693" xr:uid="{00000000-0005-0000-0000-0000C92C0000}"/>
    <cellStyle name="Normal 11 2 2 6 3 8" xfId="22645" xr:uid="{00000000-0005-0000-0000-0000CA2C0000}"/>
    <cellStyle name="Normal 11 2 2 6 3 9" xfId="27597" xr:uid="{00000000-0005-0000-0000-0000CB2C0000}"/>
    <cellStyle name="Normal 11 2 2 6 4" xfId="1390" xr:uid="{00000000-0005-0000-0000-0000CC2C0000}"/>
    <cellStyle name="Normal 11 2 2 6 4 10" xfId="33143" xr:uid="{00000000-0005-0000-0000-0000CD2C0000}"/>
    <cellStyle name="Normal 11 2 2 6 4 2" xfId="4888" xr:uid="{00000000-0005-0000-0000-0000CE2C0000}"/>
    <cellStyle name="Normal 11 2 2 6 4 2 2" xfId="9838" xr:uid="{00000000-0005-0000-0000-0000CF2C0000}"/>
    <cellStyle name="Normal 11 2 2 6 4 2 2 2" xfId="44499" xr:uid="{00000000-0005-0000-0000-0000D02C0000}"/>
    <cellStyle name="Normal 11 2 2 6 4 2 3" xfId="14788" xr:uid="{00000000-0005-0000-0000-0000D12C0000}"/>
    <cellStyle name="Normal 11 2 2 6 4 2 3 2" xfId="39547" xr:uid="{00000000-0005-0000-0000-0000D22C0000}"/>
    <cellStyle name="Normal 11 2 2 6 4 2 4" xfId="19739" xr:uid="{00000000-0005-0000-0000-0000D32C0000}"/>
    <cellStyle name="Normal 11 2 2 6 4 2 5" xfId="24691" xr:uid="{00000000-0005-0000-0000-0000D42C0000}"/>
    <cellStyle name="Normal 11 2 2 6 4 2 6" xfId="29643" xr:uid="{00000000-0005-0000-0000-0000D52C0000}"/>
    <cellStyle name="Normal 11 2 2 6 4 2 7" xfId="34595" xr:uid="{00000000-0005-0000-0000-0000D62C0000}"/>
    <cellStyle name="Normal 11 2 2 6 4 3" xfId="6340" xr:uid="{00000000-0005-0000-0000-0000D72C0000}"/>
    <cellStyle name="Normal 11 2 2 6 4 3 2" xfId="11290" xr:uid="{00000000-0005-0000-0000-0000D82C0000}"/>
    <cellStyle name="Normal 11 2 2 6 4 3 2 2" xfId="45951" xr:uid="{00000000-0005-0000-0000-0000D92C0000}"/>
    <cellStyle name="Normal 11 2 2 6 4 3 3" xfId="16240" xr:uid="{00000000-0005-0000-0000-0000DA2C0000}"/>
    <cellStyle name="Normal 11 2 2 6 4 3 3 2" xfId="40999" xr:uid="{00000000-0005-0000-0000-0000DB2C0000}"/>
    <cellStyle name="Normal 11 2 2 6 4 3 4" xfId="21191" xr:uid="{00000000-0005-0000-0000-0000DC2C0000}"/>
    <cellStyle name="Normal 11 2 2 6 4 3 5" xfId="26143" xr:uid="{00000000-0005-0000-0000-0000DD2C0000}"/>
    <cellStyle name="Normal 11 2 2 6 4 3 6" xfId="31095" xr:uid="{00000000-0005-0000-0000-0000DE2C0000}"/>
    <cellStyle name="Normal 11 2 2 6 4 3 7" xfId="36047" xr:uid="{00000000-0005-0000-0000-0000DF2C0000}"/>
    <cellStyle name="Normal 11 2 2 6 4 4" xfId="3436" xr:uid="{00000000-0005-0000-0000-0000E02C0000}"/>
    <cellStyle name="Normal 11 2 2 6 4 4 2" xfId="43047" xr:uid="{00000000-0005-0000-0000-0000E12C0000}"/>
    <cellStyle name="Normal 11 2 2 6 4 5" xfId="8386" xr:uid="{00000000-0005-0000-0000-0000E22C0000}"/>
    <cellStyle name="Normal 11 2 2 6 4 5 2" xfId="38095" xr:uid="{00000000-0005-0000-0000-0000E32C0000}"/>
    <cellStyle name="Normal 11 2 2 6 4 6" xfId="13336" xr:uid="{00000000-0005-0000-0000-0000E42C0000}"/>
    <cellStyle name="Normal 11 2 2 6 4 7" xfId="18287" xr:uid="{00000000-0005-0000-0000-0000E52C0000}"/>
    <cellStyle name="Normal 11 2 2 6 4 8" xfId="23239" xr:uid="{00000000-0005-0000-0000-0000E62C0000}"/>
    <cellStyle name="Normal 11 2 2 6 4 9" xfId="28191" xr:uid="{00000000-0005-0000-0000-0000E72C0000}"/>
    <cellStyle name="Normal 11 2 2 6 5" xfId="2512" xr:uid="{00000000-0005-0000-0000-0000E82C0000}"/>
    <cellStyle name="Normal 11 2 2 6 5 2" xfId="7462" xr:uid="{00000000-0005-0000-0000-0000E92C0000}"/>
    <cellStyle name="Normal 11 2 2 6 5 2 2" xfId="42123" xr:uid="{00000000-0005-0000-0000-0000EA2C0000}"/>
    <cellStyle name="Normal 11 2 2 6 5 3" xfId="12412" xr:uid="{00000000-0005-0000-0000-0000EB2C0000}"/>
    <cellStyle name="Normal 11 2 2 6 5 3 2" xfId="37171" xr:uid="{00000000-0005-0000-0000-0000EC2C0000}"/>
    <cellStyle name="Normal 11 2 2 6 5 4" xfId="17363" xr:uid="{00000000-0005-0000-0000-0000ED2C0000}"/>
    <cellStyle name="Normal 11 2 2 6 5 5" xfId="22315" xr:uid="{00000000-0005-0000-0000-0000EE2C0000}"/>
    <cellStyle name="Normal 11 2 2 6 5 6" xfId="27267" xr:uid="{00000000-0005-0000-0000-0000EF2C0000}"/>
    <cellStyle name="Normal 11 2 2 6 5 7" xfId="32219" xr:uid="{00000000-0005-0000-0000-0000F02C0000}"/>
    <cellStyle name="Normal 11 2 2 6 6" xfId="3964" xr:uid="{00000000-0005-0000-0000-0000F12C0000}"/>
    <cellStyle name="Normal 11 2 2 6 6 2" xfId="8914" xr:uid="{00000000-0005-0000-0000-0000F22C0000}"/>
    <cellStyle name="Normal 11 2 2 6 6 2 2" xfId="43575" xr:uid="{00000000-0005-0000-0000-0000F32C0000}"/>
    <cellStyle name="Normal 11 2 2 6 6 3" xfId="13864" xr:uid="{00000000-0005-0000-0000-0000F42C0000}"/>
    <cellStyle name="Normal 11 2 2 6 6 3 2" xfId="38623" xr:uid="{00000000-0005-0000-0000-0000F52C0000}"/>
    <cellStyle name="Normal 11 2 2 6 6 4" xfId="18815" xr:uid="{00000000-0005-0000-0000-0000F62C0000}"/>
    <cellStyle name="Normal 11 2 2 6 6 5" xfId="23767" xr:uid="{00000000-0005-0000-0000-0000F72C0000}"/>
    <cellStyle name="Normal 11 2 2 6 6 6" xfId="28719" xr:uid="{00000000-0005-0000-0000-0000F82C0000}"/>
    <cellStyle name="Normal 11 2 2 6 6 7" xfId="33671" xr:uid="{00000000-0005-0000-0000-0000F92C0000}"/>
    <cellStyle name="Normal 11 2 2 6 7" xfId="5416" xr:uid="{00000000-0005-0000-0000-0000FA2C0000}"/>
    <cellStyle name="Normal 11 2 2 6 7 2" xfId="10366" xr:uid="{00000000-0005-0000-0000-0000FB2C0000}"/>
    <cellStyle name="Normal 11 2 2 6 7 2 2" xfId="45027" xr:uid="{00000000-0005-0000-0000-0000FC2C0000}"/>
    <cellStyle name="Normal 11 2 2 6 7 3" xfId="15316" xr:uid="{00000000-0005-0000-0000-0000FD2C0000}"/>
    <cellStyle name="Normal 11 2 2 6 7 3 2" xfId="40075" xr:uid="{00000000-0005-0000-0000-0000FE2C0000}"/>
    <cellStyle name="Normal 11 2 2 6 7 4" xfId="20267" xr:uid="{00000000-0005-0000-0000-0000FF2C0000}"/>
    <cellStyle name="Normal 11 2 2 6 7 5" xfId="25219" xr:uid="{00000000-0005-0000-0000-0000002D0000}"/>
    <cellStyle name="Normal 11 2 2 6 7 6" xfId="30171" xr:uid="{00000000-0005-0000-0000-0000012D0000}"/>
    <cellStyle name="Normal 11 2 2 6 7 7" xfId="35123" xr:uid="{00000000-0005-0000-0000-0000022D0000}"/>
    <cellStyle name="Normal 11 2 2 6 8" xfId="1984" xr:uid="{00000000-0005-0000-0000-0000032D0000}"/>
    <cellStyle name="Normal 11 2 2 6 8 2" xfId="41595" xr:uid="{00000000-0005-0000-0000-0000042D0000}"/>
    <cellStyle name="Normal 11 2 2 6 9" xfId="6934" xr:uid="{00000000-0005-0000-0000-0000052D0000}"/>
    <cellStyle name="Normal 11 2 2 6 9 2" xfId="36643" xr:uid="{00000000-0005-0000-0000-0000062D0000}"/>
    <cellStyle name="Normal 11 2 2 7" xfId="598" xr:uid="{00000000-0005-0000-0000-0000072D0000}"/>
    <cellStyle name="Normal 11 2 2 7 10" xfId="21589" xr:uid="{00000000-0005-0000-0000-0000082D0000}"/>
    <cellStyle name="Normal 11 2 2 7 11" xfId="26541" xr:uid="{00000000-0005-0000-0000-0000092D0000}"/>
    <cellStyle name="Normal 11 2 2 7 12" xfId="31493" xr:uid="{00000000-0005-0000-0000-00000A2D0000}"/>
    <cellStyle name="Normal 11 2 2 7 2" xfId="1192" xr:uid="{00000000-0005-0000-0000-00000B2D0000}"/>
    <cellStyle name="Normal 11 2 2 7 2 10" xfId="32945" xr:uid="{00000000-0005-0000-0000-00000C2D0000}"/>
    <cellStyle name="Normal 11 2 2 7 2 2" xfId="4690" xr:uid="{00000000-0005-0000-0000-00000D2D0000}"/>
    <cellStyle name="Normal 11 2 2 7 2 2 2" xfId="9640" xr:uid="{00000000-0005-0000-0000-00000E2D0000}"/>
    <cellStyle name="Normal 11 2 2 7 2 2 2 2" xfId="44301" xr:uid="{00000000-0005-0000-0000-00000F2D0000}"/>
    <cellStyle name="Normal 11 2 2 7 2 2 3" xfId="14590" xr:uid="{00000000-0005-0000-0000-0000102D0000}"/>
    <cellStyle name="Normal 11 2 2 7 2 2 3 2" xfId="39349" xr:uid="{00000000-0005-0000-0000-0000112D0000}"/>
    <cellStyle name="Normal 11 2 2 7 2 2 4" xfId="19541" xr:uid="{00000000-0005-0000-0000-0000122D0000}"/>
    <cellStyle name="Normal 11 2 2 7 2 2 5" xfId="24493" xr:uid="{00000000-0005-0000-0000-0000132D0000}"/>
    <cellStyle name="Normal 11 2 2 7 2 2 6" xfId="29445" xr:uid="{00000000-0005-0000-0000-0000142D0000}"/>
    <cellStyle name="Normal 11 2 2 7 2 2 7" xfId="34397" xr:uid="{00000000-0005-0000-0000-0000152D0000}"/>
    <cellStyle name="Normal 11 2 2 7 2 3" xfId="6142" xr:uid="{00000000-0005-0000-0000-0000162D0000}"/>
    <cellStyle name="Normal 11 2 2 7 2 3 2" xfId="11092" xr:uid="{00000000-0005-0000-0000-0000172D0000}"/>
    <cellStyle name="Normal 11 2 2 7 2 3 2 2" xfId="45753" xr:uid="{00000000-0005-0000-0000-0000182D0000}"/>
    <cellStyle name="Normal 11 2 2 7 2 3 3" xfId="16042" xr:uid="{00000000-0005-0000-0000-0000192D0000}"/>
    <cellStyle name="Normal 11 2 2 7 2 3 3 2" xfId="40801" xr:uid="{00000000-0005-0000-0000-00001A2D0000}"/>
    <cellStyle name="Normal 11 2 2 7 2 3 4" xfId="20993" xr:uid="{00000000-0005-0000-0000-00001B2D0000}"/>
    <cellStyle name="Normal 11 2 2 7 2 3 5" xfId="25945" xr:uid="{00000000-0005-0000-0000-00001C2D0000}"/>
    <cellStyle name="Normal 11 2 2 7 2 3 6" xfId="30897" xr:uid="{00000000-0005-0000-0000-00001D2D0000}"/>
    <cellStyle name="Normal 11 2 2 7 2 3 7" xfId="35849" xr:uid="{00000000-0005-0000-0000-00001E2D0000}"/>
    <cellStyle name="Normal 11 2 2 7 2 4" xfId="3238" xr:uid="{00000000-0005-0000-0000-00001F2D0000}"/>
    <cellStyle name="Normal 11 2 2 7 2 4 2" xfId="42849" xr:uid="{00000000-0005-0000-0000-0000202D0000}"/>
    <cellStyle name="Normal 11 2 2 7 2 5" xfId="8188" xr:uid="{00000000-0005-0000-0000-0000212D0000}"/>
    <cellStyle name="Normal 11 2 2 7 2 5 2" xfId="37897" xr:uid="{00000000-0005-0000-0000-0000222D0000}"/>
    <cellStyle name="Normal 11 2 2 7 2 6" xfId="13138" xr:uid="{00000000-0005-0000-0000-0000232D0000}"/>
    <cellStyle name="Normal 11 2 2 7 2 7" xfId="18089" xr:uid="{00000000-0005-0000-0000-0000242D0000}"/>
    <cellStyle name="Normal 11 2 2 7 2 8" xfId="23041" xr:uid="{00000000-0005-0000-0000-0000252D0000}"/>
    <cellStyle name="Normal 11 2 2 7 2 9" xfId="27993" xr:uid="{00000000-0005-0000-0000-0000262D0000}"/>
    <cellStyle name="Normal 11 2 2 7 3" xfId="2644" xr:uid="{00000000-0005-0000-0000-0000272D0000}"/>
    <cellStyle name="Normal 11 2 2 7 3 2" xfId="7594" xr:uid="{00000000-0005-0000-0000-0000282D0000}"/>
    <cellStyle name="Normal 11 2 2 7 3 2 2" xfId="42255" xr:uid="{00000000-0005-0000-0000-0000292D0000}"/>
    <cellStyle name="Normal 11 2 2 7 3 3" xfId="12544" xr:uid="{00000000-0005-0000-0000-00002A2D0000}"/>
    <cellStyle name="Normal 11 2 2 7 3 3 2" xfId="37303" xr:uid="{00000000-0005-0000-0000-00002B2D0000}"/>
    <cellStyle name="Normal 11 2 2 7 3 4" xfId="17495" xr:uid="{00000000-0005-0000-0000-00002C2D0000}"/>
    <cellStyle name="Normal 11 2 2 7 3 5" xfId="22447" xr:uid="{00000000-0005-0000-0000-00002D2D0000}"/>
    <cellStyle name="Normal 11 2 2 7 3 6" xfId="27399" xr:uid="{00000000-0005-0000-0000-00002E2D0000}"/>
    <cellStyle name="Normal 11 2 2 7 3 7" xfId="32351" xr:uid="{00000000-0005-0000-0000-00002F2D0000}"/>
    <cellStyle name="Normal 11 2 2 7 4" xfId="4096" xr:uid="{00000000-0005-0000-0000-0000302D0000}"/>
    <cellStyle name="Normal 11 2 2 7 4 2" xfId="9046" xr:uid="{00000000-0005-0000-0000-0000312D0000}"/>
    <cellStyle name="Normal 11 2 2 7 4 2 2" xfId="43707" xr:uid="{00000000-0005-0000-0000-0000322D0000}"/>
    <cellStyle name="Normal 11 2 2 7 4 3" xfId="13996" xr:uid="{00000000-0005-0000-0000-0000332D0000}"/>
    <cellStyle name="Normal 11 2 2 7 4 3 2" xfId="38755" xr:uid="{00000000-0005-0000-0000-0000342D0000}"/>
    <cellStyle name="Normal 11 2 2 7 4 4" xfId="18947" xr:uid="{00000000-0005-0000-0000-0000352D0000}"/>
    <cellStyle name="Normal 11 2 2 7 4 5" xfId="23899" xr:uid="{00000000-0005-0000-0000-0000362D0000}"/>
    <cellStyle name="Normal 11 2 2 7 4 6" xfId="28851" xr:uid="{00000000-0005-0000-0000-0000372D0000}"/>
    <cellStyle name="Normal 11 2 2 7 4 7" xfId="33803" xr:uid="{00000000-0005-0000-0000-0000382D0000}"/>
    <cellStyle name="Normal 11 2 2 7 5" xfId="5548" xr:uid="{00000000-0005-0000-0000-0000392D0000}"/>
    <cellStyle name="Normal 11 2 2 7 5 2" xfId="10498" xr:uid="{00000000-0005-0000-0000-00003A2D0000}"/>
    <cellStyle name="Normal 11 2 2 7 5 2 2" xfId="45159" xr:uid="{00000000-0005-0000-0000-00003B2D0000}"/>
    <cellStyle name="Normal 11 2 2 7 5 3" xfId="15448" xr:uid="{00000000-0005-0000-0000-00003C2D0000}"/>
    <cellStyle name="Normal 11 2 2 7 5 3 2" xfId="40207" xr:uid="{00000000-0005-0000-0000-00003D2D0000}"/>
    <cellStyle name="Normal 11 2 2 7 5 4" xfId="20399" xr:uid="{00000000-0005-0000-0000-00003E2D0000}"/>
    <cellStyle name="Normal 11 2 2 7 5 5" xfId="25351" xr:uid="{00000000-0005-0000-0000-00003F2D0000}"/>
    <cellStyle name="Normal 11 2 2 7 5 6" xfId="30303" xr:uid="{00000000-0005-0000-0000-0000402D0000}"/>
    <cellStyle name="Normal 11 2 2 7 5 7" xfId="35255" xr:uid="{00000000-0005-0000-0000-0000412D0000}"/>
    <cellStyle name="Normal 11 2 2 7 6" xfId="1786" xr:uid="{00000000-0005-0000-0000-0000422D0000}"/>
    <cellStyle name="Normal 11 2 2 7 6 2" xfId="41397" xr:uid="{00000000-0005-0000-0000-0000432D0000}"/>
    <cellStyle name="Normal 11 2 2 7 7" xfId="6736" xr:uid="{00000000-0005-0000-0000-0000442D0000}"/>
    <cellStyle name="Normal 11 2 2 7 7 2" xfId="36445" xr:uid="{00000000-0005-0000-0000-0000452D0000}"/>
    <cellStyle name="Normal 11 2 2 7 8" xfId="11686" xr:uid="{00000000-0005-0000-0000-0000462D0000}"/>
    <cellStyle name="Normal 11 2 2 7 9" xfId="16637" xr:uid="{00000000-0005-0000-0000-0000472D0000}"/>
    <cellStyle name="Normal 11 2 2 8" xfId="862" xr:uid="{00000000-0005-0000-0000-0000482D0000}"/>
    <cellStyle name="Normal 11 2 2 8 10" xfId="21853" xr:uid="{00000000-0005-0000-0000-0000492D0000}"/>
    <cellStyle name="Normal 11 2 2 8 11" xfId="26805" xr:uid="{00000000-0005-0000-0000-00004A2D0000}"/>
    <cellStyle name="Normal 11 2 2 8 12" xfId="31757" xr:uid="{00000000-0005-0000-0000-00004B2D0000}"/>
    <cellStyle name="Normal 11 2 2 8 2" xfId="1456" xr:uid="{00000000-0005-0000-0000-00004C2D0000}"/>
    <cellStyle name="Normal 11 2 2 8 2 10" xfId="33209" xr:uid="{00000000-0005-0000-0000-00004D2D0000}"/>
    <cellStyle name="Normal 11 2 2 8 2 2" xfId="4954" xr:uid="{00000000-0005-0000-0000-00004E2D0000}"/>
    <cellStyle name="Normal 11 2 2 8 2 2 2" xfId="9904" xr:uid="{00000000-0005-0000-0000-00004F2D0000}"/>
    <cellStyle name="Normal 11 2 2 8 2 2 2 2" xfId="44565" xr:uid="{00000000-0005-0000-0000-0000502D0000}"/>
    <cellStyle name="Normal 11 2 2 8 2 2 3" xfId="14854" xr:uid="{00000000-0005-0000-0000-0000512D0000}"/>
    <cellStyle name="Normal 11 2 2 8 2 2 3 2" xfId="39613" xr:uid="{00000000-0005-0000-0000-0000522D0000}"/>
    <cellStyle name="Normal 11 2 2 8 2 2 4" xfId="19805" xr:uid="{00000000-0005-0000-0000-0000532D0000}"/>
    <cellStyle name="Normal 11 2 2 8 2 2 5" xfId="24757" xr:uid="{00000000-0005-0000-0000-0000542D0000}"/>
    <cellStyle name="Normal 11 2 2 8 2 2 6" xfId="29709" xr:uid="{00000000-0005-0000-0000-0000552D0000}"/>
    <cellStyle name="Normal 11 2 2 8 2 2 7" xfId="34661" xr:uid="{00000000-0005-0000-0000-0000562D0000}"/>
    <cellStyle name="Normal 11 2 2 8 2 3" xfId="6406" xr:uid="{00000000-0005-0000-0000-0000572D0000}"/>
    <cellStyle name="Normal 11 2 2 8 2 3 2" xfId="11356" xr:uid="{00000000-0005-0000-0000-0000582D0000}"/>
    <cellStyle name="Normal 11 2 2 8 2 3 2 2" xfId="46017" xr:uid="{00000000-0005-0000-0000-0000592D0000}"/>
    <cellStyle name="Normal 11 2 2 8 2 3 3" xfId="16306" xr:uid="{00000000-0005-0000-0000-00005A2D0000}"/>
    <cellStyle name="Normal 11 2 2 8 2 3 3 2" xfId="41065" xr:uid="{00000000-0005-0000-0000-00005B2D0000}"/>
    <cellStyle name="Normal 11 2 2 8 2 3 4" xfId="21257" xr:uid="{00000000-0005-0000-0000-00005C2D0000}"/>
    <cellStyle name="Normal 11 2 2 8 2 3 5" xfId="26209" xr:uid="{00000000-0005-0000-0000-00005D2D0000}"/>
    <cellStyle name="Normal 11 2 2 8 2 3 6" xfId="31161" xr:uid="{00000000-0005-0000-0000-00005E2D0000}"/>
    <cellStyle name="Normal 11 2 2 8 2 3 7" xfId="36113" xr:uid="{00000000-0005-0000-0000-00005F2D0000}"/>
    <cellStyle name="Normal 11 2 2 8 2 4" xfId="3502" xr:uid="{00000000-0005-0000-0000-0000602D0000}"/>
    <cellStyle name="Normal 11 2 2 8 2 4 2" xfId="43113" xr:uid="{00000000-0005-0000-0000-0000612D0000}"/>
    <cellStyle name="Normal 11 2 2 8 2 5" xfId="8452" xr:uid="{00000000-0005-0000-0000-0000622D0000}"/>
    <cellStyle name="Normal 11 2 2 8 2 5 2" xfId="38161" xr:uid="{00000000-0005-0000-0000-0000632D0000}"/>
    <cellStyle name="Normal 11 2 2 8 2 6" xfId="13402" xr:uid="{00000000-0005-0000-0000-0000642D0000}"/>
    <cellStyle name="Normal 11 2 2 8 2 7" xfId="18353" xr:uid="{00000000-0005-0000-0000-0000652D0000}"/>
    <cellStyle name="Normal 11 2 2 8 2 8" xfId="23305" xr:uid="{00000000-0005-0000-0000-0000662D0000}"/>
    <cellStyle name="Normal 11 2 2 8 2 9" xfId="28257" xr:uid="{00000000-0005-0000-0000-0000672D0000}"/>
    <cellStyle name="Normal 11 2 2 8 3" xfId="2908" xr:uid="{00000000-0005-0000-0000-0000682D0000}"/>
    <cellStyle name="Normal 11 2 2 8 3 2" xfId="7858" xr:uid="{00000000-0005-0000-0000-0000692D0000}"/>
    <cellStyle name="Normal 11 2 2 8 3 2 2" xfId="42519" xr:uid="{00000000-0005-0000-0000-00006A2D0000}"/>
    <cellStyle name="Normal 11 2 2 8 3 3" xfId="12808" xr:uid="{00000000-0005-0000-0000-00006B2D0000}"/>
    <cellStyle name="Normal 11 2 2 8 3 3 2" xfId="37567" xr:uid="{00000000-0005-0000-0000-00006C2D0000}"/>
    <cellStyle name="Normal 11 2 2 8 3 4" xfId="17759" xr:uid="{00000000-0005-0000-0000-00006D2D0000}"/>
    <cellStyle name="Normal 11 2 2 8 3 5" xfId="22711" xr:uid="{00000000-0005-0000-0000-00006E2D0000}"/>
    <cellStyle name="Normal 11 2 2 8 3 6" xfId="27663" xr:uid="{00000000-0005-0000-0000-00006F2D0000}"/>
    <cellStyle name="Normal 11 2 2 8 3 7" xfId="32615" xr:uid="{00000000-0005-0000-0000-0000702D0000}"/>
    <cellStyle name="Normal 11 2 2 8 4" xfId="4360" xr:uid="{00000000-0005-0000-0000-0000712D0000}"/>
    <cellStyle name="Normal 11 2 2 8 4 2" xfId="9310" xr:uid="{00000000-0005-0000-0000-0000722D0000}"/>
    <cellStyle name="Normal 11 2 2 8 4 2 2" xfId="43971" xr:uid="{00000000-0005-0000-0000-0000732D0000}"/>
    <cellStyle name="Normal 11 2 2 8 4 3" xfId="14260" xr:uid="{00000000-0005-0000-0000-0000742D0000}"/>
    <cellStyle name="Normal 11 2 2 8 4 3 2" xfId="39019" xr:uid="{00000000-0005-0000-0000-0000752D0000}"/>
    <cellStyle name="Normal 11 2 2 8 4 4" xfId="19211" xr:uid="{00000000-0005-0000-0000-0000762D0000}"/>
    <cellStyle name="Normal 11 2 2 8 4 5" xfId="24163" xr:uid="{00000000-0005-0000-0000-0000772D0000}"/>
    <cellStyle name="Normal 11 2 2 8 4 6" xfId="29115" xr:uid="{00000000-0005-0000-0000-0000782D0000}"/>
    <cellStyle name="Normal 11 2 2 8 4 7" xfId="34067" xr:uid="{00000000-0005-0000-0000-0000792D0000}"/>
    <cellStyle name="Normal 11 2 2 8 5" xfId="5812" xr:uid="{00000000-0005-0000-0000-00007A2D0000}"/>
    <cellStyle name="Normal 11 2 2 8 5 2" xfId="10762" xr:uid="{00000000-0005-0000-0000-00007B2D0000}"/>
    <cellStyle name="Normal 11 2 2 8 5 2 2" xfId="45423" xr:uid="{00000000-0005-0000-0000-00007C2D0000}"/>
    <cellStyle name="Normal 11 2 2 8 5 3" xfId="15712" xr:uid="{00000000-0005-0000-0000-00007D2D0000}"/>
    <cellStyle name="Normal 11 2 2 8 5 3 2" xfId="40471" xr:uid="{00000000-0005-0000-0000-00007E2D0000}"/>
    <cellStyle name="Normal 11 2 2 8 5 4" xfId="20663" xr:uid="{00000000-0005-0000-0000-00007F2D0000}"/>
    <cellStyle name="Normal 11 2 2 8 5 5" xfId="25615" xr:uid="{00000000-0005-0000-0000-0000802D0000}"/>
    <cellStyle name="Normal 11 2 2 8 5 6" xfId="30567" xr:uid="{00000000-0005-0000-0000-0000812D0000}"/>
    <cellStyle name="Normal 11 2 2 8 5 7" xfId="35519" xr:uid="{00000000-0005-0000-0000-0000822D0000}"/>
    <cellStyle name="Normal 11 2 2 8 6" xfId="2050" xr:uid="{00000000-0005-0000-0000-0000832D0000}"/>
    <cellStyle name="Normal 11 2 2 8 6 2" xfId="41661" xr:uid="{00000000-0005-0000-0000-0000842D0000}"/>
    <cellStyle name="Normal 11 2 2 8 7" xfId="7000" xr:uid="{00000000-0005-0000-0000-0000852D0000}"/>
    <cellStyle name="Normal 11 2 2 8 7 2" xfId="36709" xr:uid="{00000000-0005-0000-0000-0000862D0000}"/>
    <cellStyle name="Normal 11 2 2 8 8" xfId="11950" xr:uid="{00000000-0005-0000-0000-0000872D0000}"/>
    <cellStyle name="Normal 11 2 2 8 9" xfId="16901" xr:uid="{00000000-0005-0000-0000-0000882D0000}"/>
    <cellStyle name="Normal 11 2 2 9" xfId="532" xr:uid="{00000000-0005-0000-0000-0000892D0000}"/>
    <cellStyle name="Normal 11 2 2 9 10" xfId="32285" xr:uid="{00000000-0005-0000-0000-00008A2D0000}"/>
    <cellStyle name="Normal 11 2 2 9 2" xfId="4030" xr:uid="{00000000-0005-0000-0000-00008B2D0000}"/>
    <cellStyle name="Normal 11 2 2 9 2 2" xfId="8980" xr:uid="{00000000-0005-0000-0000-00008C2D0000}"/>
    <cellStyle name="Normal 11 2 2 9 2 2 2" xfId="43641" xr:uid="{00000000-0005-0000-0000-00008D2D0000}"/>
    <cellStyle name="Normal 11 2 2 9 2 3" xfId="13930" xr:uid="{00000000-0005-0000-0000-00008E2D0000}"/>
    <cellStyle name="Normal 11 2 2 9 2 3 2" xfId="38689" xr:uid="{00000000-0005-0000-0000-00008F2D0000}"/>
    <cellStyle name="Normal 11 2 2 9 2 4" xfId="18881" xr:uid="{00000000-0005-0000-0000-0000902D0000}"/>
    <cellStyle name="Normal 11 2 2 9 2 5" xfId="23833" xr:uid="{00000000-0005-0000-0000-0000912D0000}"/>
    <cellStyle name="Normal 11 2 2 9 2 6" xfId="28785" xr:uid="{00000000-0005-0000-0000-0000922D0000}"/>
    <cellStyle name="Normal 11 2 2 9 2 7" xfId="33737" xr:uid="{00000000-0005-0000-0000-0000932D0000}"/>
    <cellStyle name="Normal 11 2 2 9 3" xfId="5482" xr:uid="{00000000-0005-0000-0000-0000942D0000}"/>
    <cellStyle name="Normal 11 2 2 9 3 2" xfId="10432" xr:uid="{00000000-0005-0000-0000-0000952D0000}"/>
    <cellStyle name="Normal 11 2 2 9 3 2 2" xfId="45093" xr:uid="{00000000-0005-0000-0000-0000962D0000}"/>
    <cellStyle name="Normal 11 2 2 9 3 3" xfId="15382" xr:uid="{00000000-0005-0000-0000-0000972D0000}"/>
    <cellStyle name="Normal 11 2 2 9 3 3 2" xfId="40141" xr:uid="{00000000-0005-0000-0000-0000982D0000}"/>
    <cellStyle name="Normal 11 2 2 9 3 4" xfId="20333" xr:uid="{00000000-0005-0000-0000-0000992D0000}"/>
    <cellStyle name="Normal 11 2 2 9 3 5" xfId="25285" xr:uid="{00000000-0005-0000-0000-00009A2D0000}"/>
    <cellStyle name="Normal 11 2 2 9 3 6" xfId="30237" xr:uid="{00000000-0005-0000-0000-00009B2D0000}"/>
    <cellStyle name="Normal 11 2 2 9 3 7" xfId="35189" xr:uid="{00000000-0005-0000-0000-00009C2D0000}"/>
    <cellStyle name="Normal 11 2 2 9 4" xfId="2578" xr:uid="{00000000-0005-0000-0000-00009D2D0000}"/>
    <cellStyle name="Normal 11 2 2 9 4 2" xfId="42189" xr:uid="{00000000-0005-0000-0000-00009E2D0000}"/>
    <cellStyle name="Normal 11 2 2 9 5" xfId="7528" xr:uid="{00000000-0005-0000-0000-00009F2D0000}"/>
    <cellStyle name="Normal 11 2 2 9 5 2" xfId="37237" xr:uid="{00000000-0005-0000-0000-0000A02D0000}"/>
    <cellStyle name="Normal 11 2 2 9 6" xfId="12478" xr:uid="{00000000-0005-0000-0000-0000A12D0000}"/>
    <cellStyle name="Normal 11 2 2 9 7" xfId="17429" xr:uid="{00000000-0005-0000-0000-0000A22D0000}"/>
    <cellStyle name="Normal 11 2 2 9 8" xfId="22381" xr:uid="{00000000-0005-0000-0000-0000A32D0000}"/>
    <cellStyle name="Normal 11 2 2 9 9" xfId="27333" xr:uid="{00000000-0005-0000-0000-0000A42D0000}"/>
    <cellStyle name="Normal 11 2 20" xfId="21511" xr:uid="{00000000-0005-0000-0000-0000A52D0000}"/>
    <cellStyle name="Normal 11 2 21" xfId="26463" xr:uid="{00000000-0005-0000-0000-0000A62D0000}"/>
    <cellStyle name="Normal 11 2 22" xfId="31415" xr:uid="{00000000-0005-0000-0000-0000A72D0000}"/>
    <cellStyle name="Normal 11 2 3" xfId="277" xr:uid="{00000000-0005-0000-0000-0000A82D0000}"/>
    <cellStyle name="Normal 11 2 3 10" xfId="2323" xr:uid="{00000000-0005-0000-0000-0000A92D0000}"/>
    <cellStyle name="Normal 11 2 3 10 2" xfId="7273" xr:uid="{00000000-0005-0000-0000-0000AA2D0000}"/>
    <cellStyle name="Normal 11 2 3 10 2 2" xfId="41934" xr:uid="{00000000-0005-0000-0000-0000AB2D0000}"/>
    <cellStyle name="Normal 11 2 3 10 3" xfId="12223" xr:uid="{00000000-0005-0000-0000-0000AC2D0000}"/>
    <cellStyle name="Normal 11 2 3 10 3 2" xfId="36982" xr:uid="{00000000-0005-0000-0000-0000AD2D0000}"/>
    <cellStyle name="Normal 11 2 3 10 4" xfId="17174" xr:uid="{00000000-0005-0000-0000-0000AE2D0000}"/>
    <cellStyle name="Normal 11 2 3 10 5" xfId="22126" xr:uid="{00000000-0005-0000-0000-0000AF2D0000}"/>
    <cellStyle name="Normal 11 2 3 10 6" xfId="27078" xr:uid="{00000000-0005-0000-0000-0000B02D0000}"/>
    <cellStyle name="Normal 11 2 3 10 7" xfId="32030" xr:uid="{00000000-0005-0000-0000-0000B12D0000}"/>
    <cellStyle name="Normal 11 2 3 11" xfId="3775" xr:uid="{00000000-0005-0000-0000-0000B22D0000}"/>
    <cellStyle name="Normal 11 2 3 11 2" xfId="8725" xr:uid="{00000000-0005-0000-0000-0000B32D0000}"/>
    <cellStyle name="Normal 11 2 3 11 2 2" xfId="43386" xr:uid="{00000000-0005-0000-0000-0000B42D0000}"/>
    <cellStyle name="Normal 11 2 3 11 3" xfId="13675" xr:uid="{00000000-0005-0000-0000-0000B52D0000}"/>
    <cellStyle name="Normal 11 2 3 11 3 2" xfId="38434" xr:uid="{00000000-0005-0000-0000-0000B62D0000}"/>
    <cellStyle name="Normal 11 2 3 11 4" xfId="18626" xr:uid="{00000000-0005-0000-0000-0000B72D0000}"/>
    <cellStyle name="Normal 11 2 3 11 5" xfId="23578" xr:uid="{00000000-0005-0000-0000-0000B82D0000}"/>
    <cellStyle name="Normal 11 2 3 11 6" xfId="28530" xr:uid="{00000000-0005-0000-0000-0000B92D0000}"/>
    <cellStyle name="Normal 11 2 3 11 7" xfId="33482" xr:uid="{00000000-0005-0000-0000-0000BA2D0000}"/>
    <cellStyle name="Normal 11 2 3 12" xfId="5227" xr:uid="{00000000-0005-0000-0000-0000BB2D0000}"/>
    <cellStyle name="Normal 11 2 3 12 2" xfId="10177" xr:uid="{00000000-0005-0000-0000-0000BC2D0000}"/>
    <cellStyle name="Normal 11 2 3 12 2 2" xfId="44838" xr:uid="{00000000-0005-0000-0000-0000BD2D0000}"/>
    <cellStyle name="Normal 11 2 3 12 3" xfId="15127" xr:uid="{00000000-0005-0000-0000-0000BE2D0000}"/>
    <cellStyle name="Normal 11 2 3 12 3 2" xfId="39886" xr:uid="{00000000-0005-0000-0000-0000BF2D0000}"/>
    <cellStyle name="Normal 11 2 3 12 4" xfId="20078" xr:uid="{00000000-0005-0000-0000-0000C02D0000}"/>
    <cellStyle name="Normal 11 2 3 12 5" xfId="25030" xr:uid="{00000000-0005-0000-0000-0000C12D0000}"/>
    <cellStyle name="Normal 11 2 3 12 6" xfId="29982" xr:uid="{00000000-0005-0000-0000-0000C22D0000}"/>
    <cellStyle name="Normal 11 2 3 12 7" xfId="34934" xr:uid="{00000000-0005-0000-0000-0000C32D0000}"/>
    <cellStyle name="Normal 11 2 3 13" xfId="1729" xr:uid="{00000000-0005-0000-0000-0000C42D0000}"/>
    <cellStyle name="Normal 11 2 3 13 2" xfId="41340" xr:uid="{00000000-0005-0000-0000-0000C52D0000}"/>
    <cellStyle name="Normal 11 2 3 14" xfId="6679" xr:uid="{00000000-0005-0000-0000-0000C62D0000}"/>
    <cellStyle name="Normal 11 2 3 14 2" xfId="36388" xr:uid="{00000000-0005-0000-0000-0000C72D0000}"/>
    <cellStyle name="Normal 11 2 3 15" xfId="11629" xr:uid="{00000000-0005-0000-0000-0000C82D0000}"/>
    <cellStyle name="Normal 11 2 3 16" xfId="16580" xr:uid="{00000000-0005-0000-0000-0000C92D0000}"/>
    <cellStyle name="Normal 11 2 3 17" xfId="21532" xr:uid="{00000000-0005-0000-0000-0000CA2D0000}"/>
    <cellStyle name="Normal 11 2 3 18" xfId="26484" xr:uid="{00000000-0005-0000-0000-0000CB2D0000}"/>
    <cellStyle name="Normal 11 2 3 19" xfId="31436" xr:uid="{00000000-0005-0000-0000-0000CC2D0000}"/>
    <cellStyle name="Normal 11 2 3 2" xfId="310" xr:uid="{00000000-0005-0000-0000-0000CD2D0000}"/>
    <cellStyle name="Normal 11 2 3 2 10" xfId="3808" xr:uid="{00000000-0005-0000-0000-0000CE2D0000}"/>
    <cellStyle name="Normal 11 2 3 2 10 2" xfId="8758" xr:uid="{00000000-0005-0000-0000-0000CF2D0000}"/>
    <cellStyle name="Normal 11 2 3 2 10 2 2" xfId="43419" xr:uid="{00000000-0005-0000-0000-0000D02D0000}"/>
    <cellStyle name="Normal 11 2 3 2 10 3" xfId="13708" xr:uid="{00000000-0005-0000-0000-0000D12D0000}"/>
    <cellStyle name="Normal 11 2 3 2 10 3 2" xfId="38467" xr:uid="{00000000-0005-0000-0000-0000D22D0000}"/>
    <cellStyle name="Normal 11 2 3 2 10 4" xfId="18659" xr:uid="{00000000-0005-0000-0000-0000D32D0000}"/>
    <cellStyle name="Normal 11 2 3 2 10 5" xfId="23611" xr:uid="{00000000-0005-0000-0000-0000D42D0000}"/>
    <cellStyle name="Normal 11 2 3 2 10 6" xfId="28563" xr:uid="{00000000-0005-0000-0000-0000D52D0000}"/>
    <cellStyle name="Normal 11 2 3 2 10 7" xfId="33515" xr:uid="{00000000-0005-0000-0000-0000D62D0000}"/>
    <cellStyle name="Normal 11 2 3 2 11" xfId="5260" xr:uid="{00000000-0005-0000-0000-0000D72D0000}"/>
    <cellStyle name="Normal 11 2 3 2 11 2" xfId="10210" xr:uid="{00000000-0005-0000-0000-0000D82D0000}"/>
    <cellStyle name="Normal 11 2 3 2 11 2 2" xfId="44871" xr:uid="{00000000-0005-0000-0000-0000D92D0000}"/>
    <cellStyle name="Normal 11 2 3 2 11 3" xfId="15160" xr:uid="{00000000-0005-0000-0000-0000DA2D0000}"/>
    <cellStyle name="Normal 11 2 3 2 11 3 2" xfId="39919" xr:uid="{00000000-0005-0000-0000-0000DB2D0000}"/>
    <cellStyle name="Normal 11 2 3 2 11 4" xfId="20111" xr:uid="{00000000-0005-0000-0000-0000DC2D0000}"/>
    <cellStyle name="Normal 11 2 3 2 11 5" xfId="25063" xr:uid="{00000000-0005-0000-0000-0000DD2D0000}"/>
    <cellStyle name="Normal 11 2 3 2 11 6" xfId="30015" xr:uid="{00000000-0005-0000-0000-0000DE2D0000}"/>
    <cellStyle name="Normal 11 2 3 2 11 7" xfId="34967" xr:uid="{00000000-0005-0000-0000-0000DF2D0000}"/>
    <cellStyle name="Normal 11 2 3 2 12" xfId="1762" xr:uid="{00000000-0005-0000-0000-0000E02D0000}"/>
    <cellStyle name="Normal 11 2 3 2 12 2" xfId="41373" xr:uid="{00000000-0005-0000-0000-0000E12D0000}"/>
    <cellStyle name="Normal 11 2 3 2 13" xfId="6712" xr:uid="{00000000-0005-0000-0000-0000E22D0000}"/>
    <cellStyle name="Normal 11 2 3 2 13 2" xfId="36421" xr:uid="{00000000-0005-0000-0000-0000E32D0000}"/>
    <cellStyle name="Normal 11 2 3 2 14" xfId="11662" xr:uid="{00000000-0005-0000-0000-0000E42D0000}"/>
    <cellStyle name="Normal 11 2 3 2 15" xfId="16613" xr:uid="{00000000-0005-0000-0000-0000E52D0000}"/>
    <cellStyle name="Normal 11 2 3 2 16" xfId="21565" xr:uid="{00000000-0005-0000-0000-0000E62D0000}"/>
    <cellStyle name="Normal 11 2 3 2 17" xfId="26517" xr:uid="{00000000-0005-0000-0000-0000E72D0000}"/>
    <cellStyle name="Normal 11 2 3 2 18" xfId="31469" xr:uid="{00000000-0005-0000-0000-0000E82D0000}"/>
    <cellStyle name="Normal 11 2 3 2 2" xfId="376" xr:uid="{00000000-0005-0000-0000-0000E92D0000}"/>
    <cellStyle name="Normal 11 2 3 2 2 10" xfId="11794" xr:uid="{00000000-0005-0000-0000-0000EA2D0000}"/>
    <cellStyle name="Normal 11 2 3 2 2 11" xfId="16745" xr:uid="{00000000-0005-0000-0000-0000EB2D0000}"/>
    <cellStyle name="Normal 11 2 3 2 2 12" xfId="21697" xr:uid="{00000000-0005-0000-0000-0000EC2D0000}"/>
    <cellStyle name="Normal 11 2 3 2 2 13" xfId="26649" xr:uid="{00000000-0005-0000-0000-0000ED2D0000}"/>
    <cellStyle name="Normal 11 2 3 2 2 14" xfId="31601" xr:uid="{00000000-0005-0000-0000-0000EE2D0000}"/>
    <cellStyle name="Normal 11 2 3 2 2 2" xfId="970" xr:uid="{00000000-0005-0000-0000-0000EF2D0000}"/>
    <cellStyle name="Normal 11 2 3 2 2 2 10" xfId="21961" xr:uid="{00000000-0005-0000-0000-0000F02D0000}"/>
    <cellStyle name="Normal 11 2 3 2 2 2 11" xfId="26913" xr:uid="{00000000-0005-0000-0000-0000F12D0000}"/>
    <cellStyle name="Normal 11 2 3 2 2 2 12" xfId="31865" xr:uid="{00000000-0005-0000-0000-0000F22D0000}"/>
    <cellStyle name="Normal 11 2 3 2 2 2 2" xfId="1564" xr:uid="{00000000-0005-0000-0000-0000F32D0000}"/>
    <cellStyle name="Normal 11 2 3 2 2 2 2 10" xfId="33317" xr:uid="{00000000-0005-0000-0000-0000F42D0000}"/>
    <cellStyle name="Normal 11 2 3 2 2 2 2 2" xfId="5062" xr:uid="{00000000-0005-0000-0000-0000F52D0000}"/>
    <cellStyle name="Normal 11 2 3 2 2 2 2 2 2" xfId="10012" xr:uid="{00000000-0005-0000-0000-0000F62D0000}"/>
    <cellStyle name="Normal 11 2 3 2 2 2 2 2 2 2" xfId="44673" xr:uid="{00000000-0005-0000-0000-0000F72D0000}"/>
    <cellStyle name="Normal 11 2 3 2 2 2 2 2 3" xfId="14962" xr:uid="{00000000-0005-0000-0000-0000F82D0000}"/>
    <cellStyle name="Normal 11 2 3 2 2 2 2 2 3 2" xfId="39721" xr:uid="{00000000-0005-0000-0000-0000F92D0000}"/>
    <cellStyle name="Normal 11 2 3 2 2 2 2 2 4" xfId="19913" xr:uid="{00000000-0005-0000-0000-0000FA2D0000}"/>
    <cellStyle name="Normal 11 2 3 2 2 2 2 2 5" xfId="24865" xr:uid="{00000000-0005-0000-0000-0000FB2D0000}"/>
    <cellStyle name="Normal 11 2 3 2 2 2 2 2 6" xfId="29817" xr:uid="{00000000-0005-0000-0000-0000FC2D0000}"/>
    <cellStyle name="Normal 11 2 3 2 2 2 2 2 7" xfId="34769" xr:uid="{00000000-0005-0000-0000-0000FD2D0000}"/>
    <cellStyle name="Normal 11 2 3 2 2 2 2 3" xfId="6514" xr:uid="{00000000-0005-0000-0000-0000FE2D0000}"/>
    <cellStyle name="Normal 11 2 3 2 2 2 2 3 2" xfId="11464" xr:uid="{00000000-0005-0000-0000-0000FF2D0000}"/>
    <cellStyle name="Normal 11 2 3 2 2 2 2 3 2 2" xfId="46125" xr:uid="{00000000-0005-0000-0000-0000002E0000}"/>
    <cellStyle name="Normal 11 2 3 2 2 2 2 3 3" xfId="16414" xr:uid="{00000000-0005-0000-0000-0000012E0000}"/>
    <cellStyle name="Normal 11 2 3 2 2 2 2 3 3 2" xfId="41173" xr:uid="{00000000-0005-0000-0000-0000022E0000}"/>
    <cellStyle name="Normal 11 2 3 2 2 2 2 3 4" xfId="21365" xr:uid="{00000000-0005-0000-0000-0000032E0000}"/>
    <cellStyle name="Normal 11 2 3 2 2 2 2 3 5" xfId="26317" xr:uid="{00000000-0005-0000-0000-0000042E0000}"/>
    <cellStyle name="Normal 11 2 3 2 2 2 2 3 6" xfId="31269" xr:uid="{00000000-0005-0000-0000-0000052E0000}"/>
    <cellStyle name="Normal 11 2 3 2 2 2 2 3 7" xfId="36221" xr:uid="{00000000-0005-0000-0000-0000062E0000}"/>
    <cellStyle name="Normal 11 2 3 2 2 2 2 4" xfId="3610" xr:uid="{00000000-0005-0000-0000-0000072E0000}"/>
    <cellStyle name="Normal 11 2 3 2 2 2 2 4 2" xfId="43221" xr:uid="{00000000-0005-0000-0000-0000082E0000}"/>
    <cellStyle name="Normal 11 2 3 2 2 2 2 5" xfId="8560" xr:uid="{00000000-0005-0000-0000-0000092E0000}"/>
    <cellStyle name="Normal 11 2 3 2 2 2 2 5 2" xfId="38269" xr:uid="{00000000-0005-0000-0000-00000A2E0000}"/>
    <cellStyle name="Normal 11 2 3 2 2 2 2 6" xfId="13510" xr:uid="{00000000-0005-0000-0000-00000B2E0000}"/>
    <cellStyle name="Normal 11 2 3 2 2 2 2 7" xfId="18461" xr:uid="{00000000-0005-0000-0000-00000C2E0000}"/>
    <cellStyle name="Normal 11 2 3 2 2 2 2 8" xfId="23413" xr:uid="{00000000-0005-0000-0000-00000D2E0000}"/>
    <cellStyle name="Normal 11 2 3 2 2 2 2 9" xfId="28365" xr:uid="{00000000-0005-0000-0000-00000E2E0000}"/>
    <cellStyle name="Normal 11 2 3 2 2 2 3" xfId="3016" xr:uid="{00000000-0005-0000-0000-00000F2E0000}"/>
    <cellStyle name="Normal 11 2 3 2 2 2 3 2" xfId="7966" xr:uid="{00000000-0005-0000-0000-0000102E0000}"/>
    <cellStyle name="Normal 11 2 3 2 2 2 3 2 2" xfId="42627" xr:uid="{00000000-0005-0000-0000-0000112E0000}"/>
    <cellStyle name="Normal 11 2 3 2 2 2 3 3" xfId="12916" xr:uid="{00000000-0005-0000-0000-0000122E0000}"/>
    <cellStyle name="Normal 11 2 3 2 2 2 3 3 2" xfId="37675" xr:uid="{00000000-0005-0000-0000-0000132E0000}"/>
    <cellStyle name="Normal 11 2 3 2 2 2 3 4" xfId="17867" xr:uid="{00000000-0005-0000-0000-0000142E0000}"/>
    <cellStyle name="Normal 11 2 3 2 2 2 3 5" xfId="22819" xr:uid="{00000000-0005-0000-0000-0000152E0000}"/>
    <cellStyle name="Normal 11 2 3 2 2 2 3 6" xfId="27771" xr:uid="{00000000-0005-0000-0000-0000162E0000}"/>
    <cellStyle name="Normal 11 2 3 2 2 2 3 7" xfId="32723" xr:uid="{00000000-0005-0000-0000-0000172E0000}"/>
    <cellStyle name="Normal 11 2 3 2 2 2 4" xfId="4468" xr:uid="{00000000-0005-0000-0000-0000182E0000}"/>
    <cellStyle name="Normal 11 2 3 2 2 2 4 2" xfId="9418" xr:uid="{00000000-0005-0000-0000-0000192E0000}"/>
    <cellStyle name="Normal 11 2 3 2 2 2 4 2 2" xfId="44079" xr:uid="{00000000-0005-0000-0000-00001A2E0000}"/>
    <cellStyle name="Normal 11 2 3 2 2 2 4 3" xfId="14368" xr:uid="{00000000-0005-0000-0000-00001B2E0000}"/>
    <cellStyle name="Normal 11 2 3 2 2 2 4 3 2" xfId="39127" xr:uid="{00000000-0005-0000-0000-00001C2E0000}"/>
    <cellStyle name="Normal 11 2 3 2 2 2 4 4" xfId="19319" xr:uid="{00000000-0005-0000-0000-00001D2E0000}"/>
    <cellStyle name="Normal 11 2 3 2 2 2 4 5" xfId="24271" xr:uid="{00000000-0005-0000-0000-00001E2E0000}"/>
    <cellStyle name="Normal 11 2 3 2 2 2 4 6" xfId="29223" xr:uid="{00000000-0005-0000-0000-00001F2E0000}"/>
    <cellStyle name="Normal 11 2 3 2 2 2 4 7" xfId="34175" xr:uid="{00000000-0005-0000-0000-0000202E0000}"/>
    <cellStyle name="Normal 11 2 3 2 2 2 5" xfId="5920" xr:uid="{00000000-0005-0000-0000-0000212E0000}"/>
    <cellStyle name="Normal 11 2 3 2 2 2 5 2" xfId="10870" xr:uid="{00000000-0005-0000-0000-0000222E0000}"/>
    <cellStyle name="Normal 11 2 3 2 2 2 5 2 2" xfId="45531" xr:uid="{00000000-0005-0000-0000-0000232E0000}"/>
    <cellStyle name="Normal 11 2 3 2 2 2 5 3" xfId="15820" xr:uid="{00000000-0005-0000-0000-0000242E0000}"/>
    <cellStyle name="Normal 11 2 3 2 2 2 5 3 2" xfId="40579" xr:uid="{00000000-0005-0000-0000-0000252E0000}"/>
    <cellStyle name="Normal 11 2 3 2 2 2 5 4" xfId="20771" xr:uid="{00000000-0005-0000-0000-0000262E0000}"/>
    <cellStyle name="Normal 11 2 3 2 2 2 5 5" xfId="25723" xr:uid="{00000000-0005-0000-0000-0000272E0000}"/>
    <cellStyle name="Normal 11 2 3 2 2 2 5 6" xfId="30675" xr:uid="{00000000-0005-0000-0000-0000282E0000}"/>
    <cellStyle name="Normal 11 2 3 2 2 2 5 7" xfId="35627" xr:uid="{00000000-0005-0000-0000-0000292E0000}"/>
    <cellStyle name="Normal 11 2 3 2 2 2 6" xfId="2158" xr:uid="{00000000-0005-0000-0000-00002A2E0000}"/>
    <cellStyle name="Normal 11 2 3 2 2 2 6 2" xfId="41769" xr:uid="{00000000-0005-0000-0000-00002B2E0000}"/>
    <cellStyle name="Normal 11 2 3 2 2 2 7" xfId="7108" xr:uid="{00000000-0005-0000-0000-00002C2E0000}"/>
    <cellStyle name="Normal 11 2 3 2 2 2 7 2" xfId="36817" xr:uid="{00000000-0005-0000-0000-00002D2E0000}"/>
    <cellStyle name="Normal 11 2 3 2 2 2 8" xfId="12058" xr:uid="{00000000-0005-0000-0000-00002E2E0000}"/>
    <cellStyle name="Normal 11 2 3 2 2 2 9" xfId="17009" xr:uid="{00000000-0005-0000-0000-00002F2E0000}"/>
    <cellStyle name="Normal 11 2 3 2 2 3" xfId="706" xr:uid="{00000000-0005-0000-0000-0000302E0000}"/>
    <cellStyle name="Normal 11 2 3 2 2 3 10" xfId="32459" xr:uid="{00000000-0005-0000-0000-0000312E0000}"/>
    <cellStyle name="Normal 11 2 3 2 2 3 2" xfId="4204" xr:uid="{00000000-0005-0000-0000-0000322E0000}"/>
    <cellStyle name="Normal 11 2 3 2 2 3 2 2" xfId="9154" xr:uid="{00000000-0005-0000-0000-0000332E0000}"/>
    <cellStyle name="Normal 11 2 3 2 2 3 2 2 2" xfId="43815" xr:uid="{00000000-0005-0000-0000-0000342E0000}"/>
    <cellStyle name="Normal 11 2 3 2 2 3 2 3" xfId="14104" xr:uid="{00000000-0005-0000-0000-0000352E0000}"/>
    <cellStyle name="Normal 11 2 3 2 2 3 2 3 2" xfId="38863" xr:uid="{00000000-0005-0000-0000-0000362E0000}"/>
    <cellStyle name="Normal 11 2 3 2 2 3 2 4" xfId="19055" xr:uid="{00000000-0005-0000-0000-0000372E0000}"/>
    <cellStyle name="Normal 11 2 3 2 2 3 2 5" xfId="24007" xr:uid="{00000000-0005-0000-0000-0000382E0000}"/>
    <cellStyle name="Normal 11 2 3 2 2 3 2 6" xfId="28959" xr:uid="{00000000-0005-0000-0000-0000392E0000}"/>
    <cellStyle name="Normal 11 2 3 2 2 3 2 7" xfId="33911" xr:uid="{00000000-0005-0000-0000-00003A2E0000}"/>
    <cellStyle name="Normal 11 2 3 2 2 3 3" xfId="5656" xr:uid="{00000000-0005-0000-0000-00003B2E0000}"/>
    <cellStyle name="Normal 11 2 3 2 2 3 3 2" xfId="10606" xr:uid="{00000000-0005-0000-0000-00003C2E0000}"/>
    <cellStyle name="Normal 11 2 3 2 2 3 3 2 2" xfId="45267" xr:uid="{00000000-0005-0000-0000-00003D2E0000}"/>
    <cellStyle name="Normal 11 2 3 2 2 3 3 3" xfId="15556" xr:uid="{00000000-0005-0000-0000-00003E2E0000}"/>
    <cellStyle name="Normal 11 2 3 2 2 3 3 3 2" xfId="40315" xr:uid="{00000000-0005-0000-0000-00003F2E0000}"/>
    <cellStyle name="Normal 11 2 3 2 2 3 3 4" xfId="20507" xr:uid="{00000000-0005-0000-0000-0000402E0000}"/>
    <cellStyle name="Normal 11 2 3 2 2 3 3 5" xfId="25459" xr:uid="{00000000-0005-0000-0000-0000412E0000}"/>
    <cellStyle name="Normal 11 2 3 2 2 3 3 6" xfId="30411" xr:uid="{00000000-0005-0000-0000-0000422E0000}"/>
    <cellStyle name="Normal 11 2 3 2 2 3 3 7" xfId="35363" xr:uid="{00000000-0005-0000-0000-0000432E0000}"/>
    <cellStyle name="Normal 11 2 3 2 2 3 4" xfId="2752" xr:uid="{00000000-0005-0000-0000-0000442E0000}"/>
    <cellStyle name="Normal 11 2 3 2 2 3 4 2" xfId="42363" xr:uid="{00000000-0005-0000-0000-0000452E0000}"/>
    <cellStyle name="Normal 11 2 3 2 2 3 5" xfId="7702" xr:uid="{00000000-0005-0000-0000-0000462E0000}"/>
    <cellStyle name="Normal 11 2 3 2 2 3 5 2" xfId="37411" xr:uid="{00000000-0005-0000-0000-0000472E0000}"/>
    <cellStyle name="Normal 11 2 3 2 2 3 6" xfId="12652" xr:uid="{00000000-0005-0000-0000-0000482E0000}"/>
    <cellStyle name="Normal 11 2 3 2 2 3 7" xfId="17603" xr:uid="{00000000-0005-0000-0000-0000492E0000}"/>
    <cellStyle name="Normal 11 2 3 2 2 3 8" xfId="22555" xr:uid="{00000000-0005-0000-0000-00004A2E0000}"/>
    <cellStyle name="Normal 11 2 3 2 2 3 9" xfId="27507" xr:uid="{00000000-0005-0000-0000-00004B2E0000}"/>
    <cellStyle name="Normal 11 2 3 2 2 4" xfId="1300" xr:uid="{00000000-0005-0000-0000-00004C2E0000}"/>
    <cellStyle name="Normal 11 2 3 2 2 4 10" xfId="33053" xr:uid="{00000000-0005-0000-0000-00004D2E0000}"/>
    <cellStyle name="Normal 11 2 3 2 2 4 2" xfId="4798" xr:uid="{00000000-0005-0000-0000-00004E2E0000}"/>
    <cellStyle name="Normal 11 2 3 2 2 4 2 2" xfId="9748" xr:uid="{00000000-0005-0000-0000-00004F2E0000}"/>
    <cellStyle name="Normal 11 2 3 2 2 4 2 2 2" xfId="44409" xr:uid="{00000000-0005-0000-0000-0000502E0000}"/>
    <cellStyle name="Normal 11 2 3 2 2 4 2 3" xfId="14698" xr:uid="{00000000-0005-0000-0000-0000512E0000}"/>
    <cellStyle name="Normal 11 2 3 2 2 4 2 3 2" xfId="39457" xr:uid="{00000000-0005-0000-0000-0000522E0000}"/>
    <cellStyle name="Normal 11 2 3 2 2 4 2 4" xfId="19649" xr:uid="{00000000-0005-0000-0000-0000532E0000}"/>
    <cellStyle name="Normal 11 2 3 2 2 4 2 5" xfId="24601" xr:uid="{00000000-0005-0000-0000-0000542E0000}"/>
    <cellStyle name="Normal 11 2 3 2 2 4 2 6" xfId="29553" xr:uid="{00000000-0005-0000-0000-0000552E0000}"/>
    <cellStyle name="Normal 11 2 3 2 2 4 2 7" xfId="34505" xr:uid="{00000000-0005-0000-0000-0000562E0000}"/>
    <cellStyle name="Normal 11 2 3 2 2 4 3" xfId="6250" xr:uid="{00000000-0005-0000-0000-0000572E0000}"/>
    <cellStyle name="Normal 11 2 3 2 2 4 3 2" xfId="11200" xr:uid="{00000000-0005-0000-0000-0000582E0000}"/>
    <cellStyle name="Normal 11 2 3 2 2 4 3 2 2" xfId="45861" xr:uid="{00000000-0005-0000-0000-0000592E0000}"/>
    <cellStyle name="Normal 11 2 3 2 2 4 3 3" xfId="16150" xr:uid="{00000000-0005-0000-0000-00005A2E0000}"/>
    <cellStyle name="Normal 11 2 3 2 2 4 3 3 2" xfId="40909" xr:uid="{00000000-0005-0000-0000-00005B2E0000}"/>
    <cellStyle name="Normal 11 2 3 2 2 4 3 4" xfId="21101" xr:uid="{00000000-0005-0000-0000-00005C2E0000}"/>
    <cellStyle name="Normal 11 2 3 2 2 4 3 5" xfId="26053" xr:uid="{00000000-0005-0000-0000-00005D2E0000}"/>
    <cellStyle name="Normal 11 2 3 2 2 4 3 6" xfId="31005" xr:uid="{00000000-0005-0000-0000-00005E2E0000}"/>
    <cellStyle name="Normal 11 2 3 2 2 4 3 7" xfId="35957" xr:uid="{00000000-0005-0000-0000-00005F2E0000}"/>
    <cellStyle name="Normal 11 2 3 2 2 4 4" xfId="3346" xr:uid="{00000000-0005-0000-0000-0000602E0000}"/>
    <cellStyle name="Normal 11 2 3 2 2 4 4 2" xfId="42957" xr:uid="{00000000-0005-0000-0000-0000612E0000}"/>
    <cellStyle name="Normal 11 2 3 2 2 4 5" xfId="8296" xr:uid="{00000000-0005-0000-0000-0000622E0000}"/>
    <cellStyle name="Normal 11 2 3 2 2 4 5 2" xfId="38005" xr:uid="{00000000-0005-0000-0000-0000632E0000}"/>
    <cellStyle name="Normal 11 2 3 2 2 4 6" xfId="13246" xr:uid="{00000000-0005-0000-0000-0000642E0000}"/>
    <cellStyle name="Normal 11 2 3 2 2 4 7" xfId="18197" xr:uid="{00000000-0005-0000-0000-0000652E0000}"/>
    <cellStyle name="Normal 11 2 3 2 2 4 8" xfId="23149" xr:uid="{00000000-0005-0000-0000-0000662E0000}"/>
    <cellStyle name="Normal 11 2 3 2 2 4 9" xfId="28101" xr:uid="{00000000-0005-0000-0000-0000672E0000}"/>
    <cellStyle name="Normal 11 2 3 2 2 5" xfId="2422" xr:uid="{00000000-0005-0000-0000-0000682E0000}"/>
    <cellStyle name="Normal 11 2 3 2 2 5 2" xfId="7372" xr:uid="{00000000-0005-0000-0000-0000692E0000}"/>
    <cellStyle name="Normal 11 2 3 2 2 5 2 2" xfId="42033" xr:uid="{00000000-0005-0000-0000-00006A2E0000}"/>
    <cellStyle name="Normal 11 2 3 2 2 5 3" xfId="12322" xr:uid="{00000000-0005-0000-0000-00006B2E0000}"/>
    <cellStyle name="Normal 11 2 3 2 2 5 3 2" xfId="37081" xr:uid="{00000000-0005-0000-0000-00006C2E0000}"/>
    <cellStyle name="Normal 11 2 3 2 2 5 4" xfId="17273" xr:uid="{00000000-0005-0000-0000-00006D2E0000}"/>
    <cellStyle name="Normal 11 2 3 2 2 5 5" xfId="22225" xr:uid="{00000000-0005-0000-0000-00006E2E0000}"/>
    <cellStyle name="Normal 11 2 3 2 2 5 6" xfId="27177" xr:uid="{00000000-0005-0000-0000-00006F2E0000}"/>
    <cellStyle name="Normal 11 2 3 2 2 5 7" xfId="32129" xr:uid="{00000000-0005-0000-0000-0000702E0000}"/>
    <cellStyle name="Normal 11 2 3 2 2 6" xfId="3874" xr:uid="{00000000-0005-0000-0000-0000712E0000}"/>
    <cellStyle name="Normal 11 2 3 2 2 6 2" xfId="8824" xr:uid="{00000000-0005-0000-0000-0000722E0000}"/>
    <cellStyle name="Normal 11 2 3 2 2 6 2 2" xfId="43485" xr:uid="{00000000-0005-0000-0000-0000732E0000}"/>
    <cellStyle name="Normal 11 2 3 2 2 6 3" xfId="13774" xr:uid="{00000000-0005-0000-0000-0000742E0000}"/>
    <cellStyle name="Normal 11 2 3 2 2 6 3 2" xfId="38533" xr:uid="{00000000-0005-0000-0000-0000752E0000}"/>
    <cellStyle name="Normal 11 2 3 2 2 6 4" xfId="18725" xr:uid="{00000000-0005-0000-0000-0000762E0000}"/>
    <cellStyle name="Normal 11 2 3 2 2 6 5" xfId="23677" xr:uid="{00000000-0005-0000-0000-0000772E0000}"/>
    <cellStyle name="Normal 11 2 3 2 2 6 6" xfId="28629" xr:uid="{00000000-0005-0000-0000-0000782E0000}"/>
    <cellStyle name="Normal 11 2 3 2 2 6 7" xfId="33581" xr:uid="{00000000-0005-0000-0000-0000792E0000}"/>
    <cellStyle name="Normal 11 2 3 2 2 7" xfId="5326" xr:uid="{00000000-0005-0000-0000-00007A2E0000}"/>
    <cellStyle name="Normal 11 2 3 2 2 7 2" xfId="10276" xr:uid="{00000000-0005-0000-0000-00007B2E0000}"/>
    <cellStyle name="Normal 11 2 3 2 2 7 2 2" xfId="44937" xr:uid="{00000000-0005-0000-0000-00007C2E0000}"/>
    <cellStyle name="Normal 11 2 3 2 2 7 3" xfId="15226" xr:uid="{00000000-0005-0000-0000-00007D2E0000}"/>
    <cellStyle name="Normal 11 2 3 2 2 7 3 2" xfId="39985" xr:uid="{00000000-0005-0000-0000-00007E2E0000}"/>
    <cellStyle name="Normal 11 2 3 2 2 7 4" xfId="20177" xr:uid="{00000000-0005-0000-0000-00007F2E0000}"/>
    <cellStyle name="Normal 11 2 3 2 2 7 5" xfId="25129" xr:uid="{00000000-0005-0000-0000-0000802E0000}"/>
    <cellStyle name="Normal 11 2 3 2 2 7 6" xfId="30081" xr:uid="{00000000-0005-0000-0000-0000812E0000}"/>
    <cellStyle name="Normal 11 2 3 2 2 7 7" xfId="35033" xr:uid="{00000000-0005-0000-0000-0000822E0000}"/>
    <cellStyle name="Normal 11 2 3 2 2 8" xfId="1894" xr:uid="{00000000-0005-0000-0000-0000832E0000}"/>
    <cellStyle name="Normal 11 2 3 2 2 8 2" xfId="41505" xr:uid="{00000000-0005-0000-0000-0000842E0000}"/>
    <cellStyle name="Normal 11 2 3 2 2 9" xfId="6844" xr:uid="{00000000-0005-0000-0000-0000852E0000}"/>
    <cellStyle name="Normal 11 2 3 2 2 9 2" xfId="36553" xr:uid="{00000000-0005-0000-0000-0000862E0000}"/>
    <cellStyle name="Normal 11 2 3 2 3" xfId="442" xr:uid="{00000000-0005-0000-0000-0000872E0000}"/>
    <cellStyle name="Normal 11 2 3 2 3 10" xfId="11860" xr:uid="{00000000-0005-0000-0000-0000882E0000}"/>
    <cellStyle name="Normal 11 2 3 2 3 11" xfId="16811" xr:uid="{00000000-0005-0000-0000-0000892E0000}"/>
    <cellStyle name="Normal 11 2 3 2 3 12" xfId="21763" xr:uid="{00000000-0005-0000-0000-00008A2E0000}"/>
    <cellStyle name="Normal 11 2 3 2 3 13" xfId="26715" xr:uid="{00000000-0005-0000-0000-00008B2E0000}"/>
    <cellStyle name="Normal 11 2 3 2 3 14" xfId="31667" xr:uid="{00000000-0005-0000-0000-00008C2E0000}"/>
    <cellStyle name="Normal 11 2 3 2 3 2" xfId="1036" xr:uid="{00000000-0005-0000-0000-00008D2E0000}"/>
    <cellStyle name="Normal 11 2 3 2 3 2 10" xfId="22027" xr:uid="{00000000-0005-0000-0000-00008E2E0000}"/>
    <cellStyle name="Normal 11 2 3 2 3 2 11" xfId="26979" xr:uid="{00000000-0005-0000-0000-00008F2E0000}"/>
    <cellStyle name="Normal 11 2 3 2 3 2 12" xfId="31931" xr:uid="{00000000-0005-0000-0000-0000902E0000}"/>
    <cellStyle name="Normal 11 2 3 2 3 2 2" xfId="1630" xr:uid="{00000000-0005-0000-0000-0000912E0000}"/>
    <cellStyle name="Normal 11 2 3 2 3 2 2 10" xfId="33383" xr:uid="{00000000-0005-0000-0000-0000922E0000}"/>
    <cellStyle name="Normal 11 2 3 2 3 2 2 2" xfId="5128" xr:uid="{00000000-0005-0000-0000-0000932E0000}"/>
    <cellStyle name="Normal 11 2 3 2 3 2 2 2 2" xfId="10078" xr:uid="{00000000-0005-0000-0000-0000942E0000}"/>
    <cellStyle name="Normal 11 2 3 2 3 2 2 2 2 2" xfId="44739" xr:uid="{00000000-0005-0000-0000-0000952E0000}"/>
    <cellStyle name="Normal 11 2 3 2 3 2 2 2 3" xfId="15028" xr:uid="{00000000-0005-0000-0000-0000962E0000}"/>
    <cellStyle name="Normal 11 2 3 2 3 2 2 2 3 2" xfId="39787" xr:uid="{00000000-0005-0000-0000-0000972E0000}"/>
    <cellStyle name="Normal 11 2 3 2 3 2 2 2 4" xfId="19979" xr:uid="{00000000-0005-0000-0000-0000982E0000}"/>
    <cellStyle name="Normal 11 2 3 2 3 2 2 2 5" xfId="24931" xr:uid="{00000000-0005-0000-0000-0000992E0000}"/>
    <cellStyle name="Normal 11 2 3 2 3 2 2 2 6" xfId="29883" xr:uid="{00000000-0005-0000-0000-00009A2E0000}"/>
    <cellStyle name="Normal 11 2 3 2 3 2 2 2 7" xfId="34835" xr:uid="{00000000-0005-0000-0000-00009B2E0000}"/>
    <cellStyle name="Normal 11 2 3 2 3 2 2 3" xfId="6580" xr:uid="{00000000-0005-0000-0000-00009C2E0000}"/>
    <cellStyle name="Normal 11 2 3 2 3 2 2 3 2" xfId="11530" xr:uid="{00000000-0005-0000-0000-00009D2E0000}"/>
    <cellStyle name="Normal 11 2 3 2 3 2 2 3 2 2" xfId="46191" xr:uid="{00000000-0005-0000-0000-00009E2E0000}"/>
    <cellStyle name="Normal 11 2 3 2 3 2 2 3 3" xfId="16480" xr:uid="{00000000-0005-0000-0000-00009F2E0000}"/>
    <cellStyle name="Normal 11 2 3 2 3 2 2 3 3 2" xfId="41239" xr:uid="{00000000-0005-0000-0000-0000A02E0000}"/>
    <cellStyle name="Normal 11 2 3 2 3 2 2 3 4" xfId="21431" xr:uid="{00000000-0005-0000-0000-0000A12E0000}"/>
    <cellStyle name="Normal 11 2 3 2 3 2 2 3 5" xfId="26383" xr:uid="{00000000-0005-0000-0000-0000A22E0000}"/>
    <cellStyle name="Normal 11 2 3 2 3 2 2 3 6" xfId="31335" xr:uid="{00000000-0005-0000-0000-0000A32E0000}"/>
    <cellStyle name="Normal 11 2 3 2 3 2 2 3 7" xfId="36287" xr:uid="{00000000-0005-0000-0000-0000A42E0000}"/>
    <cellStyle name="Normal 11 2 3 2 3 2 2 4" xfId="3676" xr:uid="{00000000-0005-0000-0000-0000A52E0000}"/>
    <cellStyle name="Normal 11 2 3 2 3 2 2 4 2" xfId="43287" xr:uid="{00000000-0005-0000-0000-0000A62E0000}"/>
    <cellStyle name="Normal 11 2 3 2 3 2 2 5" xfId="8626" xr:uid="{00000000-0005-0000-0000-0000A72E0000}"/>
    <cellStyle name="Normal 11 2 3 2 3 2 2 5 2" xfId="38335" xr:uid="{00000000-0005-0000-0000-0000A82E0000}"/>
    <cellStyle name="Normal 11 2 3 2 3 2 2 6" xfId="13576" xr:uid="{00000000-0005-0000-0000-0000A92E0000}"/>
    <cellStyle name="Normal 11 2 3 2 3 2 2 7" xfId="18527" xr:uid="{00000000-0005-0000-0000-0000AA2E0000}"/>
    <cellStyle name="Normal 11 2 3 2 3 2 2 8" xfId="23479" xr:uid="{00000000-0005-0000-0000-0000AB2E0000}"/>
    <cellStyle name="Normal 11 2 3 2 3 2 2 9" xfId="28431" xr:uid="{00000000-0005-0000-0000-0000AC2E0000}"/>
    <cellStyle name="Normal 11 2 3 2 3 2 3" xfId="3082" xr:uid="{00000000-0005-0000-0000-0000AD2E0000}"/>
    <cellStyle name="Normal 11 2 3 2 3 2 3 2" xfId="8032" xr:uid="{00000000-0005-0000-0000-0000AE2E0000}"/>
    <cellStyle name="Normal 11 2 3 2 3 2 3 2 2" xfId="42693" xr:uid="{00000000-0005-0000-0000-0000AF2E0000}"/>
    <cellStyle name="Normal 11 2 3 2 3 2 3 3" xfId="12982" xr:uid="{00000000-0005-0000-0000-0000B02E0000}"/>
    <cellStyle name="Normal 11 2 3 2 3 2 3 3 2" xfId="37741" xr:uid="{00000000-0005-0000-0000-0000B12E0000}"/>
    <cellStyle name="Normal 11 2 3 2 3 2 3 4" xfId="17933" xr:uid="{00000000-0005-0000-0000-0000B22E0000}"/>
    <cellStyle name="Normal 11 2 3 2 3 2 3 5" xfId="22885" xr:uid="{00000000-0005-0000-0000-0000B32E0000}"/>
    <cellStyle name="Normal 11 2 3 2 3 2 3 6" xfId="27837" xr:uid="{00000000-0005-0000-0000-0000B42E0000}"/>
    <cellStyle name="Normal 11 2 3 2 3 2 3 7" xfId="32789" xr:uid="{00000000-0005-0000-0000-0000B52E0000}"/>
    <cellStyle name="Normal 11 2 3 2 3 2 4" xfId="4534" xr:uid="{00000000-0005-0000-0000-0000B62E0000}"/>
    <cellStyle name="Normal 11 2 3 2 3 2 4 2" xfId="9484" xr:uid="{00000000-0005-0000-0000-0000B72E0000}"/>
    <cellStyle name="Normal 11 2 3 2 3 2 4 2 2" xfId="44145" xr:uid="{00000000-0005-0000-0000-0000B82E0000}"/>
    <cellStyle name="Normal 11 2 3 2 3 2 4 3" xfId="14434" xr:uid="{00000000-0005-0000-0000-0000B92E0000}"/>
    <cellStyle name="Normal 11 2 3 2 3 2 4 3 2" xfId="39193" xr:uid="{00000000-0005-0000-0000-0000BA2E0000}"/>
    <cellStyle name="Normal 11 2 3 2 3 2 4 4" xfId="19385" xr:uid="{00000000-0005-0000-0000-0000BB2E0000}"/>
    <cellStyle name="Normal 11 2 3 2 3 2 4 5" xfId="24337" xr:uid="{00000000-0005-0000-0000-0000BC2E0000}"/>
    <cellStyle name="Normal 11 2 3 2 3 2 4 6" xfId="29289" xr:uid="{00000000-0005-0000-0000-0000BD2E0000}"/>
    <cellStyle name="Normal 11 2 3 2 3 2 4 7" xfId="34241" xr:uid="{00000000-0005-0000-0000-0000BE2E0000}"/>
    <cellStyle name="Normal 11 2 3 2 3 2 5" xfId="5986" xr:uid="{00000000-0005-0000-0000-0000BF2E0000}"/>
    <cellStyle name="Normal 11 2 3 2 3 2 5 2" xfId="10936" xr:uid="{00000000-0005-0000-0000-0000C02E0000}"/>
    <cellStyle name="Normal 11 2 3 2 3 2 5 2 2" xfId="45597" xr:uid="{00000000-0005-0000-0000-0000C12E0000}"/>
    <cellStyle name="Normal 11 2 3 2 3 2 5 3" xfId="15886" xr:uid="{00000000-0005-0000-0000-0000C22E0000}"/>
    <cellStyle name="Normal 11 2 3 2 3 2 5 3 2" xfId="40645" xr:uid="{00000000-0005-0000-0000-0000C32E0000}"/>
    <cellStyle name="Normal 11 2 3 2 3 2 5 4" xfId="20837" xr:uid="{00000000-0005-0000-0000-0000C42E0000}"/>
    <cellStyle name="Normal 11 2 3 2 3 2 5 5" xfId="25789" xr:uid="{00000000-0005-0000-0000-0000C52E0000}"/>
    <cellStyle name="Normal 11 2 3 2 3 2 5 6" xfId="30741" xr:uid="{00000000-0005-0000-0000-0000C62E0000}"/>
    <cellStyle name="Normal 11 2 3 2 3 2 5 7" xfId="35693" xr:uid="{00000000-0005-0000-0000-0000C72E0000}"/>
    <cellStyle name="Normal 11 2 3 2 3 2 6" xfId="2224" xr:uid="{00000000-0005-0000-0000-0000C82E0000}"/>
    <cellStyle name="Normal 11 2 3 2 3 2 6 2" xfId="41835" xr:uid="{00000000-0005-0000-0000-0000C92E0000}"/>
    <cellStyle name="Normal 11 2 3 2 3 2 7" xfId="7174" xr:uid="{00000000-0005-0000-0000-0000CA2E0000}"/>
    <cellStyle name="Normal 11 2 3 2 3 2 7 2" xfId="36883" xr:uid="{00000000-0005-0000-0000-0000CB2E0000}"/>
    <cellStyle name="Normal 11 2 3 2 3 2 8" xfId="12124" xr:uid="{00000000-0005-0000-0000-0000CC2E0000}"/>
    <cellStyle name="Normal 11 2 3 2 3 2 9" xfId="17075" xr:uid="{00000000-0005-0000-0000-0000CD2E0000}"/>
    <cellStyle name="Normal 11 2 3 2 3 3" xfId="772" xr:uid="{00000000-0005-0000-0000-0000CE2E0000}"/>
    <cellStyle name="Normal 11 2 3 2 3 3 10" xfId="32525" xr:uid="{00000000-0005-0000-0000-0000CF2E0000}"/>
    <cellStyle name="Normal 11 2 3 2 3 3 2" xfId="4270" xr:uid="{00000000-0005-0000-0000-0000D02E0000}"/>
    <cellStyle name="Normal 11 2 3 2 3 3 2 2" xfId="9220" xr:uid="{00000000-0005-0000-0000-0000D12E0000}"/>
    <cellStyle name="Normal 11 2 3 2 3 3 2 2 2" xfId="43881" xr:uid="{00000000-0005-0000-0000-0000D22E0000}"/>
    <cellStyle name="Normal 11 2 3 2 3 3 2 3" xfId="14170" xr:uid="{00000000-0005-0000-0000-0000D32E0000}"/>
    <cellStyle name="Normal 11 2 3 2 3 3 2 3 2" xfId="38929" xr:uid="{00000000-0005-0000-0000-0000D42E0000}"/>
    <cellStyle name="Normal 11 2 3 2 3 3 2 4" xfId="19121" xr:uid="{00000000-0005-0000-0000-0000D52E0000}"/>
    <cellStyle name="Normal 11 2 3 2 3 3 2 5" xfId="24073" xr:uid="{00000000-0005-0000-0000-0000D62E0000}"/>
    <cellStyle name="Normal 11 2 3 2 3 3 2 6" xfId="29025" xr:uid="{00000000-0005-0000-0000-0000D72E0000}"/>
    <cellStyle name="Normal 11 2 3 2 3 3 2 7" xfId="33977" xr:uid="{00000000-0005-0000-0000-0000D82E0000}"/>
    <cellStyle name="Normal 11 2 3 2 3 3 3" xfId="5722" xr:uid="{00000000-0005-0000-0000-0000D92E0000}"/>
    <cellStyle name="Normal 11 2 3 2 3 3 3 2" xfId="10672" xr:uid="{00000000-0005-0000-0000-0000DA2E0000}"/>
    <cellStyle name="Normal 11 2 3 2 3 3 3 2 2" xfId="45333" xr:uid="{00000000-0005-0000-0000-0000DB2E0000}"/>
    <cellStyle name="Normal 11 2 3 2 3 3 3 3" xfId="15622" xr:uid="{00000000-0005-0000-0000-0000DC2E0000}"/>
    <cellStyle name="Normal 11 2 3 2 3 3 3 3 2" xfId="40381" xr:uid="{00000000-0005-0000-0000-0000DD2E0000}"/>
    <cellStyle name="Normal 11 2 3 2 3 3 3 4" xfId="20573" xr:uid="{00000000-0005-0000-0000-0000DE2E0000}"/>
    <cellStyle name="Normal 11 2 3 2 3 3 3 5" xfId="25525" xr:uid="{00000000-0005-0000-0000-0000DF2E0000}"/>
    <cellStyle name="Normal 11 2 3 2 3 3 3 6" xfId="30477" xr:uid="{00000000-0005-0000-0000-0000E02E0000}"/>
    <cellStyle name="Normal 11 2 3 2 3 3 3 7" xfId="35429" xr:uid="{00000000-0005-0000-0000-0000E12E0000}"/>
    <cellStyle name="Normal 11 2 3 2 3 3 4" xfId="2818" xr:uid="{00000000-0005-0000-0000-0000E22E0000}"/>
    <cellStyle name="Normal 11 2 3 2 3 3 4 2" xfId="42429" xr:uid="{00000000-0005-0000-0000-0000E32E0000}"/>
    <cellStyle name="Normal 11 2 3 2 3 3 5" xfId="7768" xr:uid="{00000000-0005-0000-0000-0000E42E0000}"/>
    <cellStyle name="Normal 11 2 3 2 3 3 5 2" xfId="37477" xr:uid="{00000000-0005-0000-0000-0000E52E0000}"/>
    <cellStyle name="Normal 11 2 3 2 3 3 6" xfId="12718" xr:uid="{00000000-0005-0000-0000-0000E62E0000}"/>
    <cellStyle name="Normal 11 2 3 2 3 3 7" xfId="17669" xr:uid="{00000000-0005-0000-0000-0000E72E0000}"/>
    <cellStyle name="Normal 11 2 3 2 3 3 8" xfId="22621" xr:uid="{00000000-0005-0000-0000-0000E82E0000}"/>
    <cellStyle name="Normal 11 2 3 2 3 3 9" xfId="27573" xr:uid="{00000000-0005-0000-0000-0000E92E0000}"/>
    <cellStyle name="Normal 11 2 3 2 3 4" xfId="1366" xr:uid="{00000000-0005-0000-0000-0000EA2E0000}"/>
    <cellStyle name="Normal 11 2 3 2 3 4 10" xfId="33119" xr:uid="{00000000-0005-0000-0000-0000EB2E0000}"/>
    <cellStyle name="Normal 11 2 3 2 3 4 2" xfId="4864" xr:uid="{00000000-0005-0000-0000-0000EC2E0000}"/>
    <cellStyle name="Normal 11 2 3 2 3 4 2 2" xfId="9814" xr:uid="{00000000-0005-0000-0000-0000ED2E0000}"/>
    <cellStyle name="Normal 11 2 3 2 3 4 2 2 2" xfId="44475" xr:uid="{00000000-0005-0000-0000-0000EE2E0000}"/>
    <cellStyle name="Normal 11 2 3 2 3 4 2 3" xfId="14764" xr:uid="{00000000-0005-0000-0000-0000EF2E0000}"/>
    <cellStyle name="Normal 11 2 3 2 3 4 2 3 2" xfId="39523" xr:uid="{00000000-0005-0000-0000-0000F02E0000}"/>
    <cellStyle name="Normal 11 2 3 2 3 4 2 4" xfId="19715" xr:uid="{00000000-0005-0000-0000-0000F12E0000}"/>
    <cellStyle name="Normal 11 2 3 2 3 4 2 5" xfId="24667" xr:uid="{00000000-0005-0000-0000-0000F22E0000}"/>
    <cellStyle name="Normal 11 2 3 2 3 4 2 6" xfId="29619" xr:uid="{00000000-0005-0000-0000-0000F32E0000}"/>
    <cellStyle name="Normal 11 2 3 2 3 4 2 7" xfId="34571" xr:uid="{00000000-0005-0000-0000-0000F42E0000}"/>
    <cellStyle name="Normal 11 2 3 2 3 4 3" xfId="6316" xr:uid="{00000000-0005-0000-0000-0000F52E0000}"/>
    <cellStyle name="Normal 11 2 3 2 3 4 3 2" xfId="11266" xr:uid="{00000000-0005-0000-0000-0000F62E0000}"/>
    <cellStyle name="Normal 11 2 3 2 3 4 3 2 2" xfId="45927" xr:uid="{00000000-0005-0000-0000-0000F72E0000}"/>
    <cellStyle name="Normal 11 2 3 2 3 4 3 3" xfId="16216" xr:uid="{00000000-0005-0000-0000-0000F82E0000}"/>
    <cellStyle name="Normal 11 2 3 2 3 4 3 3 2" xfId="40975" xr:uid="{00000000-0005-0000-0000-0000F92E0000}"/>
    <cellStyle name="Normal 11 2 3 2 3 4 3 4" xfId="21167" xr:uid="{00000000-0005-0000-0000-0000FA2E0000}"/>
    <cellStyle name="Normal 11 2 3 2 3 4 3 5" xfId="26119" xr:uid="{00000000-0005-0000-0000-0000FB2E0000}"/>
    <cellStyle name="Normal 11 2 3 2 3 4 3 6" xfId="31071" xr:uid="{00000000-0005-0000-0000-0000FC2E0000}"/>
    <cellStyle name="Normal 11 2 3 2 3 4 3 7" xfId="36023" xr:uid="{00000000-0005-0000-0000-0000FD2E0000}"/>
    <cellStyle name="Normal 11 2 3 2 3 4 4" xfId="3412" xr:uid="{00000000-0005-0000-0000-0000FE2E0000}"/>
    <cellStyle name="Normal 11 2 3 2 3 4 4 2" xfId="43023" xr:uid="{00000000-0005-0000-0000-0000FF2E0000}"/>
    <cellStyle name="Normal 11 2 3 2 3 4 5" xfId="8362" xr:uid="{00000000-0005-0000-0000-0000002F0000}"/>
    <cellStyle name="Normal 11 2 3 2 3 4 5 2" xfId="38071" xr:uid="{00000000-0005-0000-0000-0000012F0000}"/>
    <cellStyle name="Normal 11 2 3 2 3 4 6" xfId="13312" xr:uid="{00000000-0005-0000-0000-0000022F0000}"/>
    <cellStyle name="Normal 11 2 3 2 3 4 7" xfId="18263" xr:uid="{00000000-0005-0000-0000-0000032F0000}"/>
    <cellStyle name="Normal 11 2 3 2 3 4 8" xfId="23215" xr:uid="{00000000-0005-0000-0000-0000042F0000}"/>
    <cellStyle name="Normal 11 2 3 2 3 4 9" xfId="28167" xr:uid="{00000000-0005-0000-0000-0000052F0000}"/>
    <cellStyle name="Normal 11 2 3 2 3 5" xfId="2488" xr:uid="{00000000-0005-0000-0000-0000062F0000}"/>
    <cellStyle name="Normal 11 2 3 2 3 5 2" xfId="7438" xr:uid="{00000000-0005-0000-0000-0000072F0000}"/>
    <cellStyle name="Normal 11 2 3 2 3 5 2 2" xfId="42099" xr:uid="{00000000-0005-0000-0000-0000082F0000}"/>
    <cellStyle name="Normal 11 2 3 2 3 5 3" xfId="12388" xr:uid="{00000000-0005-0000-0000-0000092F0000}"/>
    <cellStyle name="Normal 11 2 3 2 3 5 3 2" xfId="37147" xr:uid="{00000000-0005-0000-0000-00000A2F0000}"/>
    <cellStyle name="Normal 11 2 3 2 3 5 4" xfId="17339" xr:uid="{00000000-0005-0000-0000-00000B2F0000}"/>
    <cellStyle name="Normal 11 2 3 2 3 5 5" xfId="22291" xr:uid="{00000000-0005-0000-0000-00000C2F0000}"/>
    <cellStyle name="Normal 11 2 3 2 3 5 6" xfId="27243" xr:uid="{00000000-0005-0000-0000-00000D2F0000}"/>
    <cellStyle name="Normal 11 2 3 2 3 5 7" xfId="32195" xr:uid="{00000000-0005-0000-0000-00000E2F0000}"/>
    <cellStyle name="Normal 11 2 3 2 3 6" xfId="3940" xr:uid="{00000000-0005-0000-0000-00000F2F0000}"/>
    <cellStyle name="Normal 11 2 3 2 3 6 2" xfId="8890" xr:uid="{00000000-0005-0000-0000-0000102F0000}"/>
    <cellStyle name="Normal 11 2 3 2 3 6 2 2" xfId="43551" xr:uid="{00000000-0005-0000-0000-0000112F0000}"/>
    <cellStyle name="Normal 11 2 3 2 3 6 3" xfId="13840" xr:uid="{00000000-0005-0000-0000-0000122F0000}"/>
    <cellStyle name="Normal 11 2 3 2 3 6 3 2" xfId="38599" xr:uid="{00000000-0005-0000-0000-0000132F0000}"/>
    <cellStyle name="Normal 11 2 3 2 3 6 4" xfId="18791" xr:uid="{00000000-0005-0000-0000-0000142F0000}"/>
    <cellStyle name="Normal 11 2 3 2 3 6 5" xfId="23743" xr:uid="{00000000-0005-0000-0000-0000152F0000}"/>
    <cellStyle name="Normal 11 2 3 2 3 6 6" xfId="28695" xr:uid="{00000000-0005-0000-0000-0000162F0000}"/>
    <cellStyle name="Normal 11 2 3 2 3 6 7" xfId="33647" xr:uid="{00000000-0005-0000-0000-0000172F0000}"/>
    <cellStyle name="Normal 11 2 3 2 3 7" xfId="5392" xr:uid="{00000000-0005-0000-0000-0000182F0000}"/>
    <cellStyle name="Normal 11 2 3 2 3 7 2" xfId="10342" xr:uid="{00000000-0005-0000-0000-0000192F0000}"/>
    <cellStyle name="Normal 11 2 3 2 3 7 2 2" xfId="45003" xr:uid="{00000000-0005-0000-0000-00001A2F0000}"/>
    <cellStyle name="Normal 11 2 3 2 3 7 3" xfId="15292" xr:uid="{00000000-0005-0000-0000-00001B2F0000}"/>
    <cellStyle name="Normal 11 2 3 2 3 7 3 2" xfId="40051" xr:uid="{00000000-0005-0000-0000-00001C2F0000}"/>
    <cellStyle name="Normal 11 2 3 2 3 7 4" xfId="20243" xr:uid="{00000000-0005-0000-0000-00001D2F0000}"/>
    <cellStyle name="Normal 11 2 3 2 3 7 5" xfId="25195" xr:uid="{00000000-0005-0000-0000-00001E2F0000}"/>
    <cellStyle name="Normal 11 2 3 2 3 7 6" xfId="30147" xr:uid="{00000000-0005-0000-0000-00001F2F0000}"/>
    <cellStyle name="Normal 11 2 3 2 3 7 7" xfId="35099" xr:uid="{00000000-0005-0000-0000-0000202F0000}"/>
    <cellStyle name="Normal 11 2 3 2 3 8" xfId="1960" xr:uid="{00000000-0005-0000-0000-0000212F0000}"/>
    <cellStyle name="Normal 11 2 3 2 3 8 2" xfId="41571" xr:uid="{00000000-0005-0000-0000-0000222F0000}"/>
    <cellStyle name="Normal 11 2 3 2 3 9" xfId="6910" xr:uid="{00000000-0005-0000-0000-0000232F0000}"/>
    <cellStyle name="Normal 11 2 3 2 3 9 2" xfId="36619" xr:uid="{00000000-0005-0000-0000-0000242F0000}"/>
    <cellStyle name="Normal 11 2 3 2 4" xfId="508" xr:uid="{00000000-0005-0000-0000-0000252F0000}"/>
    <cellStyle name="Normal 11 2 3 2 4 10" xfId="11926" xr:uid="{00000000-0005-0000-0000-0000262F0000}"/>
    <cellStyle name="Normal 11 2 3 2 4 11" xfId="16877" xr:uid="{00000000-0005-0000-0000-0000272F0000}"/>
    <cellStyle name="Normal 11 2 3 2 4 12" xfId="21829" xr:uid="{00000000-0005-0000-0000-0000282F0000}"/>
    <cellStyle name="Normal 11 2 3 2 4 13" xfId="26781" xr:uid="{00000000-0005-0000-0000-0000292F0000}"/>
    <cellStyle name="Normal 11 2 3 2 4 14" xfId="31733" xr:uid="{00000000-0005-0000-0000-00002A2F0000}"/>
    <cellStyle name="Normal 11 2 3 2 4 2" xfId="1102" xr:uid="{00000000-0005-0000-0000-00002B2F0000}"/>
    <cellStyle name="Normal 11 2 3 2 4 2 10" xfId="22093" xr:uid="{00000000-0005-0000-0000-00002C2F0000}"/>
    <cellStyle name="Normal 11 2 3 2 4 2 11" xfId="27045" xr:uid="{00000000-0005-0000-0000-00002D2F0000}"/>
    <cellStyle name="Normal 11 2 3 2 4 2 12" xfId="31997" xr:uid="{00000000-0005-0000-0000-00002E2F0000}"/>
    <cellStyle name="Normal 11 2 3 2 4 2 2" xfId="1696" xr:uid="{00000000-0005-0000-0000-00002F2F0000}"/>
    <cellStyle name="Normal 11 2 3 2 4 2 2 10" xfId="33449" xr:uid="{00000000-0005-0000-0000-0000302F0000}"/>
    <cellStyle name="Normal 11 2 3 2 4 2 2 2" xfId="5194" xr:uid="{00000000-0005-0000-0000-0000312F0000}"/>
    <cellStyle name="Normal 11 2 3 2 4 2 2 2 2" xfId="10144" xr:uid="{00000000-0005-0000-0000-0000322F0000}"/>
    <cellStyle name="Normal 11 2 3 2 4 2 2 2 2 2" xfId="44805" xr:uid="{00000000-0005-0000-0000-0000332F0000}"/>
    <cellStyle name="Normal 11 2 3 2 4 2 2 2 3" xfId="15094" xr:uid="{00000000-0005-0000-0000-0000342F0000}"/>
    <cellStyle name="Normal 11 2 3 2 4 2 2 2 3 2" xfId="39853" xr:uid="{00000000-0005-0000-0000-0000352F0000}"/>
    <cellStyle name="Normal 11 2 3 2 4 2 2 2 4" xfId="20045" xr:uid="{00000000-0005-0000-0000-0000362F0000}"/>
    <cellStyle name="Normal 11 2 3 2 4 2 2 2 5" xfId="24997" xr:uid="{00000000-0005-0000-0000-0000372F0000}"/>
    <cellStyle name="Normal 11 2 3 2 4 2 2 2 6" xfId="29949" xr:uid="{00000000-0005-0000-0000-0000382F0000}"/>
    <cellStyle name="Normal 11 2 3 2 4 2 2 2 7" xfId="34901" xr:uid="{00000000-0005-0000-0000-0000392F0000}"/>
    <cellStyle name="Normal 11 2 3 2 4 2 2 3" xfId="6646" xr:uid="{00000000-0005-0000-0000-00003A2F0000}"/>
    <cellStyle name="Normal 11 2 3 2 4 2 2 3 2" xfId="11596" xr:uid="{00000000-0005-0000-0000-00003B2F0000}"/>
    <cellStyle name="Normal 11 2 3 2 4 2 2 3 2 2" xfId="46257" xr:uid="{00000000-0005-0000-0000-00003C2F0000}"/>
    <cellStyle name="Normal 11 2 3 2 4 2 2 3 3" xfId="16546" xr:uid="{00000000-0005-0000-0000-00003D2F0000}"/>
    <cellStyle name="Normal 11 2 3 2 4 2 2 3 3 2" xfId="41305" xr:uid="{00000000-0005-0000-0000-00003E2F0000}"/>
    <cellStyle name="Normal 11 2 3 2 4 2 2 3 4" xfId="21497" xr:uid="{00000000-0005-0000-0000-00003F2F0000}"/>
    <cellStyle name="Normal 11 2 3 2 4 2 2 3 5" xfId="26449" xr:uid="{00000000-0005-0000-0000-0000402F0000}"/>
    <cellStyle name="Normal 11 2 3 2 4 2 2 3 6" xfId="31401" xr:uid="{00000000-0005-0000-0000-0000412F0000}"/>
    <cellStyle name="Normal 11 2 3 2 4 2 2 3 7" xfId="36353" xr:uid="{00000000-0005-0000-0000-0000422F0000}"/>
    <cellStyle name="Normal 11 2 3 2 4 2 2 4" xfId="3742" xr:uid="{00000000-0005-0000-0000-0000432F0000}"/>
    <cellStyle name="Normal 11 2 3 2 4 2 2 4 2" xfId="43353" xr:uid="{00000000-0005-0000-0000-0000442F0000}"/>
    <cellStyle name="Normal 11 2 3 2 4 2 2 5" xfId="8692" xr:uid="{00000000-0005-0000-0000-0000452F0000}"/>
    <cellStyle name="Normal 11 2 3 2 4 2 2 5 2" xfId="38401" xr:uid="{00000000-0005-0000-0000-0000462F0000}"/>
    <cellStyle name="Normal 11 2 3 2 4 2 2 6" xfId="13642" xr:uid="{00000000-0005-0000-0000-0000472F0000}"/>
    <cellStyle name="Normal 11 2 3 2 4 2 2 7" xfId="18593" xr:uid="{00000000-0005-0000-0000-0000482F0000}"/>
    <cellStyle name="Normal 11 2 3 2 4 2 2 8" xfId="23545" xr:uid="{00000000-0005-0000-0000-0000492F0000}"/>
    <cellStyle name="Normal 11 2 3 2 4 2 2 9" xfId="28497" xr:uid="{00000000-0005-0000-0000-00004A2F0000}"/>
    <cellStyle name="Normal 11 2 3 2 4 2 3" xfId="3148" xr:uid="{00000000-0005-0000-0000-00004B2F0000}"/>
    <cellStyle name="Normal 11 2 3 2 4 2 3 2" xfId="8098" xr:uid="{00000000-0005-0000-0000-00004C2F0000}"/>
    <cellStyle name="Normal 11 2 3 2 4 2 3 2 2" xfId="42759" xr:uid="{00000000-0005-0000-0000-00004D2F0000}"/>
    <cellStyle name="Normal 11 2 3 2 4 2 3 3" xfId="13048" xr:uid="{00000000-0005-0000-0000-00004E2F0000}"/>
    <cellStyle name="Normal 11 2 3 2 4 2 3 3 2" xfId="37807" xr:uid="{00000000-0005-0000-0000-00004F2F0000}"/>
    <cellStyle name="Normal 11 2 3 2 4 2 3 4" xfId="17999" xr:uid="{00000000-0005-0000-0000-0000502F0000}"/>
    <cellStyle name="Normal 11 2 3 2 4 2 3 5" xfId="22951" xr:uid="{00000000-0005-0000-0000-0000512F0000}"/>
    <cellStyle name="Normal 11 2 3 2 4 2 3 6" xfId="27903" xr:uid="{00000000-0005-0000-0000-0000522F0000}"/>
    <cellStyle name="Normal 11 2 3 2 4 2 3 7" xfId="32855" xr:uid="{00000000-0005-0000-0000-0000532F0000}"/>
    <cellStyle name="Normal 11 2 3 2 4 2 4" xfId="4600" xr:uid="{00000000-0005-0000-0000-0000542F0000}"/>
    <cellStyle name="Normal 11 2 3 2 4 2 4 2" xfId="9550" xr:uid="{00000000-0005-0000-0000-0000552F0000}"/>
    <cellStyle name="Normal 11 2 3 2 4 2 4 2 2" xfId="44211" xr:uid="{00000000-0005-0000-0000-0000562F0000}"/>
    <cellStyle name="Normal 11 2 3 2 4 2 4 3" xfId="14500" xr:uid="{00000000-0005-0000-0000-0000572F0000}"/>
    <cellStyle name="Normal 11 2 3 2 4 2 4 3 2" xfId="39259" xr:uid="{00000000-0005-0000-0000-0000582F0000}"/>
    <cellStyle name="Normal 11 2 3 2 4 2 4 4" xfId="19451" xr:uid="{00000000-0005-0000-0000-0000592F0000}"/>
    <cellStyle name="Normal 11 2 3 2 4 2 4 5" xfId="24403" xr:uid="{00000000-0005-0000-0000-00005A2F0000}"/>
    <cellStyle name="Normal 11 2 3 2 4 2 4 6" xfId="29355" xr:uid="{00000000-0005-0000-0000-00005B2F0000}"/>
    <cellStyle name="Normal 11 2 3 2 4 2 4 7" xfId="34307" xr:uid="{00000000-0005-0000-0000-00005C2F0000}"/>
    <cellStyle name="Normal 11 2 3 2 4 2 5" xfId="6052" xr:uid="{00000000-0005-0000-0000-00005D2F0000}"/>
    <cellStyle name="Normal 11 2 3 2 4 2 5 2" xfId="11002" xr:uid="{00000000-0005-0000-0000-00005E2F0000}"/>
    <cellStyle name="Normal 11 2 3 2 4 2 5 2 2" xfId="45663" xr:uid="{00000000-0005-0000-0000-00005F2F0000}"/>
    <cellStyle name="Normal 11 2 3 2 4 2 5 3" xfId="15952" xr:uid="{00000000-0005-0000-0000-0000602F0000}"/>
    <cellStyle name="Normal 11 2 3 2 4 2 5 3 2" xfId="40711" xr:uid="{00000000-0005-0000-0000-0000612F0000}"/>
    <cellStyle name="Normal 11 2 3 2 4 2 5 4" xfId="20903" xr:uid="{00000000-0005-0000-0000-0000622F0000}"/>
    <cellStyle name="Normal 11 2 3 2 4 2 5 5" xfId="25855" xr:uid="{00000000-0005-0000-0000-0000632F0000}"/>
    <cellStyle name="Normal 11 2 3 2 4 2 5 6" xfId="30807" xr:uid="{00000000-0005-0000-0000-0000642F0000}"/>
    <cellStyle name="Normal 11 2 3 2 4 2 5 7" xfId="35759" xr:uid="{00000000-0005-0000-0000-0000652F0000}"/>
    <cellStyle name="Normal 11 2 3 2 4 2 6" xfId="2290" xr:uid="{00000000-0005-0000-0000-0000662F0000}"/>
    <cellStyle name="Normal 11 2 3 2 4 2 6 2" xfId="41901" xr:uid="{00000000-0005-0000-0000-0000672F0000}"/>
    <cellStyle name="Normal 11 2 3 2 4 2 7" xfId="7240" xr:uid="{00000000-0005-0000-0000-0000682F0000}"/>
    <cellStyle name="Normal 11 2 3 2 4 2 7 2" xfId="36949" xr:uid="{00000000-0005-0000-0000-0000692F0000}"/>
    <cellStyle name="Normal 11 2 3 2 4 2 8" xfId="12190" xr:uid="{00000000-0005-0000-0000-00006A2F0000}"/>
    <cellStyle name="Normal 11 2 3 2 4 2 9" xfId="17141" xr:uid="{00000000-0005-0000-0000-00006B2F0000}"/>
    <cellStyle name="Normal 11 2 3 2 4 3" xfId="838" xr:uid="{00000000-0005-0000-0000-00006C2F0000}"/>
    <cellStyle name="Normal 11 2 3 2 4 3 10" xfId="32591" xr:uid="{00000000-0005-0000-0000-00006D2F0000}"/>
    <cellStyle name="Normal 11 2 3 2 4 3 2" xfId="4336" xr:uid="{00000000-0005-0000-0000-00006E2F0000}"/>
    <cellStyle name="Normal 11 2 3 2 4 3 2 2" xfId="9286" xr:uid="{00000000-0005-0000-0000-00006F2F0000}"/>
    <cellStyle name="Normal 11 2 3 2 4 3 2 2 2" xfId="43947" xr:uid="{00000000-0005-0000-0000-0000702F0000}"/>
    <cellStyle name="Normal 11 2 3 2 4 3 2 3" xfId="14236" xr:uid="{00000000-0005-0000-0000-0000712F0000}"/>
    <cellStyle name="Normal 11 2 3 2 4 3 2 3 2" xfId="38995" xr:uid="{00000000-0005-0000-0000-0000722F0000}"/>
    <cellStyle name="Normal 11 2 3 2 4 3 2 4" xfId="19187" xr:uid="{00000000-0005-0000-0000-0000732F0000}"/>
    <cellStyle name="Normal 11 2 3 2 4 3 2 5" xfId="24139" xr:uid="{00000000-0005-0000-0000-0000742F0000}"/>
    <cellStyle name="Normal 11 2 3 2 4 3 2 6" xfId="29091" xr:uid="{00000000-0005-0000-0000-0000752F0000}"/>
    <cellStyle name="Normal 11 2 3 2 4 3 2 7" xfId="34043" xr:uid="{00000000-0005-0000-0000-0000762F0000}"/>
    <cellStyle name="Normal 11 2 3 2 4 3 3" xfId="5788" xr:uid="{00000000-0005-0000-0000-0000772F0000}"/>
    <cellStyle name="Normal 11 2 3 2 4 3 3 2" xfId="10738" xr:uid="{00000000-0005-0000-0000-0000782F0000}"/>
    <cellStyle name="Normal 11 2 3 2 4 3 3 2 2" xfId="45399" xr:uid="{00000000-0005-0000-0000-0000792F0000}"/>
    <cellStyle name="Normal 11 2 3 2 4 3 3 3" xfId="15688" xr:uid="{00000000-0005-0000-0000-00007A2F0000}"/>
    <cellStyle name="Normal 11 2 3 2 4 3 3 3 2" xfId="40447" xr:uid="{00000000-0005-0000-0000-00007B2F0000}"/>
    <cellStyle name="Normal 11 2 3 2 4 3 3 4" xfId="20639" xr:uid="{00000000-0005-0000-0000-00007C2F0000}"/>
    <cellStyle name="Normal 11 2 3 2 4 3 3 5" xfId="25591" xr:uid="{00000000-0005-0000-0000-00007D2F0000}"/>
    <cellStyle name="Normal 11 2 3 2 4 3 3 6" xfId="30543" xr:uid="{00000000-0005-0000-0000-00007E2F0000}"/>
    <cellStyle name="Normal 11 2 3 2 4 3 3 7" xfId="35495" xr:uid="{00000000-0005-0000-0000-00007F2F0000}"/>
    <cellStyle name="Normal 11 2 3 2 4 3 4" xfId="2884" xr:uid="{00000000-0005-0000-0000-0000802F0000}"/>
    <cellStyle name="Normal 11 2 3 2 4 3 4 2" xfId="42495" xr:uid="{00000000-0005-0000-0000-0000812F0000}"/>
    <cellStyle name="Normal 11 2 3 2 4 3 5" xfId="7834" xr:uid="{00000000-0005-0000-0000-0000822F0000}"/>
    <cellStyle name="Normal 11 2 3 2 4 3 5 2" xfId="37543" xr:uid="{00000000-0005-0000-0000-0000832F0000}"/>
    <cellStyle name="Normal 11 2 3 2 4 3 6" xfId="12784" xr:uid="{00000000-0005-0000-0000-0000842F0000}"/>
    <cellStyle name="Normal 11 2 3 2 4 3 7" xfId="17735" xr:uid="{00000000-0005-0000-0000-0000852F0000}"/>
    <cellStyle name="Normal 11 2 3 2 4 3 8" xfId="22687" xr:uid="{00000000-0005-0000-0000-0000862F0000}"/>
    <cellStyle name="Normal 11 2 3 2 4 3 9" xfId="27639" xr:uid="{00000000-0005-0000-0000-0000872F0000}"/>
    <cellStyle name="Normal 11 2 3 2 4 4" xfId="1432" xr:uid="{00000000-0005-0000-0000-0000882F0000}"/>
    <cellStyle name="Normal 11 2 3 2 4 4 10" xfId="33185" xr:uid="{00000000-0005-0000-0000-0000892F0000}"/>
    <cellStyle name="Normal 11 2 3 2 4 4 2" xfId="4930" xr:uid="{00000000-0005-0000-0000-00008A2F0000}"/>
    <cellStyle name="Normal 11 2 3 2 4 4 2 2" xfId="9880" xr:uid="{00000000-0005-0000-0000-00008B2F0000}"/>
    <cellStyle name="Normal 11 2 3 2 4 4 2 2 2" xfId="44541" xr:uid="{00000000-0005-0000-0000-00008C2F0000}"/>
    <cellStyle name="Normal 11 2 3 2 4 4 2 3" xfId="14830" xr:uid="{00000000-0005-0000-0000-00008D2F0000}"/>
    <cellStyle name="Normal 11 2 3 2 4 4 2 3 2" xfId="39589" xr:uid="{00000000-0005-0000-0000-00008E2F0000}"/>
    <cellStyle name="Normal 11 2 3 2 4 4 2 4" xfId="19781" xr:uid="{00000000-0005-0000-0000-00008F2F0000}"/>
    <cellStyle name="Normal 11 2 3 2 4 4 2 5" xfId="24733" xr:uid="{00000000-0005-0000-0000-0000902F0000}"/>
    <cellStyle name="Normal 11 2 3 2 4 4 2 6" xfId="29685" xr:uid="{00000000-0005-0000-0000-0000912F0000}"/>
    <cellStyle name="Normal 11 2 3 2 4 4 2 7" xfId="34637" xr:uid="{00000000-0005-0000-0000-0000922F0000}"/>
    <cellStyle name="Normal 11 2 3 2 4 4 3" xfId="6382" xr:uid="{00000000-0005-0000-0000-0000932F0000}"/>
    <cellStyle name="Normal 11 2 3 2 4 4 3 2" xfId="11332" xr:uid="{00000000-0005-0000-0000-0000942F0000}"/>
    <cellStyle name="Normal 11 2 3 2 4 4 3 2 2" xfId="45993" xr:uid="{00000000-0005-0000-0000-0000952F0000}"/>
    <cellStyle name="Normal 11 2 3 2 4 4 3 3" xfId="16282" xr:uid="{00000000-0005-0000-0000-0000962F0000}"/>
    <cellStyle name="Normal 11 2 3 2 4 4 3 3 2" xfId="41041" xr:uid="{00000000-0005-0000-0000-0000972F0000}"/>
    <cellStyle name="Normal 11 2 3 2 4 4 3 4" xfId="21233" xr:uid="{00000000-0005-0000-0000-0000982F0000}"/>
    <cellStyle name="Normal 11 2 3 2 4 4 3 5" xfId="26185" xr:uid="{00000000-0005-0000-0000-0000992F0000}"/>
    <cellStyle name="Normal 11 2 3 2 4 4 3 6" xfId="31137" xr:uid="{00000000-0005-0000-0000-00009A2F0000}"/>
    <cellStyle name="Normal 11 2 3 2 4 4 3 7" xfId="36089" xr:uid="{00000000-0005-0000-0000-00009B2F0000}"/>
    <cellStyle name="Normal 11 2 3 2 4 4 4" xfId="3478" xr:uid="{00000000-0005-0000-0000-00009C2F0000}"/>
    <cellStyle name="Normal 11 2 3 2 4 4 4 2" xfId="43089" xr:uid="{00000000-0005-0000-0000-00009D2F0000}"/>
    <cellStyle name="Normal 11 2 3 2 4 4 5" xfId="8428" xr:uid="{00000000-0005-0000-0000-00009E2F0000}"/>
    <cellStyle name="Normal 11 2 3 2 4 4 5 2" xfId="38137" xr:uid="{00000000-0005-0000-0000-00009F2F0000}"/>
    <cellStyle name="Normal 11 2 3 2 4 4 6" xfId="13378" xr:uid="{00000000-0005-0000-0000-0000A02F0000}"/>
    <cellStyle name="Normal 11 2 3 2 4 4 7" xfId="18329" xr:uid="{00000000-0005-0000-0000-0000A12F0000}"/>
    <cellStyle name="Normal 11 2 3 2 4 4 8" xfId="23281" xr:uid="{00000000-0005-0000-0000-0000A22F0000}"/>
    <cellStyle name="Normal 11 2 3 2 4 4 9" xfId="28233" xr:uid="{00000000-0005-0000-0000-0000A32F0000}"/>
    <cellStyle name="Normal 11 2 3 2 4 5" xfId="2554" xr:uid="{00000000-0005-0000-0000-0000A42F0000}"/>
    <cellStyle name="Normal 11 2 3 2 4 5 2" xfId="7504" xr:uid="{00000000-0005-0000-0000-0000A52F0000}"/>
    <cellStyle name="Normal 11 2 3 2 4 5 2 2" xfId="42165" xr:uid="{00000000-0005-0000-0000-0000A62F0000}"/>
    <cellStyle name="Normal 11 2 3 2 4 5 3" xfId="12454" xr:uid="{00000000-0005-0000-0000-0000A72F0000}"/>
    <cellStyle name="Normal 11 2 3 2 4 5 3 2" xfId="37213" xr:uid="{00000000-0005-0000-0000-0000A82F0000}"/>
    <cellStyle name="Normal 11 2 3 2 4 5 4" xfId="17405" xr:uid="{00000000-0005-0000-0000-0000A92F0000}"/>
    <cellStyle name="Normal 11 2 3 2 4 5 5" xfId="22357" xr:uid="{00000000-0005-0000-0000-0000AA2F0000}"/>
    <cellStyle name="Normal 11 2 3 2 4 5 6" xfId="27309" xr:uid="{00000000-0005-0000-0000-0000AB2F0000}"/>
    <cellStyle name="Normal 11 2 3 2 4 5 7" xfId="32261" xr:uid="{00000000-0005-0000-0000-0000AC2F0000}"/>
    <cellStyle name="Normal 11 2 3 2 4 6" xfId="4006" xr:uid="{00000000-0005-0000-0000-0000AD2F0000}"/>
    <cellStyle name="Normal 11 2 3 2 4 6 2" xfId="8956" xr:uid="{00000000-0005-0000-0000-0000AE2F0000}"/>
    <cellStyle name="Normal 11 2 3 2 4 6 2 2" xfId="43617" xr:uid="{00000000-0005-0000-0000-0000AF2F0000}"/>
    <cellStyle name="Normal 11 2 3 2 4 6 3" xfId="13906" xr:uid="{00000000-0005-0000-0000-0000B02F0000}"/>
    <cellStyle name="Normal 11 2 3 2 4 6 3 2" xfId="38665" xr:uid="{00000000-0005-0000-0000-0000B12F0000}"/>
    <cellStyle name="Normal 11 2 3 2 4 6 4" xfId="18857" xr:uid="{00000000-0005-0000-0000-0000B22F0000}"/>
    <cellStyle name="Normal 11 2 3 2 4 6 5" xfId="23809" xr:uid="{00000000-0005-0000-0000-0000B32F0000}"/>
    <cellStyle name="Normal 11 2 3 2 4 6 6" xfId="28761" xr:uid="{00000000-0005-0000-0000-0000B42F0000}"/>
    <cellStyle name="Normal 11 2 3 2 4 6 7" xfId="33713" xr:uid="{00000000-0005-0000-0000-0000B52F0000}"/>
    <cellStyle name="Normal 11 2 3 2 4 7" xfId="5458" xr:uid="{00000000-0005-0000-0000-0000B62F0000}"/>
    <cellStyle name="Normal 11 2 3 2 4 7 2" xfId="10408" xr:uid="{00000000-0005-0000-0000-0000B72F0000}"/>
    <cellStyle name="Normal 11 2 3 2 4 7 2 2" xfId="45069" xr:uid="{00000000-0005-0000-0000-0000B82F0000}"/>
    <cellStyle name="Normal 11 2 3 2 4 7 3" xfId="15358" xr:uid="{00000000-0005-0000-0000-0000B92F0000}"/>
    <cellStyle name="Normal 11 2 3 2 4 7 3 2" xfId="40117" xr:uid="{00000000-0005-0000-0000-0000BA2F0000}"/>
    <cellStyle name="Normal 11 2 3 2 4 7 4" xfId="20309" xr:uid="{00000000-0005-0000-0000-0000BB2F0000}"/>
    <cellStyle name="Normal 11 2 3 2 4 7 5" xfId="25261" xr:uid="{00000000-0005-0000-0000-0000BC2F0000}"/>
    <cellStyle name="Normal 11 2 3 2 4 7 6" xfId="30213" xr:uid="{00000000-0005-0000-0000-0000BD2F0000}"/>
    <cellStyle name="Normal 11 2 3 2 4 7 7" xfId="35165" xr:uid="{00000000-0005-0000-0000-0000BE2F0000}"/>
    <cellStyle name="Normal 11 2 3 2 4 8" xfId="2026" xr:uid="{00000000-0005-0000-0000-0000BF2F0000}"/>
    <cellStyle name="Normal 11 2 3 2 4 8 2" xfId="41637" xr:uid="{00000000-0005-0000-0000-0000C02F0000}"/>
    <cellStyle name="Normal 11 2 3 2 4 9" xfId="6976" xr:uid="{00000000-0005-0000-0000-0000C12F0000}"/>
    <cellStyle name="Normal 11 2 3 2 4 9 2" xfId="36685" xr:uid="{00000000-0005-0000-0000-0000C22F0000}"/>
    <cellStyle name="Normal 11 2 3 2 5" xfId="640" xr:uid="{00000000-0005-0000-0000-0000C32F0000}"/>
    <cellStyle name="Normal 11 2 3 2 5 10" xfId="21631" xr:uid="{00000000-0005-0000-0000-0000C42F0000}"/>
    <cellStyle name="Normal 11 2 3 2 5 11" xfId="26583" xr:uid="{00000000-0005-0000-0000-0000C52F0000}"/>
    <cellStyle name="Normal 11 2 3 2 5 12" xfId="31535" xr:uid="{00000000-0005-0000-0000-0000C62F0000}"/>
    <cellStyle name="Normal 11 2 3 2 5 2" xfId="1234" xr:uid="{00000000-0005-0000-0000-0000C72F0000}"/>
    <cellStyle name="Normal 11 2 3 2 5 2 10" xfId="32987" xr:uid="{00000000-0005-0000-0000-0000C82F0000}"/>
    <cellStyle name="Normal 11 2 3 2 5 2 2" xfId="4732" xr:uid="{00000000-0005-0000-0000-0000C92F0000}"/>
    <cellStyle name="Normal 11 2 3 2 5 2 2 2" xfId="9682" xr:uid="{00000000-0005-0000-0000-0000CA2F0000}"/>
    <cellStyle name="Normal 11 2 3 2 5 2 2 2 2" xfId="44343" xr:uid="{00000000-0005-0000-0000-0000CB2F0000}"/>
    <cellStyle name="Normal 11 2 3 2 5 2 2 3" xfId="14632" xr:uid="{00000000-0005-0000-0000-0000CC2F0000}"/>
    <cellStyle name="Normal 11 2 3 2 5 2 2 3 2" xfId="39391" xr:uid="{00000000-0005-0000-0000-0000CD2F0000}"/>
    <cellStyle name="Normal 11 2 3 2 5 2 2 4" xfId="19583" xr:uid="{00000000-0005-0000-0000-0000CE2F0000}"/>
    <cellStyle name="Normal 11 2 3 2 5 2 2 5" xfId="24535" xr:uid="{00000000-0005-0000-0000-0000CF2F0000}"/>
    <cellStyle name="Normal 11 2 3 2 5 2 2 6" xfId="29487" xr:uid="{00000000-0005-0000-0000-0000D02F0000}"/>
    <cellStyle name="Normal 11 2 3 2 5 2 2 7" xfId="34439" xr:uid="{00000000-0005-0000-0000-0000D12F0000}"/>
    <cellStyle name="Normal 11 2 3 2 5 2 3" xfId="6184" xr:uid="{00000000-0005-0000-0000-0000D22F0000}"/>
    <cellStyle name="Normal 11 2 3 2 5 2 3 2" xfId="11134" xr:uid="{00000000-0005-0000-0000-0000D32F0000}"/>
    <cellStyle name="Normal 11 2 3 2 5 2 3 2 2" xfId="45795" xr:uid="{00000000-0005-0000-0000-0000D42F0000}"/>
    <cellStyle name="Normal 11 2 3 2 5 2 3 3" xfId="16084" xr:uid="{00000000-0005-0000-0000-0000D52F0000}"/>
    <cellStyle name="Normal 11 2 3 2 5 2 3 3 2" xfId="40843" xr:uid="{00000000-0005-0000-0000-0000D62F0000}"/>
    <cellStyle name="Normal 11 2 3 2 5 2 3 4" xfId="21035" xr:uid="{00000000-0005-0000-0000-0000D72F0000}"/>
    <cellStyle name="Normal 11 2 3 2 5 2 3 5" xfId="25987" xr:uid="{00000000-0005-0000-0000-0000D82F0000}"/>
    <cellStyle name="Normal 11 2 3 2 5 2 3 6" xfId="30939" xr:uid="{00000000-0005-0000-0000-0000D92F0000}"/>
    <cellStyle name="Normal 11 2 3 2 5 2 3 7" xfId="35891" xr:uid="{00000000-0005-0000-0000-0000DA2F0000}"/>
    <cellStyle name="Normal 11 2 3 2 5 2 4" xfId="3280" xr:uid="{00000000-0005-0000-0000-0000DB2F0000}"/>
    <cellStyle name="Normal 11 2 3 2 5 2 4 2" xfId="42891" xr:uid="{00000000-0005-0000-0000-0000DC2F0000}"/>
    <cellStyle name="Normal 11 2 3 2 5 2 5" xfId="8230" xr:uid="{00000000-0005-0000-0000-0000DD2F0000}"/>
    <cellStyle name="Normal 11 2 3 2 5 2 5 2" xfId="37939" xr:uid="{00000000-0005-0000-0000-0000DE2F0000}"/>
    <cellStyle name="Normal 11 2 3 2 5 2 6" xfId="13180" xr:uid="{00000000-0005-0000-0000-0000DF2F0000}"/>
    <cellStyle name="Normal 11 2 3 2 5 2 7" xfId="18131" xr:uid="{00000000-0005-0000-0000-0000E02F0000}"/>
    <cellStyle name="Normal 11 2 3 2 5 2 8" xfId="23083" xr:uid="{00000000-0005-0000-0000-0000E12F0000}"/>
    <cellStyle name="Normal 11 2 3 2 5 2 9" xfId="28035" xr:uid="{00000000-0005-0000-0000-0000E22F0000}"/>
    <cellStyle name="Normal 11 2 3 2 5 3" xfId="2686" xr:uid="{00000000-0005-0000-0000-0000E32F0000}"/>
    <cellStyle name="Normal 11 2 3 2 5 3 2" xfId="7636" xr:uid="{00000000-0005-0000-0000-0000E42F0000}"/>
    <cellStyle name="Normal 11 2 3 2 5 3 2 2" xfId="42297" xr:uid="{00000000-0005-0000-0000-0000E52F0000}"/>
    <cellStyle name="Normal 11 2 3 2 5 3 3" xfId="12586" xr:uid="{00000000-0005-0000-0000-0000E62F0000}"/>
    <cellStyle name="Normal 11 2 3 2 5 3 3 2" xfId="37345" xr:uid="{00000000-0005-0000-0000-0000E72F0000}"/>
    <cellStyle name="Normal 11 2 3 2 5 3 4" xfId="17537" xr:uid="{00000000-0005-0000-0000-0000E82F0000}"/>
    <cellStyle name="Normal 11 2 3 2 5 3 5" xfId="22489" xr:uid="{00000000-0005-0000-0000-0000E92F0000}"/>
    <cellStyle name="Normal 11 2 3 2 5 3 6" xfId="27441" xr:uid="{00000000-0005-0000-0000-0000EA2F0000}"/>
    <cellStyle name="Normal 11 2 3 2 5 3 7" xfId="32393" xr:uid="{00000000-0005-0000-0000-0000EB2F0000}"/>
    <cellStyle name="Normal 11 2 3 2 5 4" xfId="4138" xr:uid="{00000000-0005-0000-0000-0000EC2F0000}"/>
    <cellStyle name="Normal 11 2 3 2 5 4 2" xfId="9088" xr:uid="{00000000-0005-0000-0000-0000ED2F0000}"/>
    <cellStyle name="Normal 11 2 3 2 5 4 2 2" xfId="43749" xr:uid="{00000000-0005-0000-0000-0000EE2F0000}"/>
    <cellStyle name="Normal 11 2 3 2 5 4 3" xfId="14038" xr:uid="{00000000-0005-0000-0000-0000EF2F0000}"/>
    <cellStyle name="Normal 11 2 3 2 5 4 3 2" xfId="38797" xr:uid="{00000000-0005-0000-0000-0000F02F0000}"/>
    <cellStyle name="Normal 11 2 3 2 5 4 4" xfId="18989" xr:uid="{00000000-0005-0000-0000-0000F12F0000}"/>
    <cellStyle name="Normal 11 2 3 2 5 4 5" xfId="23941" xr:uid="{00000000-0005-0000-0000-0000F22F0000}"/>
    <cellStyle name="Normal 11 2 3 2 5 4 6" xfId="28893" xr:uid="{00000000-0005-0000-0000-0000F32F0000}"/>
    <cellStyle name="Normal 11 2 3 2 5 4 7" xfId="33845" xr:uid="{00000000-0005-0000-0000-0000F42F0000}"/>
    <cellStyle name="Normal 11 2 3 2 5 5" xfId="5590" xr:uid="{00000000-0005-0000-0000-0000F52F0000}"/>
    <cellStyle name="Normal 11 2 3 2 5 5 2" xfId="10540" xr:uid="{00000000-0005-0000-0000-0000F62F0000}"/>
    <cellStyle name="Normal 11 2 3 2 5 5 2 2" xfId="45201" xr:uid="{00000000-0005-0000-0000-0000F72F0000}"/>
    <cellStyle name="Normal 11 2 3 2 5 5 3" xfId="15490" xr:uid="{00000000-0005-0000-0000-0000F82F0000}"/>
    <cellStyle name="Normal 11 2 3 2 5 5 3 2" xfId="40249" xr:uid="{00000000-0005-0000-0000-0000F92F0000}"/>
    <cellStyle name="Normal 11 2 3 2 5 5 4" xfId="20441" xr:uid="{00000000-0005-0000-0000-0000FA2F0000}"/>
    <cellStyle name="Normal 11 2 3 2 5 5 5" xfId="25393" xr:uid="{00000000-0005-0000-0000-0000FB2F0000}"/>
    <cellStyle name="Normal 11 2 3 2 5 5 6" xfId="30345" xr:uid="{00000000-0005-0000-0000-0000FC2F0000}"/>
    <cellStyle name="Normal 11 2 3 2 5 5 7" xfId="35297" xr:uid="{00000000-0005-0000-0000-0000FD2F0000}"/>
    <cellStyle name="Normal 11 2 3 2 5 6" xfId="1828" xr:uid="{00000000-0005-0000-0000-0000FE2F0000}"/>
    <cellStyle name="Normal 11 2 3 2 5 6 2" xfId="41439" xr:uid="{00000000-0005-0000-0000-0000FF2F0000}"/>
    <cellStyle name="Normal 11 2 3 2 5 7" xfId="6778" xr:uid="{00000000-0005-0000-0000-000000300000}"/>
    <cellStyle name="Normal 11 2 3 2 5 7 2" xfId="36487" xr:uid="{00000000-0005-0000-0000-000001300000}"/>
    <cellStyle name="Normal 11 2 3 2 5 8" xfId="11728" xr:uid="{00000000-0005-0000-0000-000002300000}"/>
    <cellStyle name="Normal 11 2 3 2 5 9" xfId="16679" xr:uid="{00000000-0005-0000-0000-000003300000}"/>
    <cellStyle name="Normal 11 2 3 2 6" xfId="904" xr:uid="{00000000-0005-0000-0000-000004300000}"/>
    <cellStyle name="Normal 11 2 3 2 6 10" xfId="21895" xr:uid="{00000000-0005-0000-0000-000005300000}"/>
    <cellStyle name="Normal 11 2 3 2 6 11" xfId="26847" xr:uid="{00000000-0005-0000-0000-000006300000}"/>
    <cellStyle name="Normal 11 2 3 2 6 12" xfId="31799" xr:uid="{00000000-0005-0000-0000-000007300000}"/>
    <cellStyle name="Normal 11 2 3 2 6 2" xfId="1498" xr:uid="{00000000-0005-0000-0000-000008300000}"/>
    <cellStyle name="Normal 11 2 3 2 6 2 10" xfId="33251" xr:uid="{00000000-0005-0000-0000-000009300000}"/>
    <cellStyle name="Normal 11 2 3 2 6 2 2" xfId="4996" xr:uid="{00000000-0005-0000-0000-00000A300000}"/>
    <cellStyle name="Normal 11 2 3 2 6 2 2 2" xfId="9946" xr:uid="{00000000-0005-0000-0000-00000B300000}"/>
    <cellStyle name="Normal 11 2 3 2 6 2 2 2 2" xfId="44607" xr:uid="{00000000-0005-0000-0000-00000C300000}"/>
    <cellStyle name="Normal 11 2 3 2 6 2 2 3" xfId="14896" xr:uid="{00000000-0005-0000-0000-00000D300000}"/>
    <cellStyle name="Normal 11 2 3 2 6 2 2 3 2" xfId="39655" xr:uid="{00000000-0005-0000-0000-00000E300000}"/>
    <cellStyle name="Normal 11 2 3 2 6 2 2 4" xfId="19847" xr:uid="{00000000-0005-0000-0000-00000F300000}"/>
    <cellStyle name="Normal 11 2 3 2 6 2 2 5" xfId="24799" xr:uid="{00000000-0005-0000-0000-000010300000}"/>
    <cellStyle name="Normal 11 2 3 2 6 2 2 6" xfId="29751" xr:uid="{00000000-0005-0000-0000-000011300000}"/>
    <cellStyle name="Normal 11 2 3 2 6 2 2 7" xfId="34703" xr:uid="{00000000-0005-0000-0000-000012300000}"/>
    <cellStyle name="Normal 11 2 3 2 6 2 3" xfId="6448" xr:uid="{00000000-0005-0000-0000-000013300000}"/>
    <cellStyle name="Normal 11 2 3 2 6 2 3 2" xfId="11398" xr:uid="{00000000-0005-0000-0000-000014300000}"/>
    <cellStyle name="Normal 11 2 3 2 6 2 3 2 2" xfId="46059" xr:uid="{00000000-0005-0000-0000-000015300000}"/>
    <cellStyle name="Normal 11 2 3 2 6 2 3 3" xfId="16348" xr:uid="{00000000-0005-0000-0000-000016300000}"/>
    <cellStyle name="Normal 11 2 3 2 6 2 3 3 2" xfId="41107" xr:uid="{00000000-0005-0000-0000-000017300000}"/>
    <cellStyle name="Normal 11 2 3 2 6 2 3 4" xfId="21299" xr:uid="{00000000-0005-0000-0000-000018300000}"/>
    <cellStyle name="Normal 11 2 3 2 6 2 3 5" xfId="26251" xr:uid="{00000000-0005-0000-0000-000019300000}"/>
    <cellStyle name="Normal 11 2 3 2 6 2 3 6" xfId="31203" xr:uid="{00000000-0005-0000-0000-00001A300000}"/>
    <cellStyle name="Normal 11 2 3 2 6 2 3 7" xfId="36155" xr:uid="{00000000-0005-0000-0000-00001B300000}"/>
    <cellStyle name="Normal 11 2 3 2 6 2 4" xfId="3544" xr:uid="{00000000-0005-0000-0000-00001C300000}"/>
    <cellStyle name="Normal 11 2 3 2 6 2 4 2" xfId="43155" xr:uid="{00000000-0005-0000-0000-00001D300000}"/>
    <cellStyle name="Normal 11 2 3 2 6 2 5" xfId="8494" xr:uid="{00000000-0005-0000-0000-00001E300000}"/>
    <cellStyle name="Normal 11 2 3 2 6 2 5 2" xfId="38203" xr:uid="{00000000-0005-0000-0000-00001F300000}"/>
    <cellStyle name="Normal 11 2 3 2 6 2 6" xfId="13444" xr:uid="{00000000-0005-0000-0000-000020300000}"/>
    <cellStyle name="Normal 11 2 3 2 6 2 7" xfId="18395" xr:uid="{00000000-0005-0000-0000-000021300000}"/>
    <cellStyle name="Normal 11 2 3 2 6 2 8" xfId="23347" xr:uid="{00000000-0005-0000-0000-000022300000}"/>
    <cellStyle name="Normal 11 2 3 2 6 2 9" xfId="28299" xr:uid="{00000000-0005-0000-0000-000023300000}"/>
    <cellStyle name="Normal 11 2 3 2 6 3" xfId="2950" xr:uid="{00000000-0005-0000-0000-000024300000}"/>
    <cellStyle name="Normal 11 2 3 2 6 3 2" xfId="7900" xr:uid="{00000000-0005-0000-0000-000025300000}"/>
    <cellStyle name="Normal 11 2 3 2 6 3 2 2" xfId="42561" xr:uid="{00000000-0005-0000-0000-000026300000}"/>
    <cellStyle name="Normal 11 2 3 2 6 3 3" xfId="12850" xr:uid="{00000000-0005-0000-0000-000027300000}"/>
    <cellStyle name="Normal 11 2 3 2 6 3 3 2" xfId="37609" xr:uid="{00000000-0005-0000-0000-000028300000}"/>
    <cellStyle name="Normal 11 2 3 2 6 3 4" xfId="17801" xr:uid="{00000000-0005-0000-0000-000029300000}"/>
    <cellStyle name="Normal 11 2 3 2 6 3 5" xfId="22753" xr:uid="{00000000-0005-0000-0000-00002A300000}"/>
    <cellStyle name="Normal 11 2 3 2 6 3 6" xfId="27705" xr:uid="{00000000-0005-0000-0000-00002B300000}"/>
    <cellStyle name="Normal 11 2 3 2 6 3 7" xfId="32657" xr:uid="{00000000-0005-0000-0000-00002C300000}"/>
    <cellStyle name="Normal 11 2 3 2 6 4" xfId="4402" xr:uid="{00000000-0005-0000-0000-00002D300000}"/>
    <cellStyle name="Normal 11 2 3 2 6 4 2" xfId="9352" xr:uid="{00000000-0005-0000-0000-00002E300000}"/>
    <cellStyle name="Normal 11 2 3 2 6 4 2 2" xfId="44013" xr:uid="{00000000-0005-0000-0000-00002F300000}"/>
    <cellStyle name="Normal 11 2 3 2 6 4 3" xfId="14302" xr:uid="{00000000-0005-0000-0000-000030300000}"/>
    <cellStyle name="Normal 11 2 3 2 6 4 3 2" xfId="39061" xr:uid="{00000000-0005-0000-0000-000031300000}"/>
    <cellStyle name="Normal 11 2 3 2 6 4 4" xfId="19253" xr:uid="{00000000-0005-0000-0000-000032300000}"/>
    <cellStyle name="Normal 11 2 3 2 6 4 5" xfId="24205" xr:uid="{00000000-0005-0000-0000-000033300000}"/>
    <cellStyle name="Normal 11 2 3 2 6 4 6" xfId="29157" xr:uid="{00000000-0005-0000-0000-000034300000}"/>
    <cellStyle name="Normal 11 2 3 2 6 4 7" xfId="34109" xr:uid="{00000000-0005-0000-0000-000035300000}"/>
    <cellStyle name="Normal 11 2 3 2 6 5" xfId="5854" xr:uid="{00000000-0005-0000-0000-000036300000}"/>
    <cellStyle name="Normal 11 2 3 2 6 5 2" xfId="10804" xr:uid="{00000000-0005-0000-0000-000037300000}"/>
    <cellStyle name="Normal 11 2 3 2 6 5 2 2" xfId="45465" xr:uid="{00000000-0005-0000-0000-000038300000}"/>
    <cellStyle name="Normal 11 2 3 2 6 5 3" xfId="15754" xr:uid="{00000000-0005-0000-0000-000039300000}"/>
    <cellStyle name="Normal 11 2 3 2 6 5 3 2" xfId="40513" xr:uid="{00000000-0005-0000-0000-00003A300000}"/>
    <cellStyle name="Normal 11 2 3 2 6 5 4" xfId="20705" xr:uid="{00000000-0005-0000-0000-00003B300000}"/>
    <cellStyle name="Normal 11 2 3 2 6 5 5" xfId="25657" xr:uid="{00000000-0005-0000-0000-00003C300000}"/>
    <cellStyle name="Normal 11 2 3 2 6 5 6" xfId="30609" xr:uid="{00000000-0005-0000-0000-00003D300000}"/>
    <cellStyle name="Normal 11 2 3 2 6 5 7" xfId="35561" xr:uid="{00000000-0005-0000-0000-00003E300000}"/>
    <cellStyle name="Normal 11 2 3 2 6 6" xfId="2092" xr:uid="{00000000-0005-0000-0000-00003F300000}"/>
    <cellStyle name="Normal 11 2 3 2 6 6 2" xfId="41703" xr:uid="{00000000-0005-0000-0000-000040300000}"/>
    <cellStyle name="Normal 11 2 3 2 6 7" xfId="7042" xr:uid="{00000000-0005-0000-0000-000041300000}"/>
    <cellStyle name="Normal 11 2 3 2 6 7 2" xfId="36751" xr:uid="{00000000-0005-0000-0000-000042300000}"/>
    <cellStyle name="Normal 11 2 3 2 6 8" xfId="11992" xr:uid="{00000000-0005-0000-0000-000043300000}"/>
    <cellStyle name="Normal 11 2 3 2 6 9" xfId="16943" xr:uid="{00000000-0005-0000-0000-000044300000}"/>
    <cellStyle name="Normal 11 2 3 2 7" xfId="574" xr:uid="{00000000-0005-0000-0000-000045300000}"/>
    <cellStyle name="Normal 11 2 3 2 7 10" xfId="32327" xr:uid="{00000000-0005-0000-0000-000046300000}"/>
    <cellStyle name="Normal 11 2 3 2 7 2" xfId="4072" xr:uid="{00000000-0005-0000-0000-000047300000}"/>
    <cellStyle name="Normal 11 2 3 2 7 2 2" xfId="9022" xr:uid="{00000000-0005-0000-0000-000048300000}"/>
    <cellStyle name="Normal 11 2 3 2 7 2 2 2" xfId="43683" xr:uid="{00000000-0005-0000-0000-000049300000}"/>
    <cellStyle name="Normal 11 2 3 2 7 2 3" xfId="13972" xr:uid="{00000000-0005-0000-0000-00004A300000}"/>
    <cellStyle name="Normal 11 2 3 2 7 2 3 2" xfId="38731" xr:uid="{00000000-0005-0000-0000-00004B300000}"/>
    <cellStyle name="Normal 11 2 3 2 7 2 4" xfId="18923" xr:uid="{00000000-0005-0000-0000-00004C300000}"/>
    <cellStyle name="Normal 11 2 3 2 7 2 5" xfId="23875" xr:uid="{00000000-0005-0000-0000-00004D300000}"/>
    <cellStyle name="Normal 11 2 3 2 7 2 6" xfId="28827" xr:uid="{00000000-0005-0000-0000-00004E300000}"/>
    <cellStyle name="Normal 11 2 3 2 7 2 7" xfId="33779" xr:uid="{00000000-0005-0000-0000-00004F300000}"/>
    <cellStyle name="Normal 11 2 3 2 7 3" xfId="5524" xr:uid="{00000000-0005-0000-0000-000050300000}"/>
    <cellStyle name="Normal 11 2 3 2 7 3 2" xfId="10474" xr:uid="{00000000-0005-0000-0000-000051300000}"/>
    <cellStyle name="Normal 11 2 3 2 7 3 2 2" xfId="45135" xr:uid="{00000000-0005-0000-0000-000052300000}"/>
    <cellStyle name="Normal 11 2 3 2 7 3 3" xfId="15424" xr:uid="{00000000-0005-0000-0000-000053300000}"/>
    <cellStyle name="Normal 11 2 3 2 7 3 3 2" xfId="40183" xr:uid="{00000000-0005-0000-0000-000054300000}"/>
    <cellStyle name="Normal 11 2 3 2 7 3 4" xfId="20375" xr:uid="{00000000-0005-0000-0000-000055300000}"/>
    <cellStyle name="Normal 11 2 3 2 7 3 5" xfId="25327" xr:uid="{00000000-0005-0000-0000-000056300000}"/>
    <cellStyle name="Normal 11 2 3 2 7 3 6" xfId="30279" xr:uid="{00000000-0005-0000-0000-000057300000}"/>
    <cellStyle name="Normal 11 2 3 2 7 3 7" xfId="35231" xr:uid="{00000000-0005-0000-0000-000058300000}"/>
    <cellStyle name="Normal 11 2 3 2 7 4" xfId="2620" xr:uid="{00000000-0005-0000-0000-000059300000}"/>
    <cellStyle name="Normal 11 2 3 2 7 4 2" xfId="42231" xr:uid="{00000000-0005-0000-0000-00005A300000}"/>
    <cellStyle name="Normal 11 2 3 2 7 5" xfId="7570" xr:uid="{00000000-0005-0000-0000-00005B300000}"/>
    <cellStyle name="Normal 11 2 3 2 7 5 2" xfId="37279" xr:uid="{00000000-0005-0000-0000-00005C300000}"/>
    <cellStyle name="Normal 11 2 3 2 7 6" xfId="12520" xr:uid="{00000000-0005-0000-0000-00005D300000}"/>
    <cellStyle name="Normal 11 2 3 2 7 7" xfId="17471" xr:uid="{00000000-0005-0000-0000-00005E300000}"/>
    <cellStyle name="Normal 11 2 3 2 7 8" xfId="22423" xr:uid="{00000000-0005-0000-0000-00005F300000}"/>
    <cellStyle name="Normal 11 2 3 2 7 9" xfId="27375" xr:uid="{00000000-0005-0000-0000-000060300000}"/>
    <cellStyle name="Normal 11 2 3 2 8" xfId="1168" xr:uid="{00000000-0005-0000-0000-000061300000}"/>
    <cellStyle name="Normal 11 2 3 2 8 10" xfId="32921" xr:uid="{00000000-0005-0000-0000-000062300000}"/>
    <cellStyle name="Normal 11 2 3 2 8 2" xfId="4666" xr:uid="{00000000-0005-0000-0000-000063300000}"/>
    <cellStyle name="Normal 11 2 3 2 8 2 2" xfId="9616" xr:uid="{00000000-0005-0000-0000-000064300000}"/>
    <cellStyle name="Normal 11 2 3 2 8 2 2 2" xfId="44277" xr:uid="{00000000-0005-0000-0000-000065300000}"/>
    <cellStyle name="Normal 11 2 3 2 8 2 3" xfId="14566" xr:uid="{00000000-0005-0000-0000-000066300000}"/>
    <cellStyle name="Normal 11 2 3 2 8 2 3 2" xfId="39325" xr:uid="{00000000-0005-0000-0000-000067300000}"/>
    <cellStyle name="Normal 11 2 3 2 8 2 4" xfId="19517" xr:uid="{00000000-0005-0000-0000-000068300000}"/>
    <cellStyle name="Normal 11 2 3 2 8 2 5" xfId="24469" xr:uid="{00000000-0005-0000-0000-000069300000}"/>
    <cellStyle name="Normal 11 2 3 2 8 2 6" xfId="29421" xr:uid="{00000000-0005-0000-0000-00006A300000}"/>
    <cellStyle name="Normal 11 2 3 2 8 2 7" xfId="34373" xr:uid="{00000000-0005-0000-0000-00006B300000}"/>
    <cellStyle name="Normal 11 2 3 2 8 3" xfId="6118" xr:uid="{00000000-0005-0000-0000-00006C300000}"/>
    <cellStyle name="Normal 11 2 3 2 8 3 2" xfId="11068" xr:uid="{00000000-0005-0000-0000-00006D300000}"/>
    <cellStyle name="Normal 11 2 3 2 8 3 2 2" xfId="45729" xr:uid="{00000000-0005-0000-0000-00006E300000}"/>
    <cellStyle name="Normal 11 2 3 2 8 3 3" xfId="16018" xr:uid="{00000000-0005-0000-0000-00006F300000}"/>
    <cellStyle name="Normal 11 2 3 2 8 3 3 2" xfId="40777" xr:uid="{00000000-0005-0000-0000-000070300000}"/>
    <cellStyle name="Normal 11 2 3 2 8 3 4" xfId="20969" xr:uid="{00000000-0005-0000-0000-000071300000}"/>
    <cellStyle name="Normal 11 2 3 2 8 3 5" xfId="25921" xr:uid="{00000000-0005-0000-0000-000072300000}"/>
    <cellStyle name="Normal 11 2 3 2 8 3 6" xfId="30873" xr:uid="{00000000-0005-0000-0000-000073300000}"/>
    <cellStyle name="Normal 11 2 3 2 8 3 7" xfId="35825" xr:uid="{00000000-0005-0000-0000-000074300000}"/>
    <cellStyle name="Normal 11 2 3 2 8 4" xfId="3214" xr:uid="{00000000-0005-0000-0000-000075300000}"/>
    <cellStyle name="Normal 11 2 3 2 8 4 2" xfId="42825" xr:uid="{00000000-0005-0000-0000-000076300000}"/>
    <cellStyle name="Normal 11 2 3 2 8 5" xfId="8164" xr:uid="{00000000-0005-0000-0000-000077300000}"/>
    <cellStyle name="Normal 11 2 3 2 8 5 2" xfId="37873" xr:uid="{00000000-0005-0000-0000-000078300000}"/>
    <cellStyle name="Normal 11 2 3 2 8 6" xfId="13114" xr:uid="{00000000-0005-0000-0000-000079300000}"/>
    <cellStyle name="Normal 11 2 3 2 8 7" xfId="18065" xr:uid="{00000000-0005-0000-0000-00007A300000}"/>
    <cellStyle name="Normal 11 2 3 2 8 8" xfId="23017" xr:uid="{00000000-0005-0000-0000-00007B300000}"/>
    <cellStyle name="Normal 11 2 3 2 8 9" xfId="27969" xr:uid="{00000000-0005-0000-0000-00007C300000}"/>
    <cellStyle name="Normal 11 2 3 2 9" xfId="2356" xr:uid="{00000000-0005-0000-0000-00007D300000}"/>
    <cellStyle name="Normal 11 2 3 2 9 2" xfId="7306" xr:uid="{00000000-0005-0000-0000-00007E300000}"/>
    <cellStyle name="Normal 11 2 3 2 9 2 2" xfId="41967" xr:uid="{00000000-0005-0000-0000-00007F300000}"/>
    <cellStyle name="Normal 11 2 3 2 9 3" xfId="12256" xr:uid="{00000000-0005-0000-0000-000080300000}"/>
    <cellStyle name="Normal 11 2 3 2 9 3 2" xfId="37015" xr:uid="{00000000-0005-0000-0000-000081300000}"/>
    <cellStyle name="Normal 11 2 3 2 9 4" xfId="17207" xr:uid="{00000000-0005-0000-0000-000082300000}"/>
    <cellStyle name="Normal 11 2 3 2 9 5" xfId="22159" xr:uid="{00000000-0005-0000-0000-000083300000}"/>
    <cellStyle name="Normal 11 2 3 2 9 6" xfId="27111" xr:uid="{00000000-0005-0000-0000-000084300000}"/>
    <cellStyle name="Normal 11 2 3 2 9 7" xfId="32063" xr:uid="{00000000-0005-0000-0000-000085300000}"/>
    <cellStyle name="Normal 11 2 3 3" xfId="343" xr:uid="{00000000-0005-0000-0000-000086300000}"/>
    <cellStyle name="Normal 11 2 3 3 10" xfId="11761" xr:uid="{00000000-0005-0000-0000-000087300000}"/>
    <cellStyle name="Normal 11 2 3 3 11" xfId="16712" xr:uid="{00000000-0005-0000-0000-000088300000}"/>
    <cellStyle name="Normal 11 2 3 3 12" xfId="21664" xr:uid="{00000000-0005-0000-0000-000089300000}"/>
    <cellStyle name="Normal 11 2 3 3 13" xfId="26616" xr:uid="{00000000-0005-0000-0000-00008A300000}"/>
    <cellStyle name="Normal 11 2 3 3 14" xfId="31568" xr:uid="{00000000-0005-0000-0000-00008B300000}"/>
    <cellStyle name="Normal 11 2 3 3 2" xfId="937" xr:uid="{00000000-0005-0000-0000-00008C300000}"/>
    <cellStyle name="Normal 11 2 3 3 2 10" xfId="21928" xr:uid="{00000000-0005-0000-0000-00008D300000}"/>
    <cellStyle name="Normal 11 2 3 3 2 11" xfId="26880" xr:uid="{00000000-0005-0000-0000-00008E300000}"/>
    <cellStyle name="Normal 11 2 3 3 2 12" xfId="31832" xr:uid="{00000000-0005-0000-0000-00008F300000}"/>
    <cellStyle name="Normal 11 2 3 3 2 2" xfId="1531" xr:uid="{00000000-0005-0000-0000-000090300000}"/>
    <cellStyle name="Normal 11 2 3 3 2 2 10" xfId="33284" xr:uid="{00000000-0005-0000-0000-000091300000}"/>
    <cellStyle name="Normal 11 2 3 3 2 2 2" xfId="5029" xr:uid="{00000000-0005-0000-0000-000092300000}"/>
    <cellStyle name="Normal 11 2 3 3 2 2 2 2" xfId="9979" xr:uid="{00000000-0005-0000-0000-000093300000}"/>
    <cellStyle name="Normal 11 2 3 3 2 2 2 2 2" xfId="44640" xr:uid="{00000000-0005-0000-0000-000094300000}"/>
    <cellStyle name="Normal 11 2 3 3 2 2 2 3" xfId="14929" xr:uid="{00000000-0005-0000-0000-000095300000}"/>
    <cellStyle name="Normal 11 2 3 3 2 2 2 3 2" xfId="39688" xr:uid="{00000000-0005-0000-0000-000096300000}"/>
    <cellStyle name="Normal 11 2 3 3 2 2 2 4" xfId="19880" xr:uid="{00000000-0005-0000-0000-000097300000}"/>
    <cellStyle name="Normal 11 2 3 3 2 2 2 5" xfId="24832" xr:uid="{00000000-0005-0000-0000-000098300000}"/>
    <cellStyle name="Normal 11 2 3 3 2 2 2 6" xfId="29784" xr:uid="{00000000-0005-0000-0000-000099300000}"/>
    <cellStyle name="Normal 11 2 3 3 2 2 2 7" xfId="34736" xr:uid="{00000000-0005-0000-0000-00009A300000}"/>
    <cellStyle name="Normal 11 2 3 3 2 2 3" xfId="6481" xr:uid="{00000000-0005-0000-0000-00009B300000}"/>
    <cellStyle name="Normal 11 2 3 3 2 2 3 2" xfId="11431" xr:uid="{00000000-0005-0000-0000-00009C300000}"/>
    <cellStyle name="Normal 11 2 3 3 2 2 3 2 2" xfId="46092" xr:uid="{00000000-0005-0000-0000-00009D300000}"/>
    <cellStyle name="Normal 11 2 3 3 2 2 3 3" xfId="16381" xr:uid="{00000000-0005-0000-0000-00009E300000}"/>
    <cellStyle name="Normal 11 2 3 3 2 2 3 3 2" xfId="41140" xr:uid="{00000000-0005-0000-0000-00009F300000}"/>
    <cellStyle name="Normal 11 2 3 3 2 2 3 4" xfId="21332" xr:uid="{00000000-0005-0000-0000-0000A0300000}"/>
    <cellStyle name="Normal 11 2 3 3 2 2 3 5" xfId="26284" xr:uid="{00000000-0005-0000-0000-0000A1300000}"/>
    <cellStyle name="Normal 11 2 3 3 2 2 3 6" xfId="31236" xr:uid="{00000000-0005-0000-0000-0000A2300000}"/>
    <cellStyle name="Normal 11 2 3 3 2 2 3 7" xfId="36188" xr:uid="{00000000-0005-0000-0000-0000A3300000}"/>
    <cellStyle name="Normal 11 2 3 3 2 2 4" xfId="3577" xr:uid="{00000000-0005-0000-0000-0000A4300000}"/>
    <cellStyle name="Normal 11 2 3 3 2 2 4 2" xfId="43188" xr:uid="{00000000-0005-0000-0000-0000A5300000}"/>
    <cellStyle name="Normal 11 2 3 3 2 2 5" xfId="8527" xr:uid="{00000000-0005-0000-0000-0000A6300000}"/>
    <cellStyle name="Normal 11 2 3 3 2 2 5 2" xfId="38236" xr:uid="{00000000-0005-0000-0000-0000A7300000}"/>
    <cellStyle name="Normal 11 2 3 3 2 2 6" xfId="13477" xr:uid="{00000000-0005-0000-0000-0000A8300000}"/>
    <cellStyle name="Normal 11 2 3 3 2 2 7" xfId="18428" xr:uid="{00000000-0005-0000-0000-0000A9300000}"/>
    <cellStyle name="Normal 11 2 3 3 2 2 8" xfId="23380" xr:uid="{00000000-0005-0000-0000-0000AA300000}"/>
    <cellStyle name="Normal 11 2 3 3 2 2 9" xfId="28332" xr:uid="{00000000-0005-0000-0000-0000AB300000}"/>
    <cellStyle name="Normal 11 2 3 3 2 3" xfId="2983" xr:uid="{00000000-0005-0000-0000-0000AC300000}"/>
    <cellStyle name="Normal 11 2 3 3 2 3 2" xfId="7933" xr:uid="{00000000-0005-0000-0000-0000AD300000}"/>
    <cellStyle name="Normal 11 2 3 3 2 3 2 2" xfId="42594" xr:uid="{00000000-0005-0000-0000-0000AE300000}"/>
    <cellStyle name="Normal 11 2 3 3 2 3 3" xfId="12883" xr:uid="{00000000-0005-0000-0000-0000AF300000}"/>
    <cellStyle name="Normal 11 2 3 3 2 3 3 2" xfId="37642" xr:uid="{00000000-0005-0000-0000-0000B0300000}"/>
    <cellStyle name="Normal 11 2 3 3 2 3 4" xfId="17834" xr:uid="{00000000-0005-0000-0000-0000B1300000}"/>
    <cellStyle name="Normal 11 2 3 3 2 3 5" xfId="22786" xr:uid="{00000000-0005-0000-0000-0000B2300000}"/>
    <cellStyle name="Normal 11 2 3 3 2 3 6" xfId="27738" xr:uid="{00000000-0005-0000-0000-0000B3300000}"/>
    <cellStyle name="Normal 11 2 3 3 2 3 7" xfId="32690" xr:uid="{00000000-0005-0000-0000-0000B4300000}"/>
    <cellStyle name="Normal 11 2 3 3 2 4" xfId="4435" xr:uid="{00000000-0005-0000-0000-0000B5300000}"/>
    <cellStyle name="Normal 11 2 3 3 2 4 2" xfId="9385" xr:uid="{00000000-0005-0000-0000-0000B6300000}"/>
    <cellStyle name="Normal 11 2 3 3 2 4 2 2" xfId="44046" xr:uid="{00000000-0005-0000-0000-0000B7300000}"/>
    <cellStyle name="Normal 11 2 3 3 2 4 3" xfId="14335" xr:uid="{00000000-0005-0000-0000-0000B8300000}"/>
    <cellStyle name="Normal 11 2 3 3 2 4 3 2" xfId="39094" xr:uid="{00000000-0005-0000-0000-0000B9300000}"/>
    <cellStyle name="Normal 11 2 3 3 2 4 4" xfId="19286" xr:uid="{00000000-0005-0000-0000-0000BA300000}"/>
    <cellStyle name="Normal 11 2 3 3 2 4 5" xfId="24238" xr:uid="{00000000-0005-0000-0000-0000BB300000}"/>
    <cellStyle name="Normal 11 2 3 3 2 4 6" xfId="29190" xr:uid="{00000000-0005-0000-0000-0000BC300000}"/>
    <cellStyle name="Normal 11 2 3 3 2 4 7" xfId="34142" xr:uid="{00000000-0005-0000-0000-0000BD300000}"/>
    <cellStyle name="Normal 11 2 3 3 2 5" xfId="5887" xr:uid="{00000000-0005-0000-0000-0000BE300000}"/>
    <cellStyle name="Normal 11 2 3 3 2 5 2" xfId="10837" xr:uid="{00000000-0005-0000-0000-0000BF300000}"/>
    <cellStyle name="Normal 11 2 3 3 2 5 2 2" xfId="45498" xr:uid="{00000000-0005-0000-0000-0000C0300000}"/>
    <cellStyle name="Normal 11 2 3 3 2 5 3" xfId="15787" xr:uid="{00000000-0005-0000-0000-0000C1300000}"/>
    <cellStyle name="Normal 11 2 3 3 2 5 3 2" xfId="40546" xr:uid="{00000000-0005-0000-0000-0000C2300000}"/>
    <cellStyle name="Normal 11 2 3 3 2 5 4" xfId="20738" xr:uid="{00000000-0005-0000-0000-0000C3300000}"/>
    <cellStyle name="Normal 11 2 3 3 2 5 5" xfId="25690" xr:uid="{00000000-0005-0000-0000-0000C4300000}"/>
    <cellStyle name="Normal 11 2 3 3 2 5 6" xfId="30642" xr:uid="{00000000-0005-0000-0000-0000C5300000}"/>
    <cellStyle name="Normal 11 2 3 3 2 5 7" xfId="35594" xr:uid="{00000000-0005-0000-0000-0000C6300000}"/>
    <cellStyle name="Normal 11 2 3 3 2 6" xfId="2125" xr:uid="{00000000-0005-0000-0000-0000C7300000}"/>
    <cellStyle name="Normal 11 2 3 3 2 6 2" xfId="41736" xr:uid="{00000000-0005-0000-0000-0000C8300000}"/>
    <cellStyle name="Normal 11 2 3 3 2 7" xfId="7075" xr:uid="{00000000-0005-0000-0000-0000C9300000}"/>
    <cellStyle name="Normal 11 2 3 3 2 7 2" xfId="36784" xr:uid="{00000000-0005-0000-0000-0000CA300000}"/>
    <cellStyle name="Normal 11 2 3 3 2 8" xfId="12025" xr:uid="{00000000-0005-0000-0000-0000CB300000}"/>
    <cellStyle name="Normal 11 2 3 3 2 9" xfId="16976" xr:uid="{00000000-0005-0000-0000-0000CC300000}"/>
    <cellStyle name="Normal 11 2 3 3 3" xfId="673" xr:uid="{00000000-0005-0000-0000-0000CD300000}"/>
    <cellStyle name="Normal 11 2 3 3 3 10" xfId="32426" xr:uid="{00000000-0005-0000-0000-0000CE300000}"/>
    <cellStyle name="Normal 11 2 3 3 3 2" xfId="4171" xr:uid="{00000000-0005-0000-0000-0000CF300000}"/>
    <cellStyle name="Normal 11 2 3 3 3 2 2" xfId="9121" xr:uid="{00000000-0005-0000-0000-0000D0300000}"/>
    <cellStyle name="Normal 11 2 3 3 3 2 2 2" xfId="43782" xr:uid="{00000000-0005-0000-0000-0000D1300000}"/>
    <cellStyle name="Normal 11 2 3 3 3 2 3" xfId="14071" xr:uid="{00000000-0005-0000-0000-0000D2300000}"/>
    <cellStyle name="Normal 11 2 3 3 3 2 3 2" xfId="38830" xr:uid="{00000000-0005-0000-0000-0000D3300000}"/>
    <cellStyle name="Normal 11 2 3 3 3 2 4" xfId="19022" xr:uid="{00000000-0005-0000-0000-0000D4300000}"/>
    <cellStyle name="Normal 11 2 3 3 3 2 5" xfId="23974" xr:uid="{00000000-0005-0000-0000-0000D5300000}"/>
    <cellStyle name="Normal 11 2 3 3 3 2 6" xfId="28926" xr:uid="{00000000-0005-0000-0000-0000D6300000}"/>
    <cellStyle name="Normal 11 2 3 3 3 2 7" xfId="33878" xr:uid="{00000000-0005-0000-0000-0000D7300000}"/>
    <cellStyle name="Normal 11 2 3 3 3 3" xfId="5623" xr:uid="{00000000-0005-0000-0000-0000D8300000}"/>
    <cellStyle name="Normal 11 2 3 3 3 3 2" xfId="10573" xr:uid="{00000000-0005-0000-0000-0000D9300000}"/>
    <cellStyle name="Normal 11 2 3 3 3 3 2 2" xfId="45234" xr:uid="{00000000-0005-0000-0000-0000DA300000}"/>
    <cellStyle name="Normal 11 2 3 3 3 3 3" xfId="15523" xr:uid="{00000000-0005-0000-0000-0000DB300000}"/>
    <cellStyle name="Normal 11 2 3 3 3 3 3 2" xfId="40282" xr:uid="{00000000-0005-0000-0000-0000DC300000}"/>
    <cellStyle name="Normal 11 2 3 3 3 3 4" xfId="20474" xr:uid="{00000000-0005-0000-0000-0000DD300000}"/>
    <cellStyle name="Normal 11 2 3 3 3 3 5" xfId="25426" xr:uid="{00000000-0005-0000-0000-0000DE300000}"/>
    <cellStyle name="Normal 11 2 3 3 3 3 6" xfId="30378" xr:uid="{00000000-0005-0000-0000-0000DF300000}"/>
    <cellStyle name="Normal 11 2 3 3 3 3 7" xfId="35330" xr:uid="{00000000-0005-0000-0000-0000E0300000}"/>
    <cellStyle name="Normal 11 2 3 3 3 4" xfId="2719" xr:uid="{00000000-0005-0000-0000-0000E1300000}"/>
    <cellStyle name="Normal 11 2 3 3 3 4 2" xfId="42330" xr:uid="{00000000-0005-0000-0000-0000E2300000}"/>
    <cellStyle name="Normal 11 2 3 3 3 5" xfId="7669" xr:uid="{00000000-0005-0000-0000-0000E3300000}"/>
    <cellStyle name="Normal 11 2 3 3 3 5 2" xfId="37378" xr:uid="{00000000-0005-0000-0000-0000E4300000}"/>
    <cellStyle name="Normal 11 2 3 3 3 6" xfId="12619" xr:uid="{00000000-0005-0000-0000-0000E5300000}"/>
    <cellStyle name="Normal 11 2 3 3 3 7" xfId="17570" xr:uid="{00000000-0005-0000-0000-0000E6300000}"/>
    <cellStyle name="Normal 11 2 3 3 3 8" xfId="22522" xr:uid="{00000000-0005-0000-0000-0000E7300000}"/>
    <cellStyle name="Normal 11 2 3 3 3 9" xfId="27474" xr:uid="{00000000-0005-0000-0000-0000E8300000}"/>
    <cellStyle name="Normal 11 2 3 3 4" xfId="1267" xr:uid="{00000000-0005-0000-0000-0000E9300000}"/>
    <cellStyle name="Normal 11 2 3 3 4 10" xfId="33020" xr:uid="{00000000-0005-0000-0000-0000EA300000}"/>
    <cellStyle name="Normal 11 2 3 3 4 2" xfId="4765" xr:uid="{00000000-0005-0000-0000-0000EB300000}"/>
    <cellStyle name="Normal 11 2 3 3 4 2 2" xfId="9715" xr:uid="{00000000-0005-0000-0000-0000EC300000}"/>
    <cellStyle name="Normal 11 2 3 3 4 2 2 2" xfId="44376" xr:uid="{00000000-0005-0000-0000-0000ED300000}"/>
    <cellStyle name="Normal 11 2 3 3 4 2 3" xfId="14665" xr:uid="{00000000-0005-0000-0000-0000EE300000}"/>
    <cellStyle name="Normal 11 2 3 3 4 2 3 2" xfId="39424" xr:uid="{00000000-0005-0000-0000-0000EF300000}"/>
    <cellStyle name="Normal 11 2 3 3 4 2 4" xfId="19616" xr:uid="{00000000-0005-0000-0000-0000F0300000}"/>
    <cellStyle name="Normal 11 2 3 3 4 2 5" xfId="24568" xr:uid="{00000000-0005-0000-0000-0000F1300000}"/>
    <cellStyle name="Normal 11 2 3 3 4 2 6" xfId="29520" xr:uid="{00000000-0005-0000-0000-0000F2300000}"/>
    <cellStyle name="Normal 11 2 3 3 4 2 7" xfId="34472" xr:uid="{00000000-0005-0000-0000-0000F3300000}"/>
    <cellStyle name="Normal 11 2 3 3 4 3" xfId="6217" xr:uid="{00000000-0005-0000-0000-0000F4300000}"/>
    <cellStyle name="Normal 11 2 3 3 4 3 2" xfId="11167" xr:uid="{00000000-0005-0000-0000-0000F5300000}"/>
    <cellStyle name="Normal 11 2 3 3 4 3 2 2" xfId="45828" xr:uid="{00000000-0005-0000-0000-0000F6300000}"/>
    <cellStyle name="Normal 11 2 3 3 4 3 3" xfId="16117" xr:uid="{00000000-0005-0000-0000-0000F7300000}"/>
    <cellStyle name="Normal 11 2 3 3 4 3 3 2" xfId="40876" xr:uid="{00000000-0005-0000-0000-0000F8300000}"/>
    <cellStyle name="Normal 11 2 3 3 4 3 4" xfId="21068" xr:uid="{00000000-0005-0000-0000-0000F9300000}"/>
    <cellStyle name="Normal 11 2 3 3 4 3 5" xfId="26020" xr:uid="{00000000-0005-0000-0000-0000FA300000}"/>
    <cellStyle name="Normal 11 2 3 3 4 3 6" xfId="30972" xr:uid="{00000000-0005-0000-0000-0000FB300000}"/>
    <cellStyle name="Normal 11 2 3 3 4 3 7" xfId="35924" xr:uid="{00000000-0005-0000-0000-0000FC300000}"/>
    <cellStyle name="Normal 11 2 3 3 4 4" xfId="3313" xr:uid="{00000000-0005-0000-0000-0000FD300000}"/>
    <cellStyle name="Normal 11 2 3 3 4 4 2" xfId="42924" xr:uid="{00000000-0005-0000-0000-0000FE300000}"/>
    <cellStyle name="Normal 11 2 3 3 4 5" xfId="8263" xr:uid="{00000000-0005-0000-0000-0000FF300000}"/>
    <cellStyle name="Normal 11 2 3 3 4 5 2" xfId="37972" xr:uid="{00000000-0005-0000-0000-000000310000}"/>
    <cellStyle name="Normal 11 2 3 3 4 6" xfId="13213" xr:uid="{00000000-0005-0000-0000-000001310000}"/>
    <cellStyle name="Normal 11 2 3 3 4 7" xfId="18164" xr:uid="{00000000-0005-0000-0000-000002310000}"/>
    <cellStyle name="Normal 11 2 3 3 4 8" xfId="23116" xr:uid="{00000000-0005-0000-0000-000003310000}"/>
    <cellStyle name="Normal 11 2 3 3 4 9" xfId="28068" xr:uid="{00000000-0005-0000-0000-000004310000}"/>
    <cellStyle name="Normal 11 2 3 3 5" xfId="2389" xr:uid="{00000000-0005-0000-0000-000005310000}"/>
    <cellStyle name="Normal 11 2 3 3 5 2" xfId="7339" xr:uid="{00000000-0005-0000-0000-000006310000}"/>
    <cellStyle name="Normal 11 2 3 3 5 2 2" xfId="42000" xr:uid="{00000000-0005-0000-0000-000007310000}"/>
    <cellStyle name="Normal 11 2 3 3 5 3" xfId="12289" xr:uid="{00000000-0005-0000-0000-000008310000}"/>
    <cellStyle name="Normal 11 2 3 3 5 3 2" xfId="37048" xr:uid="{00000000-0005-0000-0000-000009310000}"/>
    <cellStyle name="Normal 11 2 3 3 5 4" xfId="17240" xr:uid="{00000000-0005-0000-0000-00000A310000}"/>
    <cellStyle name="Normal 11 2 3 3 5 5" xfId="22192" xr:uid="{00000000-0005-0000-0000-00000B310000}"/>
    <cellStyle name="Normal 11 2 3 3 5 6" xfId="27144" xr:uid="{00000000-0005-0000-0000-00000C310000}"/>
    <cellStyle name="Normal 11 2 3 3 5 7" xfId="32096" xr:uid="{00000000-0005-0000-0000-00000D310000}"/>
    <cellStyle name="Normal 11 2 3 3 6" xfId="3841" xr:uid="{00000000-0005-0000-0000-00000E310000}"/>
    <cellStyle name="Normal 11 2 3 3 6 2" xfId="8791" xr:uid="{00000000-0005-0000-0000-00000F310000}"/>
    <cellStyle name="Normal 11 2 3 3 6 2 2" xfId="43452" xr:uid="{00000000-0005-0000-0000-000010310000}"/>
    <cellStyle name="Normal 11 2 3 3 6 3" xfId="13741" xr:uid="{00000000-0005-0000-0000-000011310000}"/>
    <cellStyle name="Normal 11 2 3 3 6 3 2" xfId="38500" xr:uid="{00000000-0005-0000-0000-000012310000}"/>
    <cellStyle name="Normal 11 2 3 3 6 4" xfId="18692" xr:uid="{00000000-0005-0000-0000-000013310000}"/>
    <cellStyle name="Normal 11 2 3 3 6 5" xfId="23644" xr:uid="{00000000-0005-0000-0000-000014310000}"/>
    <cellStyle name="Normal 11 2 3 3 6 6" xfId="28596" xr:uid="{00000000-0005-0000-0000-000015310000}"/>
    <cellStyle name="Normal 11 2 3 3 6 7" xfId="33548" xr:uid="{00000000-0005-0000-0000-000016310000}"/>
    <cellStyle name="Normal 11 2 3 3 7" xfId="5293" xr:uid="{00000000-0005-0000-0000-000017310000}"/>
    <cellStyle name="Normal 11 2 3 3 7 2" xfId="10243" xr:uid="{00000000-0005-0000-0000-000018310000}"/>
    <cellStyle name="Normal 11 2 3 3 7 2 2" xfId="44904" xr:uid="{00000000-0005-0000-0000-000019310000}"/>
    <cellStyle name="Normal 11 2 3 3 7 3" xfId="15193" xr:uid="{00000000-0005-0000-0000-00001A310000}"/>
    <cellStyle name="Normal 11 2 3 3 7 3 2" xfId="39952" xr:uid="{00000000-0005-0000-0000-00001B310000}"/>
    <cellStyle name="Normal 11 2 3 3 7 4" xfId="20144" xr:uid="{00000000-0005-0000-0000-00001C310000}"/>
    <cellStyle name="Normal 11 2 3 3 7 5" xfId="25096" xr:uid="{00000000-0005-0000-0000-00001D310000}"/>
    <cellStyle name="Normal 11 2 3 3 7 6" xfId="30048" xr:uid="{00000000-0005-0000-0000-00001E310000}"/>
    <cellStyle name="Normal 11 2 3 3 7 7" xfId="35000" xr:uid="{00000000-0005-0000-0000-00001F310000}"/>
    <cellStyle name="Normal 11 2 3 3 8" xfId="1861" xr:uid="{00000000-0005-0000-0000-000020310000}"/>
    <cellStyle name="Normal 11 2 3 3 8 2" xfId="41472" xr:uid="{00000000-0005-0000-0000-000021310000}"/>
    <cellStyle name="Normal 11 2 3 3 9" xfId="6811" xr:uid="{00000000-0005-0000-0000-000022310000}"/>
    <cellStyle name="Normal 11 2 3 3 9 2" xfId="36520" xr:uid="{00000000-0005-0000-0000-000023310000}"/>
    <cellStyle name="Normal 11 2 3 4" xfId="409" xr:uid="{00000000-0005-0000-0000-000024310000}"/>
    <cellStyle name="Normal 11 2 3 4 10" xfId="11827" xr:uid="{00000000-0005-0000-0000-000025310000}"/>
    <cellStyle name="Normal 11 2 3 4 11" xfId="16778" xr:uid="{00000000-0005-0000-0000-000026310000}"/>
    <cellStyle name="Normal 11 2 3 4 12" xfId="21730" xr:uid="{00000000-0005-0000-0000-000027310000}"/>
    <cellStyle name="Normal 11 2 3 4 13" xfId="26682" xr:uid="{00000000-0005-0000-0000-000028310000}"/>
    <cellStyle name="Normal 11 2 3 4 14" xfId="31634" xr:uid="{00000000-0005-0000-0000-000029310000}"/>
    <cellStyle name="Normal 11 2 3 4 2" xfId="1003" xr:uid="{00000000-0005-0000-0000-00002A310000}"/>
    <cellStyle name="Normal 11 2 3 4 2 10" xfId="21994" xr:uid="{00000000-0005-0000-0000-00002B310000}"/>
    <cellStyle name="Normal 11 2 3 4 2 11" xfId="26946" xr:uid="{00000000-0005-0000-0000-00002C310000}"/>
    <cellStyle name="Normal 11 2 3 4 2 12" xfId="31898" xr:uid="{00000000-0005-0000-0000-00002D310000}"/>
    <cellStyle name="Normal 11 2 3 4 2 2" xfId="1597" xr:uid="{00000000-0005-0000-0000-00002E310000}"/>
    <cellStyle name="Normal 11 2 3 4 2 2 10" xfId="33350" xr:uid="{00000000-0005-0000-0000-00002F310000}"/>
    <cellStyle name="Normal 11 2 3 4 2 2 2" xfId="5095" xr:uid="{00000000-0005-0000-0000-000030310000}"/>
    <cellStyle name="Normal 11 2 3 4 2 2 2 2" xfId="10045" xr:uid="{00000000-0005-0000-0000-000031310000}"/>
    <cellStyle name="Normal 11 2 3 4 2 2 2 2 2" xfId="44706" xr:uid="{00000000-0005-0000-0000-000032310000}"/>
    <cellStyle name="Normal 11 2 3 4 2 2 2 3" xfId="14995" xr:uid="{00000000-0005-0000-0000-000033310000}"/>
    <cellStyle name="Normal 11 2 3 4 2 2 2 3 2" xfId="39754" xr:uid="{00000000-0005-0000-0000-000034310000}"/>
    <cellStyle name="Normal 11 2 3 4 2 2 2 4" xfId="19946" xr:uid="{00000000-0005-0000-0000-000035310000}"/>
    <cellStyle name="Normal 11 2 3 4 2 2 2 5" xfId="24898" xr:uid="{00000000-0005-0000-0000-000036310000}"/>
    <cellStyle name="Normal 11 2 3 4 2 2 2 6" xfId="29850" xr:uid="{00000000-0005-0000-0000-000037310000}"/>
    <cellStyle name="Normal 11 2 3 4 2 2 2 7" xfId="34802" xr:uid="{00000000-0005-0000-0000-000038310000}"/>
    <cellStyle name="Normal 11 2 3 4 2 2 3" xfId="6547" xr:uid="{00000000-0005-0000-0000-000039310000}"/>
    <cellStyle name="Normal 11 2 3 4 2 2 3 2" xfId="11497" xr:uid="{00000000-0005-0000-0000-00003A310000}"/>
    <cellStyle name="Normal 11 2 3 4 2 2 3 2 2" xfId="46158" xr:uid="{00000000-0005-0000-0000-00003B310000}"/>
    <cellStyle name="Normal 11 2 3 4 2 2 3 3" xfId="16447" xr:uid="{00000000-0005-0000-0000-00003C310000}"/>
    <cellStyle name="Normal 11 2 3 4 2 2 3 3 2" xfId="41206" xr:uid="{00000000-0005-0000-0000-00003D310000}"/>
    <cellStyle name="Normal 11 2 3 4 2 2 3 4" xfId="21398" xr:uid="{00000000-0005-0000-0000-00003E310000}"/>
    <cellStyle name="Normal 11 2 3 4 2 2 3 5" xfId="26350" xr:uid="{00000000-0005-0000-0000-00003F310000}"/>
    <cellStyle name="Normal 11 2 3 4 2 2 3 6" xfId="31302" xr:uid="{00000000-0005-0000-0000-000040310000}"/>
    <cellStyle name="Normal 11 2 3 4 2 2 3 7" xfId="36254" xr:uid="{00000000-0005-0000-0000-000041310000}"/>
    <cellStyle name="Normal 11 2 3 4 2 2 4" xfId="3643" xr:uid="{00000000-0005-0000-0000-000042310000}"/>
    <cellStyle name="Normal 11 2 3 4 2 2 4 2" xfId="43254" xr:uid="{00000000-0005-0000-0000-000043310000}"/>
    <cellStyle name="Normal 11 2 3 4 2 2 5" xfId="8593" xr:uid="{00000000-0005-0000-0000-000044310000}"/>
    <cellStyle name="Normal 11 2 3 4 2 2 5 2" xfId="38302" xr:uid="{00000000-0005-0000-0000-000045310000}"/>
    <cellStyle name="Normal 11 2 3 4 2 2 6" xfId="13543" xr:uid="{00000000-0005-0000-0000-000046310000}"/>
    <cellStyle name="Normal 11 2 3 4 2 2 7" xfId="18494" xr:uid="{00000000-0005-0000-0000-000047310000}"/>
    <cellStyle name="Normal 11 2 3 4 2 2 8" xfId="23446" xr:uid="{00000000-0005-0000-0000-000048310000}"/>
    <cellStyle name="Normal 11 2 3 4 2 2 9" xfId="28398" xr:uid="{00000000-0005-0000-0000-000049310000}"/>
    <cellStyle name="Normal 11 2 3 4 2 3" xfId="3049" xr:uid="{00000000-0005-0000-0000-00004A310000}"/>
    <cellStyle name="Normal 11 2 3 4 2 3 2" xfId="7999" xr:uid="{00000000-0005-0000-0000-00004B310000}"/>
    <cellStyle name="Normal 11 2 3 4 2 3 2 2" xfId="42660" xr:uid="{00000000-0005-0000-0000-00004C310000}"/>
    <cellStyle name="Normal 11 2 3 4 2 3 3" xfId="12949" xr:uid="{00000000-0005-0000-0000-00004D310000}"/>
    <cellStyle name="Normal 11 2 3 4 2 3 3 2" xfId="37708" xr:uid="{00000000-0005-0000-0000-00004E310000}"/>
    <cellStyle name="Normal 11 2 3 4 2 3 4" xfId="17900" xr:uid="{00000000-0005-0000-0000-00004F310000}"/>
    <cellStyle name="Normal 11 2 3 4 2 3 5" xfId="22852" xr:uid="{00000000-0005-0000-0000-000050310000}"/>
    <cellStyle name="Normal 11 2 3 4 2 3 6" xfId="27804" xr:uid="{00000000-0005-0000-0000-000051310000}"/>
    <cellStyle name="Normal 11 2 3 4 2 3 7" xfId="32756" xr:uid="{00000000-0005-0000-0000-000052310000}"/>
    <cellStyle name="Normal 11 2 3 4 2 4" xfId="4501" xr:uid="{00000000-0005-0000-0000-000053310000}"/>
    <cellStyle name="Normal 11 2 3 4 2 4 2" xfId="9451" xr:uid="{00000000-0005-0000-0000-000054310000}"/>
    <cellStyle name="Normal 11 2 3 4 2 4 2 2" xfId="44112" xr:uid="{00000000-0005-0000-0000-000055310000}"/>
    <cellStyle name="Normal 11 2 3 4 2 4 3" xfId="14401" xr:uid="{00000000-0005-0000-0000-000056310000}"/>
    <cellStyle name="Normal 11 2 3 4 2 4 3 2" xfId="39160" xr:uid="{00000000-0005-0000-0000-000057310000}"/>
    <cellStyle name="Normal 11 2 3 4 2 4 4" xfId="19352" xr:uid="{00000000-0005-0000-0000-000058310000}"/>
    <cellStyle name="Normal 11 2 3 4 2 4 5" xfId="24304" xr:uid="{00000000-0005-0000-0000-000059310000}"/>
    <cellStyle name="Normal 11 2 3 4 2 4 6" xfId="29256" xr:uid="{00000000-0005-0000-0000-00005A310000}"/>
    <cellStyle name="Normal 11 2 3 4 2 4 7" xfId="34208" xr:uid="{00000000-0005-0000-0000-00005B310000}"/>
    <cellStyle name="Normal 11 2 3 4 2 5" xfId="5953" xr:uid="{00000000-0005-0000-0000-00005C310000}"/>
    <cellStyle name="Normal 11 2 3 4 2 5 2" xfId="10903" xr:uid="{00000000-0005-0000-0000-00005D310000}"/>
    <cellStyle name="Normal 11 2 3 4 2 5 2 2" xfId="45564" xr:uid="{00000000-0005-0000-0000-00005E310000}"/>
    <cellStyle name="Normal 11 2 3 4 2 5 3" xfId="15853" xr:uid="{00000000-0005-0000-0000-00005F310000}"/>
    <cellStyle name="Normal 11 2 3 4 2 5 3 2" xfId="40612" xr:uid="{00000000-0005-0000-0000-000060310000}"/>
    <cellStyle name="Normal 11 2 3 4 2 5 4" xfId="20804" xr:uid="{00000000-0005-0000-0000-000061310000}"/>
    <cellStyle name="Normal 11 2 3 4 2 5 5" xfId="25756" xr:uid="{00000000-0005-0000-0000-000062310000}"/>
    <cellStyle name="Normal 11 2 3 4 2 5 6" xfId="30708" xr:uid="{00000000-0005-0000-0000-000063310000}"/>
    <cellStyle name="Normal 11 2 3 4 2 5 7" xfId="35660" xr:uid="{00000000-0005-0000-0000-000064310000}"/>
    <cellStyle name="Normal 11 2 3 4 2 6" xfId="2191" xr:uid="{00000000-0005-0000-0000-000065310000}"/>
    <cellStyle name="Normal 11 2 3 4 2 6 2" xfId="41802" xr:uid="{00000000-0005-0000-0000-000066310000}"/>
    <cellStyle name="Normal 11 2 3 4 2 7" xfId="7141" xr:uid="{00000000-0005-0000-0000-000067310000}"/>
    <cellStyle name="Normal 11 2 3 4 2 7 2" xfId="36850" xr:uid="{00000000-0005-0000-0000-000068310000}"/>
    <cellStyle name="Normal 11 2 3 4 2 8" xfId="12091" xr:uid="{00000000-0005-0000-0000-000069310000}"/>
    <cellStyle name="Normal 11 2 3 4 2 9" xfId="17042" xr:uid="{00000000-0005-0000-0000-00006A310000}"/>
    <cellStyle name="Normal 11 2 3 4 3" xfId="739" xr:uid="{00000000-0005-0000-0000-00006B310000}"/>
    <cellStyle name="Normal 11 2 3 4 3 10" xfId="32492" xr:uid="{00000000-0005-0000-0000-00006C310000}"/>
    <cellStyle name="Normal 11 2 3 4 3 2" xfId="4237" xr:uid="{00000000-0005-0000-0000-00006D310000}"/>
    <cellStyle name="Normal 11 2 3 4 3 2 2" xfId="9187" xr:uid="{00000000-0005-0000-0000-00006E310000}"/>
    <cellStyle name="Normal 11 2 3 4 3 2 2 2" xfId="43848" xr:uid="{00000000-0005-0000-0000-00006F310000}"/>
    <cellStyle name="Normal 11 2 3 4 3 2 3" xfId="14137" xr:uid="{00000000-0005-0000-0000-000070310000}"/>
    <cellStyle name="Normal 11 2 3 4 3 2 3 2" xfId="38896" xr:uid="{00000000-0005-0000-0000-000071310000}"/>
    <cellStyle name="Normal 11 2 3 4 3 2 4" xfId="19088" xr:uid="{00000000-0005-0000-0000-000072310000}"/>
    <cellStyle name="Normal 11 2 3 4 3 2 5" xfId="24040" xr:uid="{00000000-0005-0000-0000-000073310000}"/>
    <cellStyle name="Normal 11 2 3 4 3 2 6" xfId="28992" xr:uid="{00000000-0005-0000-0000-000074310000}"/>
    <cellStyle name="Normal 11 2 3 4 3 2 7" xfId="33944" xr:uid="{00000000-0005-0000-0000-000075310000}"/>
    <cellStyle name="Normal 11 2 3 4 3 3" xfId="5689" xr:uid="{00000000-0005-0000-0000-000076310000}"/>
    <cellStyle name="Normal 11 2 3 4 3 3 2" xfId="10639" xr:uid="{00000000-0005-0000-0000-000077310000}"/>
    <cellStyle name="Normal 11 2 3 4 3 3 2 2" xfId="45300" xr:uid="{00000000-0005-0000-0000-000078310000}"/>
    <cellStyle name="Normal 11 2 3 4 3 3 3" xfId="15589" xr:uid="{00000000-0005-0000-0000-000079310000}"/>
    <cellStyle name="Normal 11 2 3 4 3 3 3 2" xfId="40348" xr:uid="{00000000-0005-0000-0000-00007A310000}"/>
    <cellStyle name="Normal 11 2 3 4 3 3 4" xfId="20540" xr:uid="{00000000-0005-0000-0000-00007B310000}"/>
    <cellStyle name="Normal 11 2 3 4 3 3 5" xfId="25492" xr:uid="{00000000-0005-0000-0000-00007C310000}"/>
    <cellStyle name="Normal 11 2 3 4 3 3 6" xfId="30444" xr:uid="{00000000-0005-0000-0000-00007D310000}"/>
    <cellStyle name="Normal 11 2 3 4 3 3 7" xfId="35396" xr:uid="{00000000-0005-0000-0000-00007E310000}"/>
    <cellStyle name="Normal 11 2 3 4 3 4" xfId="2785" xr:uid="{00000000-0005-0000-0000-00007F310000}"/>
    <cellStyle name="Normal 11 2 3 4 3 4 2" xfId="42396" xr:uid="{00000000-0005-0000-0000-000080310000}"/>
    <cellStyle name="Normal 11 2 3 4 3 5" xfId="7735" xr:uid="{00000000-0005-0000-0000-000081310000}"/>
    <cellStyle name="Normal 11 2 3 4 3 5 2" xfId="37444" xr:uid="{00000000-0005-0000-0000-000082310000}"/>
    <cellStyle name="Normal 11 2 3 4 3 6" xfId="12685" xr:uid="{00000000-0005-0000-0000-000083310000}"/>
    <cellStyle name="Normal 11 2 3 4 3 7" xfId="17636" xr:uid="{00000000-0005-0000-0000-000084310000}"/>
    <cellStyle name="Normal 11 2 3 4 3 8" xfId="22588" xr:uid="{00000000-0005-0000-0000-000085310000}"/>
    <cellStyle name="Normal 11 2 3 4 3 9" xfId="27540" xr:uid="{00000000-0005-0000-0000-000086310000}"/>
    <cellStyle name="Normal 11 2 3 4 4" xfId="1333" xr:uid="{00000000-0005-0000-0000-000087310000}"/>
    <cellStyle name="Normal 11 2 3 4 4 10" xfId="33086" xr:uid="{00000000-0005-0000-0000-000088310000}"/>
    <cellStyle name="Normal 11 2 3 4 4 2" xfId="4831" xr:uid="{00000000-0005-0000-0000-000089310000}"/>
    <cellStyle name="Normal 11 2 3 4 4 2 2" xfId="9781" xr:uid="{00000000-0005-0000-0000-00008A310000}"/>
    <cellStyle name="Normal 11 2 3 4 4 2 2 2" xfId="44442" xr:uid="{00000000-0005-0000-0000-00008B310000}"/>
    <cellStyle name="Normal 11 2 3 4 4 2 3" xfId="14731" xr:uid="{00000000-0005-0000-0000-00008C310000}"/>
    <cellStyle name="Normal 11 2 3 4 4 2 3 2" xfId="39490" xr:uid="{00000000-0005-0000-0000-00008D310000}"/>
    <cellStyle name="Normal 11 2 3 4 4 2 4" xfId="19682" xr:uid="{00000000-0005-0000-0000-00008E310000}"/>
    <cellStyle name="Normal 11 2 3 4 4 2 5" xfId="24634" xr:uid="{00000000-0005-0000-0000-00008F310000}"/>
    <cellStyle name="Normal 11 2 3 4 4 2 6" xfId="29586" xr:uid="{00000000-0005-0000-0000-000090310000}"/>
    <cellStyle name="Normal 11 2 3 4 4 2 7" xfId="34538" xr:uid="{00000000-0005-0000-0000-000091310000}"/>
    <cellStyle name="Normal 11 2 3 4 4 3" xfId="6283" xr:uid="{00000000-0005-0000-0000-000092310000}"/>
    <cellStyle name="Normal 11 2 3 4 4 3 2" xfId="11233" xr:uid="{00000000-0005-0000-0000-000093310000}"/>
    <cellStyle name="Normal 11 2 3 4 4 3 2 2" xfId="45894" xr:uid="{00000000-0005-0000-0000-000094310000}"/>
    <cellStyle name="Normal 11 2 3 4 4 3 3" xfId="16183" xr:uid="{00000000-0005-0000-0000-000095310000}"/>
    <cellStyle name="Normal 11 2 3 4 4 3 3 2" xfId="40942" xr:uid="{00000000-0005-0000-0000-000096310000}"/>
    <cellStyle name="Normal 11 2 3 4 4 3 4" xfId="21134" xr:uid="{00000000-0005-0000-0000-000097310000}"/>
    <cellStyle name="Normal 11 2 3 4 4 3 5" xfId="26086" xr:uid="{00000000-0005-0000-0000-000098310000}"/>
    <cellStyle name="Normal 11 2 3 4 4 3 6" xfId="31038" xr:uid="{00000000-0005-0000-0000-000099310000}"/>
    <cellStyle name="Normal 11 2 3 4 4 3 7" xfId="35990" xr:uid="{00000000-0005-0000-0000-00009A310000}"/>
    <cellStyle name="Normal 11 2 3 4 4 4" xfId="3379" xr:uid="{00000000-0005-0000-0000-00009B310000}"/>
    <cellStyle name="Normal 11 2 3 4 4 4 2" xfId="42990" xr:uid="{00000000-0005-0000-0000-00009C310000}"/>
    <cellStyle name="Normal 11 2 3 4 4 5" xfId="8329" xr:uid="{00000000-0005-0000-0000-00009D310000}"/>
    <cellStyle name="Normal 11 2 3 4 4 5 2" xfId="38038" xr:uid="{00000000-0005-0000-0000-00009E310000}"/>
    <cellStyle name="Normal 11 2 3 4 4 6" xfId="13279" xr:uid="{00000000-0005-0000-0000-00009F310000}"/>
    <cellStyle name="Normal 11 2 3 4 4 7" xfId="18230" xr:uid="{00000000-0005-0000-0000-0000A0310000}"/>
    <cellStyle name="Normal 11 2 3 4 4 8" xfId="23182" xr:uid="{00000000-0005-0000-0000-0000A1310000}"/>
    <cellStyle name="Normal 11 2 3 4 4 9" xfId="28134" xr:uid="{00000000-0005-0000-0000-0000A2310000}"/>
    <cellStyle name="Normal 11 2 3 4 5" xfId="2455" xr:uid="{00000000-0005-0000-0000-0000A3310000}"/>
    <cellStyle name="Normal 11 2 3 4 5 2" xfId="7405" xr:uid="{00000000-0005-0000-0000-0000A4310000}"/>
    <cellStyle name="Normal 11 2 3 4 5 2 2" xfId="42066" xr:uid="{00000000-0005-0000-0000-0000A5310000}"/>
    <cellStyle name="Normal 11 2 3 4 5 3" xfId="12355" xr:uid="{00000000-0005-0000-0000-0000A6310000}"/>
    <cellStyle name="Normal 11 2 3 4 5 3 2" xfId="37114" xr:uid="{00000000-0005-0000-0000-0000A7310000}"/>
    <cellStyle name="Normal 11 2 3 4 5 4" xfId="17306" xr:uid="{00000000-0005-0000-0000-0000A8310000}"/>
    <cellStyle name="Normal 11 2 3 4 5 5" xfId="22258" xr:uid="{00000000-0005-0000-0000-0000A9310000}"/>
    <cellStyle name="Normal 11 2 3 4 5 6" xfId="27210" xr:uid="{00000000-0005-0000-0000-0000AA310000}"/>
    <cellStyle name="Normal 11 2 3 4 5 7" xfId="32162" xr:uid="{00000000-0005-0000-0000-0000AB310000}"/>
    <cellStyle name="Normal 11 2 3 4 6" xfId="3907" xr:uid="{00000000-0005-0000-0000-0000AC310000}"/>
    <cellStyle name="Normal 11 2 3 4 6 2" xfId="8857" xr:uid="{00000000-0005-0000-0000-0000AD310000}"/>
    <cellStyle name="Normal 11 2 3 4 6 2 2" xfId="43518" xr:uid="{00000000-0005-0000-0000-0000AE310000}"/>
    <cellStyle name="Normal 11 2 3 4 6 3" xfId="13807" xr:uid="{00000000-0005-0000-0000-0000AF310000}"/>
    <cellStyle name="Normal 11 2 3 4 6 3 2" xfId="38566" xr:uid="{00000000-0005-0000-0000-0000B0310000}"/>
    <cellStyle name="Normal 11 2 3 4 6 4" xfId="18758" xr:uid="{00000000-0005-0000-0000-0000B1310000}"/>
    <cellStyle name="Normal 11 2 3 4 6 5" xfId="23710" xr:uid="{00000000-0005-0000-0000-0000B2310000}"/>
    <cellStyle name="Normal 11 2 3 4 6 6" xfId="28662" xr:uid="{00000000-0005-0000-0000-0000B3310000}"/>
    <cellStyle name="Normal 11 2 3 4 6 7" xfId="33614" xr:uid="{00000000-0005-0000-0000-0000B4310000}"/>
    <cellStyle name="Normal 11 2 3 4 7" xfId="5359" xr:uid="{00000000-0005-0000-0000-0000B5310000}"/>
    <cellStyle name="Normal 11 2 3 4 7 2" xfId="10309" xr:uid="{00000000-0005-0000-0000-0000B6310000}"/>
    <cellStyle name="Normal 11 2 3 4 7 2 2" xfId="44970" xr:uid="{00000000-0005-0000-0000-0000B7310000}"/>
    <cellStyle name="Normal 11 2 3 4 7 3" xfId="15259" xr:uid="{00000000-0005-0000-0000-0000B8310000}"/>
    <cellStyle name="Normal 11 2 3 4 7 3 2" xfId="40018" xr:uid="{00000000-0005-0000-0000-0000B9310000}"/>
    <cellStyle name="Normal 11 2 3 4 7 4" xfId="20210" xr:uid="{00000000-0005-0000-0000-0000BA310000}"/>
    <cellStyle name="Normal 11 2 3 4 7 5" xfId="25162" xr:uid="{00000000-0005-0000-0000-0000BB310000}"/>
    <cellStyle name="Normal 11 2 3 4 7 6" xfId="30114" xr:uid="{00000000-0005-0000-0000-0000BC310000}"/>
    <cellStyle name="Normal 11 2 3 4 7 7" xfId="35066" xr:uid="{00000000-0005-0000-0000-0000BD310000}"/>
    <cellStyle name="Normal 11 2 3 4 8" xfId="1927" xr:uid="{00000000-0005-0000-0000-0000BE310000}"/>
    <cellStyle name="Normal 11 2 3 4 8 2" xfId="41538" xr:uid="{00000000-0005-0000-0000-0000BF310000}"/>
    <cellStyle name="Normal 11 2 3 4 9" xfId="6877" xr:uid="{00000000-0005-0000-0000-0000C0310000}"/>
    <cellStyle name="Normal 11 2 3 4 9 2" xfId="36586" xr:uid="{00000000-0005-0000-0000-0000C1310000}"/>
    <cellStyle name="Normal 11 2 3 5" xfId="475" xr:uid="{00000000-0005-0000-0000-0000C2310000}"/>
    <cellStyle name="Normal 11 2 3 5 10" xfId="11893" xr:uid="{00000000-0005-0000-0000-0000C3310000}"/>
    <cellStyle name="Normal 11 2 3 5 11" xfId="16844" xr:uid="{00000000-0005-0000-0000-0000C4310000}"/>
    <cellStyle name="Normal 11 2 3 5 12" xfId="21796" xr:uid="{00000000-0005-0000-0000-0000C5310000}"/>
    <cellStyle name="Normal 11 2 3 5 13" xfId="26748" xr:uid="{00000000-0005-0000-0000-0000C6310000}"/>
    <cellStyle name="Normal 11 2 3 5 14" xfId="31700" xr:uid="{00000000-0005-0000-0000-0000C7310000}"/>
    <cellStyle name="Normal 11 2 3 5 2" xfId="1069" xr:uid="{00000000-0005-0000-0000-0000C8310000}"/>
    <cellStyle name="Normal 11 2 3 5 2 10" xfId="22060" xr:uid="{00000000-0005-0000-0000-0000C9310000}"/>
    <cellStyle name="Normal 11 2 3 5 2 11" xfId="27012" xr:uid="{00000000-0005-0000-0000-0000CA310000}"/>
    <cellStyle name="Normal 11 2 3 5 2 12" xfId="31964" xr:uid="{00000000-0005-0000-0000-0000CB310000}"/>
    <cellStyle name="Normal 11 2 3 5 2 2" xfId="1663" xr:uid="{00000000-0005-0000-0000-0000CC310000}"/>
    <cellStyle name="Normal 11 2 3 5 2 2 10" xfId="33416" xr:uid="{00000000-0005-0000-0000-0000CD310000}"/>
    <cellStyle name="Normal 11 2 3 5 2 2 2" xfId="5161" xr:uid="{00000000-0005-0000-0000-0000CE310000}"/>
    <cellStyle name="Normal 11 2 3 5 2 2 2 2" xfId="10111" xr:uid="{00000000-0005-0000-0000-0000CF310000}"/>
    <cellStyle name="Normal 11 2 3 5 2 2 2 2 2" xfId="44772" xr:uid="{00000000-0005-0000-0000-0000D0310000}"/>
    <cellStyle name="Normal 11 2 3 5 2 2 2 3" xfId="15061" xr:uid="{00000000-0005-0000-0000-0000D1310000}"/>
    <cellStyle name="Normal 11 2 3 5 2 2 2 3 2" xfId="39820" xr:uid="{00000000-0005-0000-0000-0000D2310000}"/>
    <cellStyle name="Normal 11 2 3 5 2 2 2 4" xfId="20012" xr:uid="{00000000-0005-0000-0000-0000D3310000}"/>
    <cellStyle name="Normal 11 2 3 5 2 2 2 5" xfId="24964" xr:uid="{00000000-0005-0000-0000-0000D4310000}"/>
    <cellStyle name="Normal 11 2 3 5 2 2 2 6" xfId="29916" xr:uid="{00000000-0005-0000-0000-0000D5310000}"/>
    <cellStyle name="Normal 11 2 3 5 2 2 2 7" xfId="34868" xr:uid="{00000000-0005-0000-0000-0000D6310000}"/>
    <cellStyle name="Normal 11 2 3 5 2 2 3" xfId="6613" xr:uid="{00000000-0005-0000-0000-0000D7310000}"/>
    <cellStyle name="Normal 11 2 3 5 2 2 3 2" xfId="11563" xr:uid="{00000000-0005-0000-0000-0000D8310000}"/>
    <cellStyle name="Normal 11 2 3 5 2 2 3 2 2" xfId="46224" xr:uid="{00000000-0005-0000-0000-0000D9310000}"/>
    <cellStyle name="Normal 11 2 3 5 2 2 3 3" xfId="16513" xr:uid="{00000000-0005-0000-0000-0000DA310000}"/>
    <cellStyle name="Normal 11 2 3 5 2 2 3 3 2" xfId="41272" xr:uid="{00000000-0005-0000-0000-0000DB310000}"/>
    <cellStyle name="Normal 11 2 3 5 2 2 3 4" xfId="21464" xr:uid="{00000000-0005-0000-0000-0000DC310000}"/>
    <cellStyle name="Normal 11 2 3 5 2 2 3 5" xfId="26416" xr:uid="{00000000-0005-0000-0000-0000DD310000}"/>
    <cellStyle name="Normal 11 2 3 5 2 2 3 6" xfId="31368" xr:uid="{00000000-0005-0000-0000-0000DE310000}"/>
    <cellStyle name="Normal 11 2 3 5 2 2 3 7" xfId="36320" xr:uid="{00000000-0005-0000-0000-0000DF310000}"/>
    <cellStyle name="Normal 11 2 3 5 2 2 4" xfId="3709" xr:uid="{00000000-0005-0000-0000-0000E0310000}"/>
    <cellStyle name="Normal 11 2 3 5 2 2 4 2" xfId="43320" xr:uid="{00000000-0005-0000-0000-0000E1310000}"/>
    <cellStyle name="Normal 11 2 3 5 2 2 5" xfId="8659" xr:uid="{00000000-0005-0000-0000-0000E2310000}"/>
    <cellStyle name="Normal 11 2 3 5 2 2 5 2" xfId="38368" xr:uid="{00000000-0005-0000-0000-0000E3310000}"/>
    <cellStyle name="Normal 11 2 3 5 2 2 6" xfId="13609" xr:uid="{00000000-0005-0000-0000-0000E4310000}"/>
    <cellStyle name="Normal 11 2 3 5 2 2 7" xfId="18560" xr:uid="{00000000-0005-0000-0000-0000E5310000}"/>
    <cellStyle name="Normal 11 2 3 5 2 2 8" xfId="23512" xr:uid="{00000000-0005-0000-0000-0000E6310000}"/>
    <cellStyle name="Normal 11 2 3 5 2 2 9" xfId="28464" xr:uid="{00000000-0005-0000-0000-0000E7310000}"/>
    <cellStyle name="Normal 11 2 3 5 2 3" xfId="3115" xr:uid="{00000000-0005-0000-0000-0000E8310000}"/>
    <cellStyle name="Normal 11 2 3 5 2 3 2" xfId="8065" xr:uid="{00000000-0005-0000-0000-0000E9310000}"/>
    <cellStyle name="Normal 11 2 3 5 2 3 2 2" xfId="42726" xr:uid="{00000000-0005-0000-0000-0000EA310000}"/>
    <cellStyle name="Normal 11 2 3 5 2 3 3" xfId="13015" xr:uid="{00000000-0005-0000-0000-0000EB310000}"/>
    <cellStyle name="Normal 11 2 3 5 2 3 3 2" xfId="37774" xr:uid="{00000000-0005-0000-0000-0000EC310000}"/>
    <cellStyle name="Normal 11 2 3 5 2 3 4" xfId="17966" xr:uid="{00000000-0005-0000-0000-0000ED310000}"/>
    <cellStyle name="Normal 11 2 3 5 2 3 5" xfId="22918" xr:uid="{00000000-0005-0000-0000-0000EE310000}"/>
    <cellStyle name="Normal 11 2 3 5 2 3 6" xfId="27870" xr:uid="{00000000-0005-0000-0000-0000EF310000}"/>
    <cellStyle name="Normal 11 2 3 5 2 3 7" xfId="32822" xr:uid="{00000000-0005-0000-0000-0000F0310000}"/>
    <cellStyle name="Normal 11 2 3 5 2 4" xfId="4567" xr:uid="{00000000-0005-0000-0000-0000F1310000}"/>
    <cellStyle name="Normal 11 2 3 5 2 4 2" xfId="9517" xr:uid="{00000000-0005-0000-0000-0000F2310000}"/>
    <cellStyle name="Normal 11 2 3 5 2 4 2 2" xfId="44178" xr:uid="{00000000-0005-0000-0000-0000F3310000}"/>
    <cellStyle name="Normal 11 2 3 5 2 4 3" xfId="14467" xr:uid="{00000000-0005-0000-0000-0000F4310000}"/>
    <cellStyle name="Normal 11 2 3 5 2 4 3 2" xfId="39226" xr:uid="{00000000-0005-0000-0000-0000F5310000}"/>
    <cellStyle name="Normal 11 2 3 5 2 4 4" xfId="19418" xr:uid="{00000000-0005-0000-0000-0000F6310000}"/>
    <cellStyle name="Normal 11 2 3 5 2 4 5" xfId="24370" xr:uid="{00000000-0005-0000-0000-0000F7310000}"/>
    <cellStyle name="Normal 11 2 3 5 2 4 6" xfId="29322" xr:uid="{00000000-0005-0000-0000-0000F8310000}"/>
    <cellStyle name="Normal 11 2 3 5 2 4 7" xfId="34274" xr:uid="{00000000-0005-0000-0000-0000F9310000}"/>
    <cellStyle name="Normal 11 2 3 5 2 5" xfId="6019" xr:uid="{00000000-0005-0000-0000-0000FA310000}"/>
    <cellStyle name="Normal 11 2 3 5 2 5 2" xfId="10969" xr:uid="{00000000-0005-0000-0000-0000FB310000}"/>
    <cellStyle name="Normal 11 2 3 5 2 5 2 2" xfId="45630" xr:uid="{00000000-0005-0000-0000-0000FC310000}"/>
    <cellStyle name="Normal 11 2 3 5 2 5 3" xfId="15919" xr:uid="{00000000-0005-0000-0000-0000FD310000}"/>
    <cellStyle name="Normal 11 2 3 5 2 5 3 2" xfId="40678" xr:uid="{00000000-0005-0000-0000-0000FE310000}"/>
    <cellStyle name="Normal 11 2 3 5 2 5 4" xfId="20870" xr:uid="{00000000-0005-0000-0000-0000FF310000}"/>
    <cellStyle name="Normal 11 2 3 5 2 5 5" xfId="25822" xr:uid="{00000000-0005-0000-0000-000000320000}"/>
    <cellStyle name="Normal 11 2 3 5 2 5 6" xfId="30774" xr:uid="{00000000-0005-0000-0000-000001320000}"/>
    <cellStyle name="Normal 11 2 3 5 2 5 7" xfId="35726" xr:uid="{00000000-0005-0000-0000-000002320000}"/>
    <cellStyle name="Normal 11 2 3 5 2 6" xfId="2257" xr:uid="{00000000-0005-0000-0000-000003320000}"/>
    <cellStyle name="Normal 11 2 3 5 2 6 2" xfId="41868" xr:uid="{00000000-0005-0000-0000-000004320000}"/>
    <cellStyle name="Normal 11 2 3 5 2 7" xfId="7207" xr:uid="{00000000-0005-0000-0000-000005320000}"/>
    <cellStyle name="Normal 11 2 3 5 2 7 2" xfId="36916" xr:uid="{00000000-0005-0000-0000-000006320000}"/>
    <cellStyle name="Normal 11 2 3 5 2 8" xfId="12157" xr:uid="{00000000-0005-0000-0000-000007320000}"/>
    <cellStyle name="Normal 11 2 3 5 2 9" xfId="17108" xr:uid="{00000000-0005-0000-0000-000008320000}"/>
    <cellStyle name="Normal 11 2 3 5 3" xfId="805" xr:uid="{00000000-0005-0000-0000-000009320000}"/>
    <cellStyle name="Normal 11 2 3 5 3 10" xfId="32558" xr:uid="{00000000-0005-0000-0000-00000A320000}"/>
    <cellStyle name="Normal 11 2 3 5 3 2" xfId="4303" xr:uid="{00000000-0005-0000-0000-00000B320000}"/>
    <cellStyle name="Normal 11 2 3 5 3 2 2" xfId="9253" xr:uid="{00000000-0005-0000-0000-00000C320000}"/>
    <cellStyle name="Normal 11 2 3 5 3 2 2 2" xfId="43914" xr:uid="{00000000-0005-0000-0000-00000D320000}"/>
    <cellStyle name="Normal 11 2 3 5 3 2 3" xfId="14203" xr:uid="{00000000-0005-0000-0000-00000E320000}"/>
    <cellStyle name="Normal 11 2 3 5 3 2 3 2" xfId="38962" xr:uid="{00000000-0005-0000-0000-00000F320000}"/>
    <cellStyle name="Normal 11 2 3 5 3 2 4" xfId="19154" xr:uid="{00000000-0005-0000-0000-000010320000}"/>
    <cellStyle name="Normal 11 2 3 5 3 2 5" xfId="24106" xr:uid="{00000000-0005-0000-0000-000011320000}"/>
    <cellStyle name="Normal 11 2 3 5 3 2 6" xfId="29058" xr:uid="{00000000-0005-0000-0000-000012320000}"/>
    <cellStyle name="Normal 11 2 3 5 3 2 7" xfId="34010" xr:uid="{00000000-0005-0000-0000-000013320000}"/>
    <cellStyle name="Normal 11 2 3 5 3 3" xfId="5755" xr:uid="{00000000-0005-0000-0000-000014320000}"/>
    <cellStyle name="Normal 11 2 3 5 3 3 2" xfId="10705" xr:uid="{00000000-0005-0000-0000-000015320000}"/>
    <cellStyle name="Normal 11 2 3 5 3 3 2 2" xfId="45366" xr:uid="{00000000-0005-0000-0000-000016320000}"/>
    <cellStyle name="Normal 11 2 3 5 3 3 3" xfId="15655" xr:uid="{00000000-0005-0000-0000-000017320000}"/>
    <cellStyle name="Normal 11 2 3 5 3 3 3 2" xfId="40414" xr:uid="{00000000-0005-0000-0000-000018320000}"/>
    <cellStyle name="Normal 11 2 3 5 3 3 4" xfId="20606" xr:uid="{00000000-0005-0000-0000-000019320000}"/>
    <cellStyle name="Normal 11 2 3 5 3 3 5" xfId="25558" xr:uid="{00000000-0005-0000-0000-00001A320000}"/>
    <cellStyle name="Normal 11 2 3 5 3 3 6" xfId="30510" xr:uid="{00000000-0005-0000-0000-00001B320000}"/>
    <cellStyle name="Normal 11 2 3 5 3 3 7" xfId="35462" xr:uid="{00000000-0005-0000-0000-00001C320000}"/>
    <cellStyle name="Normal 11 2 3 5 3 4" xfId="2851" xr:uid="{00000000-0005-0000-0000-00001D320000}"/>
    <cellStyle name="Normal 11 2 3 5 3 4 2" xfId="42462" xr:uid="{00000000-0005-0000-0000-00001E320000}"/>
    <cellStyle name="Normal 11 2 3 5 3 5" xfId="7801" xr:uid="{00000000-0005-0000-0000-00001F320000}"/>
    <cellStyle name="Normal 11 2 3 5 3 5 2" xfId="37510" xr:uid="{00000000-0005-0000-0000-000020320000}"/>
    <cellStyle name="Normal 11 2 3 5 3 6" xfId="12751" xr:uid="{00000000-0005-0000-0000-000021320000}"/>
    <cellStyle name="Normal 11 2 3 5 3 7" xfId="17702" xr:uid="{00000000-0005-0000-0000-000022320000}"/>
    <cellStyle name="Normal 11 2 3 5 3 8" xfId="22654" xr:uid="{00000000-0005-0000-0000-000023320000}"/>
    <cellStyle name="Normal 11 2 3 5 3 9" xfId="27606" xr:uid="{00000000-0005-0000-0000-000024320000}"/>
    <cellStyle name="Normal 11 2 3 5 4" xfId="1399" xr:uid="{00000000-0005-0000-0000-000025320000}"/>
    <cellStyle name="Normal 11 2 3 5 4 10" xfId="33152" xr:uid="{00000000-0005-0000-0000-000026320000}"/>
    <cellStyle name="Normal 11 2 3 5 4 2" xfId="4897" xr:uid="{00000000-0005-0000-0000-000027320000}"/>
    <cellStyle name="Normal 11 2 3 5 4 2 2" xfId="9847" xr:uid="{00000000-0005-0000-0000-000028320000}"/>
    <cellStyle name="Normal 11 2 3 5 4 2 2 2" xfId="44508" xr:uid="{00000000-0005-0000-0000-000029320000}"/>
    <cellStyle name="Normal 11 2 3 5 4 2 3" xfId="14797" xr:uid="{00000000-0005-0000-0000-00002A320000}"/>
    <cellStyle name="Normal 11 2 3 5 4 2 3 2" xfId="39556" xr:uid="{00000000-0005-0000-0000-00002B320000}"/>
    <cellStyle name="Normal 11 2 3 5 4 2 4" xfId="19748" xr:uid="{00000000-0005-0000-0000-00002C320000}"/>
    <cellStyle name="Normal 11 2 3 5 4 2 5" xfId="24700" xr:uid="{00000000-0005-0000-0000-00002D320000}"/>
    <cellStyle name="Normal 11 2 3 5 4 2 6" xfId="29652" xr:uid="{00000000-0005-0000-0000-00002E320000}"/>
    <cellStyle name="Normal 11 2 3 5 4 2 7" xfId="34604" xr:uid="{00000000-0005-0000-0000-00002F320000}"/>
    <cellStyle name="Normal 11 2 3 5 4 3" xfId="6349" xr:uid="{00000000-0005-0000-0000-000030320000}"/>
    <cellStyle name="Normal 11 2 3 5 4 3 2" xfId="11299" xr:uid="{00000000-0005-0000-0000-000031320000}"/>
    <cellStyle name="Normal 11 2 3 5 4 3 2 2" xfId="45960" xr:uid="{00000000-0005-0000-0000-000032320000}"/>
    <cellStyle name="Normal 11 2 3 5 4 3 3" xfId="16249" xr:uid="{00000000-0005-0000-0000-000033320000}"/>
    <cellStyle name="Normal 11 2 3 5 4 3 3 2" xfId="41008" xr:uid="{00000000-0005-0000-0000-000034320000}"/>
    <cellStyle name="Normal 11 2 3 5 4 3 4" xfId="21200" xr:uid="{00000000-0005-0000-0000-000035320000}"/>
    <cellStyle name="Normal 11 2 3 5 4 3 5" xfId="26152" xr:uid="{00000000-0005-0000-0000-000036320000}"/>
    <cellStyle name="Normal 11 2 3 5 4 3 6" xfId="31104" xr:uid="{00000000-0005-0000-0000-000037320000}"/>
    <cellStyle name="Normal 11 2 3 5 4 3 7" xfId="36056" xr:uid="{00000000-0005-0000-0000-000038320000}"/>
    <cellStyle name="Normal 11 2 3 5 4 4" xfId="3445" xr:uid="{00000000-0005-0000-0000-000039320000}"/>
    <cellStyle name="Normal 11 2 3 5 4 4 2" xfId="43056" xr:uid="{00000000-0005-0000-0000-00003A320000}"/>
    <cellStyle name="Normal 11 2 3 5 4 5" xfId="8395" xr:uid="{00000000-0005-0000-0000-00003B320000}"/>
    <cellStyle name="Normal 11 2 3 5 4 5 2" xfId="38104" xr:uid="{00000000-0005-0000-0000-00003C320000}"/>
    <cellStyle name="Normal 11 2 3 5 4 6" xfId="13345" xr:uid="{00000000-0005-0000-0000-00003D320000}"/>
    <cellStyle name="Normal 11 2 3 5 4 7" xfId="18296" xr:uid="{00000000-0005-0000-0000-00003E320000}"/>
    <cellStyle name="Normal 11 2 3 5 4 8" xfId="23248" xr:uid="{00000000-0005-0000-0000-00003F320000}"/>
    <cellStyle name="Normal 11 2 3 5 4 9" xfId="28200" xr:uid="{00000000-0005-0000-0000-000040320000}"/>
    <cellStyle name="Normal 11 2 3 5 5" xfId="2521" xr:uid="{00000000-0005-0000-0000-000041320000}"/>
    <cellStyle name="Normal 11 2 3 5 5 2" xfId="7471" xr:uid="{00000000-0005-0000-0000-000042320000}"/>
    <cellStyle name="Normal 11 2 3 5 5 2 2" xfId="42132" xr:uid="{00000000-0005-0000-0000-000043320000}"/>
    <cellStyle name="Normal 11 2 3 5 5 3" xfId="12421" xr:uid="{00000000-0005-0000-0000-000044320000}"/>
    <cellStyle name="Normal 11 2 3 5 5 3 2" xfId="37180" xr:uid="{00000000-0005-0000-0000-000045320000}"/>
    <cellStyle name="Normal 11 2 3 5 5 4" xfId="17372" xr:uid="{00000000-0005-0000-0000-000046320000}"/>
    <cellStyle name="Normal 11 2 3 5 5 5" xfId="22324" xr:uid="{00000000-0005-0000-0000-000047320000}"/>
    <cellStyle name="Normal 11 2 3 5 5 6" xfId="27276" xr:uid="{00000000-0005-0000-0000-000048320000}"/>
    <cellStyle name="Normal 11 2 3 5 5 7" xfId="32228" xr:uid="{00000000-0005-0000-0000-000049320000}"/>
    <cellStyle name="Normal 11 2 3 5 6" xfId="3973" xr:uid="{00000000-0005-0000-0000-00004A320000}"/>
    <cellStyle name="Normal 11 2 3 5 6 2" xfId="8923" xr:uid="{00000000-0005-0000-0000-00004B320000}"/>
    <cellStyle name="Normal 11 2 3 5 6 2 2" xfId="43584" xr:uid="{00000000-0005-0000-0000-00004C320000}"/>
    <cellStyle name="Normal 11 2 3 5 6 3" xfId="13873" xr:uid="{00000000-0005-0000-0000-00004D320000}"/>
    <cellStyle name="Normal 11 2 3 5 6 3 2" xfId="38632" xr:uid="{00000000-0005-0000-0000-00004E320000}"/>
    <cellStyle name="Normal 11 2 3 5 6 4" xfId="18824" xr:uid="{00000000-0005-0000-0000-00004F320000}"/>
    <cellStyle name="Normal 11 2 3 5 6 5" xfId="23776" xr:uid="{00000000-0005-0000-0000-000050320000}"/>
    <cellStyle name="Normal 11 2 3 5 6 6" xfId="28728" xr:uid="{00000000-0005-0000-0000-000051320000}"/>
    <cellStyle name="Normal 11 2 3 5 6 7" xfId="33680" xr:uid="{00000000-0005-0000-0000-000052320000}"/>
    <cellStyle name="Normal 11 2 3 5 7" xfId="5425" xr:uid="{00000000-0005-0000-0000-000053320000}"/>
    <cellStyle name="Normal 11 2 3 5 7 2" xfId="10375" xr:uid="{00000000-0005-0000-0000-000054320000}"/>
    <cellStyle name="Normal 11 2 3 5 7 2 2" xfId="45036" xr:uid="{00000000-0005-0000-0000-000055320000}"/>
    <cellStyle name="Normal 11 2 3 5 7 3" xfId="15325" xr:uid="{00000000-0005-0000-0000-000056320000}"/>
    <cellStyle name="Normal 11 2 3 5 7 3 2" xfId="40084" xr:uid="{00000000-0005-0000-0000-000057320000}"/>
    <cellStyle name="Normal 11 2 3 5 7 4" xfId="20276" xr:uid="{00000000-0005-0000-0000-000058320000}"/>
    <cellStyle name="Normal 11 2 3 5 7 5" xfId="25228" xr:uid="{00000000-0005-0000-0000-000059320000}"/>
    <cellStyle name="Normal 11 2 3 5 7 6" xfId="30180" xr:uid="{00000000-0005-0000-0000-00005A320000}"/>
    <cellStyle name="Normal 11 2 3 5 7 7" xfId="35132" xr:uid="{00000000-0005-0000-0000-00005B320000}"/>
    <cellStyle name="Normal 11 2 3 5 8" xfId="1993" xr:uid="{00000000-0005-0000-0000-00005C320000}"/>
    <cellStyle name="Normal 11 2 3 5 8 2" xfId="41604" xr:uid="{00000000-0005-0000-0000-00005D320000}"/>
    <cellStyle name="Normal 11 2 3 5 9" xfId="6943" xr:uid="{00000000-0005-0000-0000-00005E320000}"/>
    <cellStyle name="Normal 11 2 3 5 9 2" xfId="36652" xr:uid="{00000000-0005-0000-0000-00005F320000}"/>
    <cellStyle name="Normal 11 2 3 6" xfId="607" xr:uid="{00000000-0005-0000-0000-000060320000}"/>
    <cellStyle name="Normal 11 2 3 6 10" xfId="21598" xr:uid="{00000000-0005-0000-0000-000061320000}"/>
    <cellStyle name="Normal 11 2 3 6 11" xfId="26550" xr:uid="{00000000-0005-0000-0000-000062320000}"/>
    <cellStyle name="Normal 11 2 3 6 12" xfId="31502" xr:uid="{00000000-0005-0000-0000-000063320000}"/>
    <cellStyle name="Normal 11 2 3 6 2" xfId="1201" xr:uid="{00000000-0005-0000-0000-000064320000}"/>
    <cellStyle name="Normal 11 2 3 6 2 10" xfId="32954" xr:uid="{00000000-0005-0000-0000-000065320000}"/>
    <cellStyle name="Normal 11 2 3 6 2 2" xfId="4699" xr:uid="{00000000-0005-0000-0000-000066320000}"/>
    <cellStyle name="Normal 11 2 3 6 2 2 2" xfId="9649" xr:uid="{00000000-0005-0000-0000-000067320000}"/>
    <cellStyle name="Normal 11 2 3 6 2 2 2 2" xfId="44310" xr:uid="{00000000-0005-0000-0000-000068320000}"/>
    <cellStyle name="Normal 11 2 3 6 2 2 3" xfId="14599" xr:uid="{00000000-0005-0000-0000-000069320000}"/>
    <cellStyle name="Normal 11 2 3 6 2 2 3 2" xfId="39358" xr:uid="{00000000-0005-0000-0000-00006A320000}"/>
    <cellStyle name="Normal 11 2 3 6 2 2 4" xfId="19550" xr:uid="{00000000-0005-0000-0000-00006B320000}"/>
    <cellStyle name="Normal 11 2 3 6 2 2 5" xfId="24502" xr:uid="{00000000-0005-0000-0000-00006C320000}"/>
    <cellStyle name="Normal 11 2 3 6 2 2 6" xfId="29454" xr:uid="{00000000-0005-0000-0000-00006D320000}"/>
    <cellStyle name="Normal 11 2 3 6 2 2 7" xfId="34406" xr:uid="{00000000-0005-0000-0000-00006E320000}"/>
    <cellStyle name="Normal 11 2 3 6 2 3" xfId="6151" xr:uid="{00000000-0005-0000-0000-00006F320000}"/>
    <cellStyle name="Normal 11 2 3 6 2 3 2" xfId="11101" xr:uid="{00000000-0005-0000-0000-000070320000}"/>
    <cellStyle name="Normal 11 2 3 6 2 3 2 2" xfId="45762" xr:uid="{00000000-0005-0000-0000-000071320000}"/>
    <cellStyle name="Normal 11 2 3 6 2 3 3" xfId="16051" xr:uid="{00000000-0005-0000-0000-000072320000}"/>
    <cellStyle name="Normal 11 2 3 6 2 3 3 2" xfId="40810" xr:uid="{00000000-0005-0000-0000-000073320000}"/>
    <cellStyle name="Normal 11 2 3 6 2 3 4" xfId="21002" xr:uid="{00000000-0005-0000-0000-000074320000}"/>
    <cellStyle name="Normal 11 2 3 6 2 3 5" xfId="25954" xr:uid="{00000000-0005-0000-0000-000075320000}"/>
    <cellStyle name="Normal 11 2 3 6 2 3 6" xfId="30906" xr:uid="{00000000-0005-0000-0000-000076320000}"/>
    <cellStyle name="Normal 11 2 3 6 2 3 7" xfId="35858" xr:uid="{00000000-0005-0000-0000-000077320000}"/>
    <cellStyle name="Normal 11 2 3 6 2 4" xfId="3247" xr:uid="{00000000-0005-0000-0000-000078320000}"/>
    <cellStyle name="Normal 11 2 3 6 2 4 2" xfId="42858" xr:uid="{00000000-0005-0000-0000-000079320000}"/>
    <cellStyle name="Normal 11 2 3 6 2 5" xfId="8197" xr:uid="{00000000-0005-0000-0000-00007A320000}"/>
    <cellStyle name="Normal 11 2 3 6 2 5 2" xfId="37906" xr:uid="{00000000-0005-0000-0000-00007B320000}"/>
    <cellStyle name="Normal 11 2 3 6 2 6" xfId="13147" xr:uid="{00000000-0005-0000-0000-00007C320000}"/>
    <cellStyle name="Normal 11 2 3 6 2 7" xfId="18098" xr:uid="{00000000-0005-0000-0000-00007D320000}"/>
    <cellStyle name="Normal 11 2 3 6 2 8" xfId="23050" xr:uid="{00000000-0005-0000-0000-00007E320000}"/>
    <cellStyle name="Normal 11 2 3 6 2 9" xfId="28002" xr:uid="{00000000-0005-0000-0000-00007F320000}"/>
    <cellStyle name="Normal 11 2 3 6 3" xfId="2653" xr:uid="{00000000-0005-0000-0000-000080320000}"/>
    <cellStyle name="Normal 11 2 3 6 3 2" xfId="7603" xr:uid="{00000000-0005-0000-0000-000081320000}"/>
    <cellStyle name="Normal 11 2 3 6 3 2 2" xfId="42264" xr:uid="{00000000-0005-0000-0000-000082320000}"/>
    <cellStyle name="Normal 11 2 3 6 3 3" xfId="12553" xr:uid="{00000000-0005-0000-0000-000083320000}"/>
    <cellStyle name="Normal 11 2 3 6 3 3 2" xfId="37312" xr:uid="{00000000-0005-0000-0000-000084320000}"/>
    <cellStyle name="Normal 11 2 3 6 3 4" xfId="17504" xr:uid="{00000000-0005-0000-0000-000085320000}"/>
    <cellStyle name="Normal 11 2 3 6 3 5" xfId="22456" xr:uid="{00000000-0005-0000-0000-000086320000}"/>
    <cellStyle name="Normal 11 2 3 6 3 6" xfId="27408" xr:uid="{00000000-0005-0000-0000-000087320000}"/>
    <cellStyle name="Normal 11 2 3 6 3 7" xfId="32360" xr:uid="{00000000-0005-0000-0000-000088320000}"/>
    <cellStyle name="Normal 11 2 3 6 4" xfId="4105" xr:uid="{00000000-0005-0000-0000-000089320000}"/>
    <cellStyle name="Normal 11 2 3 6 4 2" xfId="9055" xr:uid="{00000000-0005-0000-0000-00008A320000}"/>
    <cellStyle name="Normal 11 2 3 6 4 2 2" xfId="43716" xr:uid="{00000000-0005-0000-0000-00008B320000}"/>
    <cellStyle name="Normal 11 2 3 6 4 3" xfId="14005" xr:uid="{00000000-0005-0000-0000-00008C320000}"/>
    <cellStyle name="Normal 11 2 3 6 4 3 2" xfId="38764" xr:uid="{00000000-0005-0000-0000-00008D320000}"/>
    <cellStyle name="Normal 11 2 3 6 4 4" xfId="18956" xr:uid="{00000000-0005-0000-0000-00008E320000}"/>
    <cellStyle name="Normal 11 2 3 6 4 5" xfId="23908" xr:uid="{00000000-0005-0000-0000-00008F320000}"/>
    <cellStyle name="Normal 11 2 3 6 4 6" xfId="28860" xr:uid="{00000000-0005-0000-0000-000090320000}"/>
    <cellStyle name="Normal 11 2 3 6 4 7" xfId="33812" xr:uid="{00000000-0005-0000-0000-000091320000}"/>
    <cellStyle name="Normal 11 2 3 6 5" xfId="5557" xr:uid="{00000000-0005-0000-0000-000092320000}"/>
    <cellStyle name="Normal 11 2 3 6 5 2" xfId="10507" xr:uid="{00000000-0005-0000-0000-000093320000}"/>
    <cellStyle name="Normal 11 2 3 6 5 2 2" xfId="45168" xr:uid="{00000000-0005-0000-0000-000094320000}"/>
    <cellStyle name="Normal 11 2 3 6 5 3" xfId="15457" xr:uid="{00000000-0005-0000-0000-000095320000}"/>
    <cellStyle name="Normal 11 2 3 6 5 3 2" xfId="40216" xr:uid="{00000000-0005-0000-0000-000096320000}"/>
    <cellStyle name="Normal 11 2 3 6 5 4" xfId="20408" xr:uid="{00000000-0005-0000-0000-000097320000}"/>
    <cellStyle name="Normal 11 2 3 6 5 5" xfId="25360" xr:uid="{00000000-0005-0000-0000-000098320000}"/>
    <cellStyle name="Normal 11 2 3 6 5 6" xfId="30312" xr:uid="{00000000-0005-0000-0000-000099320000}"/>
    <cellStyle name="Normal 11 2 3 6 5 7" xfId="35264" xr:uid="{00000000-0005-0000-0000-00009A320000}"/>
    <cellStyle name="Normal 11 2 3 6 6" xfId="1795" xr:uid="{00000000-0005-0000-0000-00009B320000}"/>
    <cellStyle name="Normal 11 2 3 6 6 2" xfId="41406" xr:uid="{00000000-0005-0000-0000-00009C320000}"/>
    <cellStyle name="Normal 11 2 3 6 7" xfId="6745" xr:uid="{00000000-0005-0000-0000-00009D320000}"/>
    <cellStyle name="Normal 11 2 3 6 7 2" xfId="36454" xr:uid="{00000000-0005-0000-0000-00009E320000}"/>
    <cellStyle name="Normal 11 2 3 6 8" xfId="11695" xr:uid="{00000000-0005-0000-0000-00009F320000}"/>
    <cellStyle name="Normal 11 2 3 6 9" xfId="16646" xr:uid="{00000000-0005-0000-0000-0000A0320000}"/>
    <cellStyle name="Normal 11 2 3 7" xfId="871" xr:uid="{00000000-0005-0000-0000-0000A1320000}"/>
    <cellStyle name="Normal 11 2 3 7 10" xfId="21862" xr:uid="{00000000-0005-0000-0000-0000A2320000}"/>
    <cellStyle name="Normal 11 2 3 7 11" xfId="26814" xr:uid="{00000000-0005-0000-0000-0000A3320000}"/>
    <cellStyle name="Normal 11 2 3 7 12" xfId="31766" xr:uid="{00000000-0005-0000-0000-0000A4320000}"/>
    <cellStyle name="Normal 11 2 3 7 2" xfId="1465" xr:uid="{00000000-0005-0000-0000-0000A5320000}"/>
    <cellStyle name="Normal 11 2 3 7 2 10" xfId="33218" xr:uid="{00000000-0005-0000-0000-0000A6320000}"/>
    <cellStyle name="Normal 11 2 3 7 2 2" xfId="4963" xr:uid="{00000000-0005-0000-0000-0000A7320000}"/>
    <cellStyle name="Normal 11 2 3 7 2 2 2" xfId="9913" xr:uid="{00000000-0005-0000-0000-0000A8320000}"/>
    <cellStyle name="Normal 11 2 3 7 2 2 2 2" xfId="44574" xr:uid="{00000000-0005-0000-0000-0000A9320000}"/>
    <cellStyle name="Normal 11 2 3 7 2 2 3" xfId="14863" xr:uid="{00000000-0005-0000-0000-0000AA320000}"/>
    <cellStyle name="Normal 11 2 3 7 2 2 3 2" xfId="39622" xr:uid="{00000000-0005-0000-0000-0000AB320000}"/>
    <cellStyle name="Normal 11 2 3 7 2 2 4" xfId="19814" xr:uid="{00000000-0005-0000-0000-0000AC320000}"/>
    <cellStyle name="Normal 11 2 3 7 2 2 5" xfId="24766" xr:uid="{00000000-0005-0000-0000-0000AD320000}"/>
    <cellStyle name="Normal 11 2 3 7 2 2 6" xfId="29718" xr:uid="{00000000-0005-0000-0000-0000AE320000}"/>
    <cellStyle name="Normal 11 2 3 7 2 2 7" xfId="34670" xr:uid="{00000000-0005-0000-0000-0000AF320000}"/>
    <cellStyle name="Normal 11 2 3 7 2 3" xfId="6415" xr:uid="{00000000-0005-0000-0000-0000B0320000}"/>
    <cellStyle name="Normal 11 2 3 7 2 3 2" xfId="11365" xr:uid="{00000000-0005-0000-0000-0000B1320000}"/>
    <cellStyle name="Normal 11 2 3 7 2 3 2 2" xfId="46026" xr:uid="{00000000-0005-0000-0000-0000B2320000}"/>
    <cellStyle name="Normal 11 2 3 7 2 3 3" xfId="16315" xr:uid="{00000000-0005-0000-0000-0000B3320000}"/>
    <cellStyle name="Normal 11 2 3 7 2 3 3 2" xfId="41074" xr:uid="{00000000-0005-0000-0000-0000B4320000}"/>
    <cellStyle name="Normal 11 2 3 7 2 3 4" xfId="21266" xr:uid="{00000000-0005-0000-0000-0000B5320000}"/>
    <cellStyle name="Normal 11 2 3 7 2 3 5" xfId="26218" xr:uid="{00000000-0005-0000-0000-0000B6320000}"/>
    <cellStyle name="Normal 11 2 3 7 2 3 6" xfId="31170" xr:uid="{00000000-0005-0000-0000-0000B7320000}"/>
    <cellStyle name="Normal 11 2 3 7 2 3 7" xfId="36122" xr:uid="{00000000-0005-0000-0000-0000B8320000}"/>
    <cellStyle name="Normal 11 2 3 7 2 4" xfId="3511" xr:uid="{00000000-0005-0000-0000-0000B9320000}"/>
    <cellStyle name="Normal 11 2 3 7 2 4 2" xfId="43122" xr:uid="{00000000-0005-0000-0000-0000BA320000}"/>
    <cellStyle name="Normal 11 2 3 7 2 5" xfId="8461" xr:uid="{00000000-0005-0000-0000-0000BB320000}"/>
    <cellStyle name="Normal 11 2 3 7 2 5 2" xfId="38170" xr:uid="{00000000-0005-0000-0000-0000BC320000}"/>
    <cellStyle name="Normal 11 2 3 7 2 6" xfId="13411" xr:uid="{00000000-0005-0000-0000-0000BD320000}"/>
    <cellStyle name="Normal 11 2 3 7 2 7" xfId="18362" xr:uid="{00000000-0005-0000-0000-0000BE320000}"/>
    <cellStyle name="Normal 11 2 3 7 2 8" xfId="23314" xr:uid="{00000000-0005-0000-0000-0000BF320000}"/>
    <cellStyle name="Normal 11 2 3 7 2 9" xfId="28266" xr:uid="{00000000-0005-0000-0000-0000C0320000}"/>
    <cellStyle name="Normal 11 2 3 7 3" xfId="2917" xr:uid="{00000000-0005-0000-0000-0000C1320000}"/>
    <cellStyle name="Normal 11 2 3 7 3 2" xfId="7867" xr:uid="{00000000-0005-0000-0000-0000C2320000}"/>
    <cellStyle name="Normal 11 2 3 7 3 2 2" xfId="42528" xr:uid="{00000000-0005-0000-0000-0000C3320000}"/>
    <cellStyle name="Normal 11 2 3 7 3 3" xfId="12817" xr:uid="{00000000-0005-0000-0000-0000C4320000}"/>
    <cellStyle name="Normal 11 2 3 7 3 3 2" xfId="37576" xr:uid="{00000000-0005-0000-0000-0000C5320000}"/>
    <cellStyle name="Normal 11 2 3 7 3 4" xfId="17768" xr:uid="{00000000-0005-0000-0000-0000C6320000}"/>
    <cellStyle name="Normal 11 2 3 7 3 5" xfId="22720" xr:uid="{00000000-0005-0000-0000-0000C7320000}"/>
    <cellStyle name="Normal 11 2 3 7 3 6" xfId="27672" xr:uid="{00000000-0005-0000-0000-0000C8320000}"/>
    <cellStyle name="Normal 11 2 3 7 3 7" xfId="32624" xr:uid="{00000000-0005-0000-0000-0000C9320000}"/>
    <cellStyle name="Normal 11 2 3 7 4" xfId="4369" xr:uid="{00000000-0005-0000-0000-0000CA320000}"/>
    <cellStyle name="Normal 11 2 3 7 4 2" xfId="9319" xr:uid="{00000000-0005-0000-0000-0000CB320000}"/>
    <cellStyle name="Normal 11 2 3 7 4 2 2" xfId="43980" xr:uid="{00000000-0005-0000-0000-0000CC320000}"/>
    <cellStyle name="Normal 11 2 3 7 4 3" xfId="14269" xr:uid="{00000000-0005-0000-0000-0000CD320000}"/>
    <cellStyle name="Normal 11 2 3 7 4 3 2" xfId="39028" xr:uid="{00000000-0005-0000-0000-0000CE320000}"/>
    <cellStyle name="Normal 11 2 3 7 4 4" xfId="19220" xr:uid="{00000000-0005-0000-0000-0000CF320000}"/>
    <cellStyle name="Normal 11 2 3 7 4 5" xfId="24172" xr:uid="{00000000-0005-0000-0000-0000D0320000}"/>
    <cellStyle name="Normal 11 2 3 7 4 6" xfId="29124" xr:uid="{00000000-0005-0000-0000-0000D1320000}"/>
    <cellStyle name="Normal 11 2 3 7 4 7" xfId="34076" xr:uid="{00000000-0005-0000-0000-0000D2320000}"/>
    <cellStyle name="Normal 11 2 3 7 5" xfId="5821" xr:uid="{00000000-0005-0000-0000-0000D3320000}"/>
    <cellStyle name="Normal 11 2 3 7 5 2" xfId="10771" xr:uid="{00000000-0005-0000-0000-0000D4320000}"/>
    <cellStyle name="Normal 11 2 3 7 5 2 2" xfId="45432" xr:uid="{00000000-0005-0000-0000-0000D5320000}"/>
    <cellStyle name="Normal 11 2 3 7 5 3" xfId="15721" xr:uid="{00000000-0005-0000-0000-0000D6320000}"/>
    <cellStyle name="Normal 11 2 3 7 5 3 2" xfId="40480" xr:uid="{00000000-0005-0000-0000-0000D7320000}"/>
    <cellStyle name="Normal 11 2 3 7 5 4" xfId="20672" xr:uid="{00000000-0005-0000-0000-0000D8320000}"/>
    <cellStyle name="Normal 11 2 3 7 5 5" xfId="25624" xr:uid="{00000000-0005-0000-0000-0000D9320000}"/>
    <cellStyle name="Normal 11 2 3 7 5 6" xfId="30576" xr:uid="{00000000-0005-0000-0000-0000DA320000}"/>
    <cellStyle name="Normal 11 2 3 7 5 7" xfId="35528" xr:uid="{00000000-0005-0000-0000-0000DB320000}"/>
    <cellStyle name="Normal 11 2 3 7 6" xfId="2059" xr:uid="{00000000-0005-0000-0000-0000DC320000}"/>
    <cellStyle name="Normal 11 2 3 7 6 2" xfId="41670" xr:uid="{00000000-0005-0000-0000-0000DD320000}"/>
    <cellStyle name="Normal 11 2 3 7 7" xfId="7009" xr:uid="{00000000-0005-0000-0000-0000DE320000}"/>
    <cellStyle name="Normal 11 2 3 7 7 2" xfId="36718" xr:uid="{00000000-0005-0000-0000-0000DF320000}"/>
    <cellStyle name="Normal 11 2 3 7 8" xfId="11959" xr:uid="{00000000-0005-0000-0000-0000E0320000}"/>
    <cellStyle name="Normal 11 2 3 7 9" xfId="16910" xr:uid="{00000000-0005-0000-0000-0000E1320000}"/>
    <cellStyle name="Normal 11 2 3 8" xfId="541" xr:uid="{00000000-0005-0000-0000-0000E2320000}"/>
    <cellStyle name="Normal 11 2 3 8 10" xfId="32294" xr:uid="{00000000-0005-0000-0000-0000E3320000}"/>
    <cellStyle name="Normal 11 2 3 8 2" xfId="4039" xr:uid="{00000000-0005-0000-0000-0000E4320000}"/>
    <cellStyle name="Normal 11 2 3 8 2 2" xfId="8989" xr:uid="{00000000-0005-0000-0000-0000E5320000}"/>
    <cellStyle name="Normal 11 2 3 8 2 2 2" xfId="43650" xr:uid="{00000000-0005-0000-0000-0000E6320000}"/>
    <cellStyle name="Normal 11 2 3 8 2 3" xfId="13939" xr:uid="{00000000-0005-0000-0000-0000E7320000}"/>
    <cellStyle name="Normal 11 2 3 8 2 3 2" xfId="38698" xr:uid="{00000000-0005-0000-0000-0000E8320000}"/>
    <cellStyle name="Normal 11 2 3 8 2 4" xfId="18890" xr:uid="{00000000-0005-0000-0000-0000E9320000}"/>
    <cellStyle name="Normal 11 2 3 8 2 5" xfId="23842" xr:uid="{00000000-0005-0000-0000-0000EA320000}"/>
    <cellStyle name="Normal 11 2 3 8 2 6" xfId="28794" xr:uid="{00000000-0005-0000-0000-0000EB320000}"/>
    <cellStyle name="Normal 11 2 3 8 2 7" xfId="33746" xr:uid="{00000000-0005-0000-0000-0000EC320000}"/>
    <cellStyle name="Normal 11 2 3 8 3" xfId="5491" xr:uid="{00000000-0005-0000-0000-0000ED320000}"/>
    <cellStyle name="Normal 11 2 3 8 3 2" xfId="10441" xr:uid="{00000000-0005-0000-0000-0000EE320000}"/>
    <cellStyle name="Normal 11 2 3 8 3 2 2" xfId="45102" xr:uid="{00000000-0005-0000-0000-0000EF320000}"/>
    <cellStyle name="Normal 11 2 3 8 3 3" xfId="15391" xr:uid="{00000000-0005-0000-0000-0000F0320000}"/>
    <cellStyle name="Normal 11 2 3 8 3 3 2" xfId="40150" xr:uid="{00000000-0005-0000-0000-0000F1320000}"/>
    <cellStyle name="Normal 11 2 3 8 3 4" xfId="20342" xr:uid="{00000000-0005-0000-0000-0000F2320000}"/>
    <cellStyle name="Normal 11 2 3 8 3 5" xfId="25294" xr:uid="{00000000-0005-0000-0000-0000F3320000}"/>
    <cellStyle name="Normal 11 2 3 8 3 6" xfId="30246" xr:uid="{00000000-0005-0000-0000-0000F4320000}"/>
    <cellStyle name="Normal 11 2 3 8 3 7" xfId="35198" xr:uid="{00000000-0005-0000-0000-0000F5320000}"/>
    <cellStyle name="Normal 11 2 3 8 4" xfId="2587" xr:uid="{00000000-0005-0000-0000-0000F6320000}"/>
    <cellStyle name="Normal 11 2 3 8 4 2" xfId="42198" xr:uid="{00000000-0005-0000-0000-0000F7320000}"/>
    <cellStyle name="Normal 11 2 3 8 5" xfId="7537" xr:uid="{00000000-0005-0000-0000-0000F8320000}"/>
    <cellStyle name="Normal 11 2 3 8 5 2" xfId="37246" xr:uid="{00000000-0005-0000-0000-0000F9320000}"/>
    <cellStyle name="Normal 11 2 3 8 6" xfId="12487" xr:uid="{00000000-0005-0000-0000-0000FA320000}"/>
    <cellStyle name="Normal 11 2 3 8 7" xfId="17438" xr:uid="{00000000-0005-0000-0000-0000FB320000}"/>
    <cellStyle name="Normal 11 2 3 8 8" xfId="22390" xr:uid="{00000000-0005-0000-0000-0000FC320000}"/>
    <cellStyle name="Normal 11 2 3 8 9" xfId="27342" xr:uid="{00000000-0005-0000-0000-0000FD320000}"/>
    <cellStyle name="Normal 11 2 3 9" xfId="1135" xr:uid="{00000000-0005-0000-0000-0000FE320000}"/>
    <cellStyle name="Normal 11 2 3 9 10" xfId="32888" xr:uid="{00000000-0005-0000-0000-0000FF320000}"/>
    <cellStyle name="Normal 11 2 3 9 2" xfId="4633" xr:uid="{00000000-0005-0000-0000-000000330000}"/>
    <cellStyle name="Normal 11 2 3 9 2 2" xfId="9583" xr:uid="{00000000-0005-0000-0000-000001330000}"/>
    <cellStyle name="Normal 11 2 3 9 2 2 2" xfId="44244" xr:uid="{00000000-0005-0000-0000-000002330000}"/>
    <cellStyle name="Normal 11 2 3 9 2 3" xfId="14533" xr:uid="{00000000-0005-0000-0000-000003330000}"/>
    <cellStyle name="Normal 11 2 3 9 2 3 2" xfId="39292" xr:uid="{00000000-0005-0000-0000-000004330000}"/>
    <cellStyle name="Normal 11 2 3 9 2 4" xfId="19484" xr:uid="{00000000-0005-0000-0000-000005330000}"/>
    <cellStyle name="Normal 11 2 3 9 2 5" xfId="24436" xr:uid="{00000000-0005-0000-0000-000006330000}"/>
    <cellStyle name="Normal 11 2 3 9 2 6" xfId="29388" xr:uid="{00000000-0005-0000-0000-000007330000}"/>
    <cellStyle name="Normal 11 2 3 9 2 7" xfId="34340" xr:uid="{00000000-0005-0000-0000-000008330000}"/>
    <cellStyle name="Normal 11 2 3 9 3" xfId="6085" xr:uid="{00000000-0005-0000-0000-000009330000}"/>
    <cellStyle name="Normal 11 2 3 9 3 2" xfId="11035" xr:uid="{00000000-0005-0000-0000-00000A330000}"/>
    <cellStyle name="Normal 11 2 3 9 3 2 2" xfId="45696" xr:uid="{00000000-0005-0000-0000-00000B330000}"/>
    <cellStyle name="Normal 11 2 3 9 3 3" xfId="15985" xr:uid="{00000000-0005-0000-0000-00000C330000}"/>
    <cellStyle name="Normal 11 2 3 9 3 3 2" xfId="40744" xr:uid="{00000000-0005-0000-0000-00000D330000}"/>
    <cellStyle name="Normal 11 2 3 9 3 4" xfId="20936" xr:uid="{00000000-0005-0000-0000-00000E330000}"/>
    <cellStyle name="Normal 11 2 3 9 3 5" xfId="25888" xr:uid="{00000000-0005-0000-0000-00000F330000}"/>
    <cellStyle name="Normal 11 2 3 9 3 6" xfId="30840" xr:uid="{00000000-0005-0000-0000-000010330000}"/>
    <cellStyle name="Normal 11 2 3 9 3 7" xfId="35792" xr:uid="{00000000-0005-0000-0000-000011330000}"/>
    <cellStyle name="Normal 11 2 3 9 4" xfId="3181" xr:uid="{00000000-0005-0000-0000-000012330000}"/>
    <cellStyle name="Normal 11 2 3 9 4 2" xfId="42792" xr:uid="{00000000-0005-0000-0000-000013330000}"/>
    <cellStyle name="Normal 11 2 3 9 5" xfId="8131" xr:uid="{00000000-0005-0000-0000-000014330000}"/>
    <cellStyle name="Normal 11 2 3 9 5 2" xfId="37840" xr:uid="{00000000-0005-0000-0000-000015330000}"/>
    <cellStyle name="Normal 11 2 3 9 6" xfId="13081" xr:uid="{00000000-0005-0000-0000-000016330000}"/>
    <cellStyle name="Normal 11 2 3 9 7" xfId="18032" xr:uid="{00000000-0005-0000-0000-000017330000}"/>
    <cellStyle name="Normal 11 2 3 9 8" xfId="22984" xr:uid="{00000000-0005-0000-0000-000018330000}"/>
    <cellStyle name="Normal 11 2 3 9 9" xfId="27936" xr:uid="{00000000-0005-0000-0000-000019330000}"/>
    <cellStyle name="Normal 11 2 4" xfId="173" xr:uid="{00000000-0005-0000-0000-00001A330000}"/>
    <cellStyle name="Normal 11 2 4 10" xfId="2308" xr:uid="{00000000-0005-0000-0000-00001B330000}"/>
    <cellStyle name="Normal 11 2 4 10 2" xfId="7258" xr:uid="{00000000-0005-0000-0000-00001C330000}"/>
    <cellStyle name="Normal 11 2 4 10 2 2" xfId="41919" xr:uid="{00000000-0005-0000-0000-00001D330000}"/>
    <cellStyle name="Normal 11 2 4 10 3" xfId="12208" xr:uid="{00000000-0005-0000-0000-00001E330000}"/>
    <cellStyle name="Normal 11 2 4 10 3 2" xfId="36967" xr:uid="{00000000-0005-0000-0000-00001F330000}"/>
    <cellStyle name="Normal 11 2 4 10 4" xfId="17159" xr:uid="{00000000-0005-0000-0000-000020330000}"/>
    <cellStyle name="Normal 11 2 4 10 5" xfId="22111" xr:uid="{00000000-0005-0000-0000-000021330000}"/>
    <cellStyle name="Normal 11 2 4 10 6" xfId="27063" xr:uid="{00000000-0005-0000-0000-000022330000}"/>
    <cellStyle name="Normal 11 2 4 10 7" xfId="32015" xr:uid="{00000000-0005-0000-0000-000023330000}"/>
    <cellStyle name="Normal 11 2 4 11" xfId="3760" xr:uid="{00000000-0005-0000-0000-000024330000}"/>
    <cellStyle name="Normal 11 2 4 11 2" xfId="8710" xr:uid="{00000000-0005-0000-0000-000025330000}"/>
    <cellStyle name="Normal 11 2 4 11 2 2" xfId="43371" xr:uid="{00000000-0005-0000-0000-000026330000}"/>
    <cellStyle name="Normal 11 2 4 11 3" xfId="13660" xr:uid="{00000000-0005-0000-0000-000027330000}"/>
    <cellStyle name="Normal 11 2 4 11 3 2" xfId="38419" xr:uid="{00000000-0005-0000-0000-000028330000}"/>
    <cellStyle name="Normal 11 2 4 11 4" xfId="18611" xr:uid="{00000000-0005-0000-0000-000029330000}"/>
    <cellStyle name="Normal 11 2 4 11 5" xfId="23563" xr:uid="{00000000-0005-0000-0000-00002A330000}"/>
    <cellStyle name="Normal 11 2 4 11 6" xfId="28515" xr:uid="{00000000-0005-0000-0000-00002B330000}"/>
    <cellStyle name="Normal 11 2 4 11 7" xfId="33467" xr:uid="{00000000-0005-0000-0000-00002C330000}"/>
    <cellStyle name="Normal 11 2 4 12" xfId="5212" xr:uid="{00000000-0005-0000-0000-00002D330000}"/>
    <cellStyle name="Normal 11 2 4 12 2" xfId="10162" xr:uid="{00000000-0005-0000-0000-00002E330000}"/>
    <cellStyle name="Normal 11 2 4 12 2 2" xfId="44823" xr:uid="{00000000-0005-0000-0000-00002F330000}"/>
    <cellStyle name="Normal 11 2 4 12 3" xfId="15112" xr:uid="{00000000-0005-0000-0000-000030330000}"/>
    <cellStyle name="Normal 11 2 4 12 3 2" xfId="39871" xr:uid="{00000000-0005-0000-0000-000031330000}"/>
    <cellStyle name="Normal 11 2 4 12 4" xfId="20063" xr:uid="{00000000-0005-0000-0000-000032330000}"/>
    <cellStyle name="Normal 11 2 4 12 5" xfId="25015" xr:uid="{00000000-0005-0000-0000-000033330000}"/>
    <cellStyle name="Normal 11 2 4 12 6" xfId="29967" xr:uid="{00000000-0005-0000-0000-000034330000}"/>
    <cellStyle name="Normal 11 2 4 12 7" xfId="34919" xr:uid="{00000000-0005-0000-0000-000035330000}"/>
    <cellStyle name="Normal 11 2 4 13" xfId="1714" xr:uid="{00000000-0005-0000-0000-000036330000}"/>
    <cellStyle name="Normal 11 2 4 13 2" xfId="41325" xr:uid="{00000000-0005-0000-0000-000037330000}"/>
    <cellStyle name="Normal 11 2 4 14" xfId="6664" xr:uid="{00000000-0005-0000-0000-000038330000}"/>
    <cellStyle name="Normal 11 2 4 14 2" xfId="36373" xr:uid="{00000000-0005-0000-0000-000039330000}"/>
    <cellStyle name="Normal 11 2 4 15" xfId="11614" xr:uid="{00000000-0005-0000-0000-00003A330000}"/>
    <cellStyle name="Normal 11 2 4 16" xfId="16565" xr:uid="{00000000-0005-0000-0000-00003B330000}"/>
    <cellStyle name="Normal 11 2 4 17" xfId="21517" xr:uid="{00000000-0005-0000-0000-00003C330000}"/>
    <cellStyle name="Normal 11 2 4 18" xfId="26469" xr:uid="{00000000-0005-0000-0000-00003D330000}"/>
    <cellStyle name="Normal 11 2 4 19" xfId="31421" xr:uid="{00000000-0005-0000-0000-00003E330000}"/>
    <cellStyle name="Normal 11 2 4 2" xfId="295" xr:uid="{00000000-0005-0000-0000-00003F330000}"/>
    <cellStyle name="Normal 11 2 4 2 10" xfId="3793" xr:uid="{00000000-0005-0000-0000-000040330000}"/>
    <cellStyle name="Normal 11 2 4 2 10 2" xfId="8743" xr:uid="{00000000-0005-0000-0000-000041330000}"/>
    <cellStyle name="Normal 11 2 4 2 10 2 2" xfId="43404" xr:uid="{00000000-0005-0000-0000-000042330000}"/>
    <cellStyle name="Normal 11 2 4 2 10 3" xfId="13693" xr:uid="{00000000-0005-0000-0000-000043330000}"/>
    <cellStyle name="Normal 11 2 4 2 10 3 2" xfId="38452" xr:uid="{00000000-0005-0000-0000-000044330000}"/>
    <cellStyle name="Normal 11 2 4 2 10 4" xfId="18644" xr:uid="{00000000-0005-0000-0000-000045330000}"/>
    <cellStyle name="Normal 11 2 4 2 10 5" xfId="23596" xr:uid="{00000000-0005-0000-0000-000046330000}"/>
    <cellStyle name="Normal 11 2 4 2 10 6" xfId="28548" xr:uid="{00000000-0005-0000-0000-000047330000}"/>
    <cellStyle name="Normal 11 2 4 2 10 7" xfId="33500" xr:uid="{00000000-0005-0000-0000-000048330000}"/>
    <cellStyle name="Normal 11 2 4 2 11" xfId="5245" xr:uid="{00000000-0005-0000-0000-000049330000}"/>
    <cellStyle name="Normal 11 2 4 2 11 2" xfId="10195" xr:uid="{00000000-0005-0000-0000-00004A330000}"/>
    <cellStyle name="Normal 11 2 4 2 11 2 2" xfId="44856" xr:uid="{00000000-0005-0000-0000-00004B330000}"/>
    <cellStyle name="Normal 11 2 4 2 11 3" xfId="15145" xr:uid="{00000000-0005-0000-0000-00004C330000}"/>
    <cellStyle name="Normal 11 2 4 2 11 3 2" xfId="39904" xr:uid="{00000000-0005-0000-0000-00004D330000}"/>
    <cellStyle name="Normal 11 2 4 2 11 4" xfId="20096" xr:uid="{00000000-0005-0000-0000-00004E330000}"/>
    <cellStyle name="Normal 11 2 4 2 11 5" xfId="25048" xr:uid="{00000000-0005-0000-0000-00004F330000}"/>
    <cellStyle name="Normal 11 2 4 2 11 6" xfId="30000" xr:uid="{00000000-0005-0000-0000-000050330000}"/>
    <cellStyle name="Normal 11 2 4 2 11 7" xfId="34952" xr:uid="{00000000-0005-0000-0000-000051330000}"/>
    <cellStyle name="Normal 11 2 4 2 12" xfId="1747" xr:uid="{00000000-0005-0000-0000-000052330000}"/>
    <cellStyle name="Normal 11 2 4 2 12 2" xfId="41358" xr:uid="{00000000-0005-0000-0000-000053330000}"/>
    <cellStyle name="Normal 11 2 4 2 13" xfId="6697" xr:uid="{00000000-0005-0000-0000-000054330000}"/>
    <cellStyle name="Normal 11 2 4 2 13 2" xfId="36406" xr:uid="{00000000-0005-0000-0000-000055330000}"/>
    <cellStyle name="Normal 11 2 4 2 14" xfId="11647" xr:uid="{00000000-0005-0000-0000-000056330000}"/>
    <cellStyle name="Normal 11 2 4 2 15" xfId="16598" xr:uid="{00000000-0005-0000-0000-000057330000}"/>
    <cellStyle name="Normal 11 2 4 2 16" xfId="21550" xr:uid="{00000000-0005-0000-0000-000058330000}"/>
    <cellStyle name="Normal 11 2 4 2 17" xfId="26502" xr:uid="{00000000-0005-0000-0000-000059330000}"/>
    <cellStyle name="Normal 11 2 4 2 18" xfId="31454" xr:uid="{00000000-0005-0000-0000-00005A330000}"/>
    <cellStyle name="Normal 11 2 4 2 2" xfId="361" xr:uid="{00000000-0005-0000-0000-00005B330000}"/>
    <cellStyle name="Normal 11 2 4 2 2 10" xfId="11779" xr:uid="{00000000-0005-0000-0000-00005C330000}"/>
    <cellStyle name="Normal 11 2 4 2 2 11" xfId="16730" xr:uid="{00000000-0005-0000-0000-00005D330000}"/>
    <cellStyle name="Normal 11 2 4 2 2 12" xfId="21682" xr:uid="{00000000-0005-0000-0000-00005E330000}"/>
    <cellStyle name="Normal 11 2 4 2 2 13" xfId="26634" xr:uid="{00000000-0005-0000-0000-00005F330000}"/>
    <cellStyle name="Normal 11 2 4 2 2 14" xfId="31586" xr:uid="{00000000-0005-0000-0000-000060330000}"/>
    <cellStyle name="Normal 11 2 4 2 2 2" xfId="955" xr:uid="{00000000-0005-0000-0000-000061330000}"/>
    <cellStyle name="Normal 11 2 4 2 2 2 10" xfId="21946" xr:uid="{00000000-0005-0000-0000-000062330000}"/>
    <cellStyle name="Normal 11 2 4 2 2 2 11" xfId="26898" xr:uid="{00000000-0005-0000-0000-000063330000}"/>
    <cellStyle name="Normal 11 2 4 2 2 2 12" xfId="31850" xr:uid="{00000000-0005-0000-0000-000064330000}"/>
    <cellStyle name="Normal 11 2 4 2 2 2 2" xfId="1549" xr:uid="{00000000-0005-0000-0000-000065330000}"/>
    <cellStyle name="Normal 11 2 4 2 2 2 2 10" xfId="33302" xr:uid="{00000000-0005-0000-0000-000066330000}"/>
    <cellStyle name="Normal 11 2 4 2 2 2 2 2" xfId="5047" xr:uid="{00000000-0005-0000-0000-000067330000}"/>
    <cellStyle name="Normal 11 2 4 2 2 2 2 2 2" xfId="9997" xr:uid="{00000000-0005-0000-0000-000068330000}"/>
    <cellStyle name="Normal 11 2 4 2 2 2 2 2 2 2" xfId="44658" xr:uid="{00000000-0005-0000-0000-000069330000}"/>
    <cellStyle name="Normal 11 2 4 2 2 2 2 2 3" xfId="14947" xr:uid="{00000000-0005-0000-0000-00006A330000}"/>
    <cellStyle name="Normal 11 2 4 2 2 2 2 2 3 2" xfId="39706" xr:uid="{00000000-0005-0000-0000-00006B330000}"/>
    <cellStyle name="Normal 11 2 4 2 2 2 2 2 4" xfId="19898" xr:uid="{00000000-0005-0000-0000-00006C330000}"/>
    <cellStyle name="Normal 11 2 4 2 2 2 2 2 5" xfId="24850" xr:uid="{00000000-0005-0000-0000-00006D330000}"/>
    <cellStyle name="Normal 11 2 4 2 2 2 2 2 6" xfId="29802" xr:uid="{00000000-0005-0000-0000-00006E330000}"/>
    <cellStyle name="Normal 11 2 4 2 2 2 2 2 7" xfId="34754" xr:uid="{00000000-0005-0000-0000-00006F330000}"/>
    <cellStyle name="Normal 11 2 4 2 2 2 2 3" xfId="6499" xr:uid="{00000000-0005-0000-0000-000070330000}"/>
    <cellStyle name="Normal 11 2 4 2 2 2 2 3 2" xfId="11449" xr:uid="{00000000-0005-0000-0000-000071330000}"/>
    <cellStyle name="Normal 11 2 4 2 2 2 2 3 2 2" xfId="46110" xr:uid="{00000000-0005-0000-0000-000072330000}"/>
    <cellStyle name="Normal 11 2 4 2 2 2 2 3 3" xfId="16399" xr:uid="{00000000-0005-0000-0000-000073330000}"/>
    <cellStyle name="Normal 11 2 4 2 2 2 2 3 3 2" xfId="41158" xr:uid="{00000000-0005-0000-0000-000074330000}"/>
    <cellStyle name="Normal 11 2 4 2 2 2 2 3 4" xfId="21350" xr:uid="{00000000-0005-0000-0000-000075330000}"/>
    <cellStyle name="Normal 11 2 4 2 2 2 2 3 5" xfId="26302" xr:uid="{00000000-0005-0000-0000-000076330000}"/>
    <cellStyle name="Normal 11 2 4 2 2 2 2 3 6" xfId="31254" xr:uid="{00000000-0005-0000-0000-000077330000}"/>
    <cellStyle name="Normal 11 2 4 2 2 2 2 3 7" xfId="36206" xr:uid="{00000000-0005-0000-0000-000078330000}"/>
    <cellStyle name="Normal 11 2 4 2 2 2 2 4" xfId="3595" xr:uid="{00000000-0005-0000-0000-000079330000}"/>
    <cellStyle name="Normal 11 2 4 2 2 2 2 4 2" xfId="43206" xr:uid="{00000000-0005-0000-0000-00007A330000}"/>
    <cellStyle name="Normal 11 2 4 2 2 2 2 5" xfId="8545" xr:uid="{00000000-0005-0000-0000-00007B330000}"/>
    <cellStyle name="Normal 11 2 4 2 2 2 2 5 2" xfId="38254" xr:uid="{00000000-0005-0000-0000-00007C330000}"/>
    <cellStyle name="Normal 11 2 4 2 2 2 2 6" xfId="13495" xr:uid="{00000000-0005-0000-0000-00007D330000}"/>
    <cellStyle name="Normal 11 2 4 2 2 2 2 7" xfId="18446" xr:uid="{00000000-0005-0000-0000-00007E330000}"/>
    <cellStyle name="Normal 11 2 4 2 2 2 2 8" xfId="23398" xr:uid="{00000000-0005-0000-0000-00007F330000}"/>
    <cellStyle name="Normal 11 2 4 2 2 2 2 9" xfId="28350" xr:uid="{00000000-0005-0000-0000-000080330000}"/>
    <cellStyle name="Normal 11 2 4 2 2 2 3" xfId="3001" xr:uid="{00000000-0005-0000-0000-000081330000}"/>
    <cellStyle name="Normal 11 2 4 2 2 2 3 2" xfId="7951" xr:uid="{00000000-0005-0000-0000-000082330000}"/>
    <cellStyle name="Normal 11 2 4 2 2 2 3 2 2" xfId="42612" xr:uid="{00000000-0005-0000-0000-000083330000}"/>
    <cellStyle name="Normal 11 2 4 2 2 2 3 3" xfId="12901" xr:uid="{00000000-0005-0000-0000-000084330000}"/>
    <cellStyle name="Normal 11 2 4 2 2 2 3 3 2" xfId="37660" xr:uid="{00000000-0005-0000-0000-000085330000}"/>
    <cellStyle name="Normal 11 2 4 2 2 2 3 4" xfId="17852" xr:uid="{00000000-0005-0000-0000-000086330000}"/>
    <cellStyle name="Normal 11 2 4 2 2 2 3 5" xfId="22804" xr:uid="{00000000-0005-0000-0000-000087330000}"/>
    <cellStyle name="Normal 11 2 4 2 2 2 3 6" xfId="27756" xr:uid="{00000000-0005-0000-0000-000088330000}"/>
    <cellStyle name="Normal 11 2 4 2 2 2 3 7" xfId="32708" xr:uid="{00000000-0005-0000-0000-000089330000}"/>
    <cellStyle name="Normal 11 2 4 2 2 2 4" xfId="4453" xr:uid="{00000000-0005-0000-0000-00008A330000}"/>
    <cellStyle name="Normal 11 2 4 2 2 2 4 2" xfId="9403" xr:uid="{00000000-0005-0000-0000-00008B330000}"/>
    <cellStyle name="Normal 11 2 4 2 2 2 4 2 2" xfId="44064" xr:uid="{00000000-0005-0000-0000-00008C330000}"/>
    <cellStyle name="Normal 11 2 4 2 2 2 4 3" xfId="14353" xr:uid="{00000000-0005-0000-0000-00008D330000}"/>
    <cellStyle name="Normal 11 2 4 2 2 2 4 3 2" xfId="39112" xr:uid="{00000000-0005-0000-0000-00008E330000}"/>
    <cellStyle name="Normal 11 2 4 2 2 2 4 4" xfId="19304" xr:uid="{00000000-0005-0000-0000-00008F330000}"/>
    <cellStyle name="Normal 11 2 4 2 2 2 4 5" xfId="24256" xr:uid="{00000000-0005-0000-0000-000090330000}"/>
    <cellStyle name="Normal 11 2 4 2 2 2 4 6" xfId="29208" xr:uid="{00000000-0005-0000-0000-000091330000}"/>
    <cellStyle name="Normal 11 2 4 2 2 2 4 7" xfId="34160" xr:uid="{00000000-0005-0000-0000-000092330000}"/>
    <cellStyle name="Normal 11 2 4 2 2 2 5" xfId="5905" xr:uid="{00000000-0005-0000-0000-000093330000}"/>
    <cellStyle name="Normal 11 2 4 2 2 2 5 2" xfId="10855" xr:uid="{00000000-0005-0000-0000-000094330000}"/>
    <cellStyle name="Normal 11 2 4 2 2 2 5 2 2" xfId="45516" xr:uid="{00000000-0005-0000-0000-000095330000}"/>
    <cellStyle name="Normal 11 2 4 2 2 2 5 3" xfId="15805" xr:uid="{00000000-0005-0000-0000-000096330000}"/>
    <cellStyle name="Normal 11 2 4 2 2 2 5 3 2" xfId="40564" xr:uid="{00000000-0005-0000-0000-000097330000}"/>
    <cellStyle name="Normal 11 2 4 2 2 2 5 4" xfId="20756" xr:uid="{00000000-0005-0000-0000-000098330000}"/>
    <cellStyle name="Normal 11 2 4 2 2 2 5 5" xfId="25708" xr:uid="{00000000-0005-0000-0000-000099330000}"/>
    <cellStyle name="Normal 11 2 4 2 2 2 5 6" xfId="30660" xr:uid="{00000000-0005-0000-0000-00009A330000}"/>
    <cellStyle name="Normal 11 2 4 2 2 2 5 7" xfId="35612" xr:uid="{00000000-0005-0000-0000-00009B330000}"/>
    <cellStyle name="Normal 11 2 4 2 2 2 6" xfId="2143" xr:uid="{00000000-0005-0000-0000-00009C330000}"/>
    <cellStyle name="Normal 11 2 4 2 2 2 6 2" xfId="41754" xr:uid="{00000000-0005-0000-0000-00009D330000}"/>
    <cellStyle name="Normal 11 2 4 2 2 2 7" xfId="7093" xr:uid="{00000000-0005-0000-0000-00009E330000}"/>
    <cellStyle name="Normal 11 2 4 2 2 2 7 2" xfId="36802" xr:uid="{00000000-0005-0000-0000-00009F330000}"/>
    <cellStyle name="Normal 11 2 4 2 2 2 8" xfId="12043" xr:uid="{00000000-0005-0000-0000-0000A0330000}"/>
    <cellStyle name="Normal 11 2 4 2 2 2 9" xfId="16994" xr:uid="{00000000-0005-0000-0000-0000A1330000}"/>
    <cellStyle name="Normal 11 2 4 2 2 3" xfId="691" xr:uid="{00000000-0005-0000-0000-0000A2330000}"/>
    <cellStyle name="Normal 11 2 4 2 2 3 10" xfId="32444" xr:uid="{00000000-0005-0000-0000-0000A3330000}"/>
    <cellStyle name="Normal 11 2 4 2 2 3 2" xfId="4189" xr:uid="{00000000-0005-0000-0000-0000A4330000}"/>
    <cellStyle name="Normal 11 2 4 2 2 3 2 2" xfId="9139" xr:uid="{00000000-0005-0000-0000-0000A5330000}"/>
    <cellStyle name="Normal 11 2 4 2 2 3 2 2 2" xfId="43800" xr:uid="{00000000-0005-0000-0000-0000A6330000}"/>
    <cellStyle name="Normal 11 2 4 2 2 3 2 3" xfId="14089" xr:uid="{00000000-0005-0000-0000-0000A7330000}"/>
    <cellStyle name="Normal 11 2 4 2 2 3 2 3 2" xfId="38848" xr:uid="{00000000-0005-0000-0000-0000A8330000}"/>
    <cellStyle name="Normal 11 2 4 2 2 3 2 4" xfId="19040" xr:uid="{00000000-0005-0000-0000-0000A9330000}"/>
    <cellStyle name="Normal 11 2 4 2 2 3 2 5" xfId="23992" xr:uid="{00000000-0005-0000-0000-0000AA330000}"/>
    <cellStyle name="Normal 11 2 4 2 2 3 2 6" xfId="28944" xr:uid="{00000000-0005-0000-0000-0000AB330000}"/>
    <cellStyle name="Normal 11 2 4 2 2 3 2 7" xfId="33896" xr:uid="{00000000-0005-0000-0000-0000AC330000}"/>
    <cellStyle name="Normal 11 2 4 2 2 3 3" xfId="5641" xr:uid="{00000000-0005-0000-0000-0000AD330000}"/>
    <cellStyle name="Normal 11 2 4 2 2 3 3 2" xfId="10591" xr:uid="{00000000-0005-0000-0000-0000AE330000}"/>
    <cellStyle name="Normal 11 2 4 2 2 3 3 2 2" xfId="45252" xr:uid="{00000000-0005-0000-0000-0000AF330000}"/>
    <cellStyle name="Normal 11 2 4 2 2 3 3 3" xfId="15541" xr:uid="{00000000-0005-0000-0000-0000B0330000}"/>
    <cellStyle name="Normal 11 2 4 2 2 3 3 3 2" xfId="40300" xr:uid="{00000000-0005-0000-0000-0000B1330000}"/>
    <cellStyle name="Normal 11 2 4 2 2 3 3 4" xfId="20492" xr:uid="{00000000-0005-0000-0000-0000B2330000}"/>
    <cellStyle name="Normal 11 2 4 2 2 3 3 5" xfId="25444" xr:uid="{00000000-0005-0000-0000-0000B3330000}"/>
    <cellStyle name="Normal 11 2 4 2 2 3 3 6" xfId="30396" xr:uid="{00000000-0005-0000-0000-0000B4330000}"/>
    <cellStyle name="Normal 11 2 4 2 2 3 3 7" xfId="35348" xr:uid="{00000000-0005-0000-0000-0000B5330000}"/>
    <cellStyle name="Normal 11 2 4 2 2 3 4" xfId="2737" xr:uid="{00000000-0005-0000-0000-0000B6330000}"/>
    <cellStyle name="Normal 11 2 4 2 2 3 4 2" xfId="42348" xr:uid="{00000000-0005-0000-0000-0000B7330000}"/>
    <cellStyle name="Normal 11 2 4 2 2 3 5" xfId="7687" xr:uid="{00000000-0005-0000-0000-0000B8330000}"/>
    <cellStyle name="Normal 11 2 4 2 2 3 5 2" xfId="37396" xr:uid="{00000000-0005-0000-0000-0000B9330000}"/>
    <cellStyle name="Normal 11 2 4 2 2 3 6" xfId="12637" xr:uid="{00000000-0005-0000-0000-0000BA330000}"/>
    <cellStyle name="Normal 11 2 4 2 2 3 7" xfId="17588" xr:uid="{00000000-0005-0000-0000-0000BB330000}"/>
    <cellStyle name="Normal 11 2 4 2 2 3 8" xfId="22540" xr:uid="{00000000-0005-0000-0000-0000BC330000}"/>
    <cellStyle name="Normal 11 2 4 2 2 3 9" xfId="27492" xr:uid="{00000000-0005-0000-0000-0000BD330000}"/>
    <cellStyle name="Normal 11 2 4 2 2 4" xfId="1285" xr:uid="{00000000-0005-0000-0000-0000BE330000}"/>
    <cellStyle name="Normal 11 2 4 2 2 4 10" xfId="33038" xr:uid="{00000000-0005-0000-0000-0000BF330000}"/>
    <cellStyle name="Normal 11 2 4 2 2 4 2" xfId="4783" xr:uid="{00000000-0005-0000-0000-0000C0330000}"/>
    <cellStyle name="Normal 11 2 4 2 2 4 2 2" xfId="9733" xr:uid="{00000000-0005-0000-0000-0000C1330000}"/>
    <cellStyle name="Normal 11 2 4 2 2 4 2 2 2" xfId="44394" xr:uid="{00000000-0005-0000-0000-0000C2330000}"/>
    <cellStyle name="Normal 11 2 4 2 2 4 2 3" xfId="14683" xr:uid="{00000000-0005-0000-0000-0000C3330000}"/>
    <cellStyle name="Normal 11 2 4 2 2 4 2 3 2" xfId="39442" xr:uid="{00000000-0005-0000-0000-0000C4330000}"/>
    <cellStyle name="Normal 11 2 4 2 2 4 2 4" xfId="19634" xr:uid="{00000000-0005-0000-0000-0000C5330000}"/>
    <cellStyle name="Normal 11 2 4 2 2 4 2 5" xfId="24586" xr:uid="{00000000-0005-0000-0000-0000C6330000}"/>
    <cellStyle name="Normal 11 2 4 2 2 4 2 6" xfId="29538" xr:uid="{00000000-0005-0000-0000-0000C7330000}"/>
    <cellStyle name="Normal 11 2 4 2 2 4 2 7" xfId="34490" xr:uid="{00000000-0005-0000-0000-0000C8330000}"/>
    <cellStyle name="Normal 11 2 4 2 2 4 3" xfId="6235" xr:uid="{00000000-0005-0000-0000-0000C9330000}"/>
    <cellStyle name="Normal 11 2 4 2 2 4 3 2" xfId="11185" xr:uid="{00000000-0005-0000-0000-0000CA330000}"/>
    <cellStyle name="Normal 11 2 4 2 2 4 3 2 2" xfId="45846" xr:uid="{00000000-0005-0000-0000-0000CB330000}"/>
    <cellStyle name="Normal 11 2 4 2 2 4 3 3" xfId="16135" xr:uid="{00000000-0005-0000-0000-0000CC330000}"/>
    <cellStyle name="Normal 11 2 4 2 2 4 3 3 2" xfId="40894" xr:uid="{00000000-0005-0000-0000-0000CD330000}"/>
    <cellStyle name="Normal 11 2 4 2 2 4 3 4" xfId="21086" xr:uid="{00000000-0005-0000-0000-0000CE330000}"/>
    <cellStyle name="Normal 11 2 4 2 2 4 3 5" xfId="26038" xr:uid="{00000000-0005-0000-0000-0000CF330000}"/>
    <cellStyle name="Normal 11 2 4 2 2 4 3 6" xfId="30990" xr:uid="{00000000-0005-0000-0000-0000D0330000}"/>
    <cellStyle name="Normal 11 2 4 2 2 4 3 7" xfId="35942" xr:uid="{00000000-0005-0000-0000-0000D1330000}"/>
    <cellStyle name="Normal 11 2 4 2 2 4 4" xfId="3331" xr:uid="{00000000-0005-0000-0000-0000D2330000}"/>
    <cellStyle name="Normal 11 2 4 2 2 4 4 2" xfId="42942" xr:uid="{00000000-0005-0000-0000-0000D3330000}"/>
    <cellStyle name="Normal 11 2 4 2 2 4 5" xfId="8281" xr:uid="{00000000-0005-0000-0000-0000D4330000}"/>
    <cellStyle name="Normal 11 2 4 2 2 4 5 2" xfId="37990" xr:uid="{00000000-0005-0000-0000-0000D5330000}"/>
    <cellStyle name="Normal 11 2 4 2 2 4 6" xfId="13231" xr:uid="{00000000-0005-0000-0000-0000D6330000}"/>
    <cellStyle name="Normal 11 2 4 2 2 4 7" xfId="18182" xr:uid="{00000000-0005-0000-0000-0000D7330000}"/>
    <cellStyle name="Normal 11 2 4 2 2 4 8" xfId="23134" xr:uid="{00000000-0005-0000-0000-0000D8330000}"/>
    <cellStyle name="Normal 11 2 4 2 2 4 9" xfId="28086" xr:uid="{00000000-0005-0000-0000-0000D9330000}"/>
    <cellStyle name="Normal 11 2 4 2 2 5" xfId="2407" xr:uid="{00000000-0005-0000-0000-0000DA330000}"/>
    <cellStyle name="Normal 11 2 4 2 2 5 2" xfId="7357" xr:uid="{00000000-0005-0000-0000-0000DB330000}"/>
    <cellStyle name="Normal 11 2 4 2 2 5 2 2" xfId="42018" xr:uid="{00000000-0005-0000-0000-0000DC330000}"/>
    <cellStyle name="Normal 11 2 4 2 2 5 3" xfId="12307" xr:uid="{00000000-0005-0000-0000-0000DD330000}"/>
    <cellStyle name="Normal 11 2 4 2 2 5 3 2" xfId="37066" xr:uid="{00000000-0005-0000-0000-0000DE330000}"/>
    <cellStyle name="Normal 11 2 4 2 2 5 4" xfId="17258" xr:uid="{00000000-0005-0000-0000-0000DF330000}"/>
    <cellStyle name="Normal 11 2 4 2 2 5 5" xfId="22210" xr:uid="{00000000-0005-0000-0000-0000E0330000}"/>
    <cellStyle name="Normal 11 2 4 2 2 5 6" xfId="27162" xr:uid="{00000000-0005-0000-0000-0000E1330000}"/>
    <cellStyle name="Normal 11 2 4 2 2 5 7" xfId="32114" xr:uid="{00000000-0005-0000-0000-0000E2330000}"/>
    <cellStyle name="Normal 11 2 4 2 2 6" xfId="3859" xr:uid="{00000000-0005-0000-0000-0000E3330000}"/>
    <cellStyle name="Normal 11 2 4 2 2 6 2" xfId="8809" xr:uid="{00000000-0005-0000-0000-0000E4330000}"/>
    <cellStyle name="Normal 11 2 4 2 2 6 2 2" xfId="43470" xr:uid="{00000000-0005-0000-0000-0000E5330000}"/>
    <cellStyle name="Normal 11 2 4 2 2 6 3" xfId="13759" xr:uid="{00000000-0005-0000-0000-0000E6330000}"/>
    <cellStyle name="Normal 11 2 4 2 2 6 3 2" xfId="38518" xr:uid="{00000000-0005-0000-0000-0000E7330000}"/>
    <cellStyle name="Normal 11 2 4 2 2 6 4" xfId="18710" xr:uid="{00000000-0005-0000-0000-0000E8330000}"/>
    <cellStyle name="Normal 11 2 4 2 2 6 5" xfId="23662" xr:uid="{00000000-0005-0000-0000-0000E9330000}"/>
    <cellStyle name="Normal 11 2 4 2 2 6 6" xfId="28614" xr:uid="{00000000-0005-0000-0000-0000EA330000}"/>
    <cellStyle name="Normal 11 2 4 2 2 6 7" xfId="33566" xr:uid="{00000000-0005-0000-0000-0000EB330000}"/>
    <cellStyle name="Normal 11 2 4 2 2 7" xfId="5311" xr:uid="{00000000-0005-0000-0000-0000EC330000}"/>
    <cellStyle name="Normal 11 2 4 2 2 7 2" xfId="10261" xr:uid="{00000000-0005-0000-0000-0000ED330000}"/>
    <cellStyle name="Normal 11 2 4 2 2 7 2 2" xfId="44922" xr:uid="{00000000-0005-0000-0000-0000EE330000}"/>
    <cellStyle name="Normal 11 2 4 2 2 7 3" xfId="15211" xr:uid="{00000000-0005-0000-0000-0000EF330000}"/>
    <cellStyle name="Normal 11 2 4 2 2 7 3 2" xfId="39970" xr:uid="{00000000-0005-0000-0000-0000F0330000}"/>
    <cellStyle name="Normal 11 2 4 2 2 7 4" xfId="20162" xr:uid="{00000000-0005-0000-0000-0000F1330000}"/>
    <cellStyle name="Normal 11 2 4 2 2 7 5" xfId="25114" xr:uid="{00000000-0005-0000-0000-0000F2330000}"/>
    <cellStyle name="Normal 11 2 4 2 2 7 6" xfId="30066" xr:uid="{00000000-0005-0000-0000-0000F3330000}"/>
    <cellStyle name="Normal 11 2 4 2 2 7 7" xfId="35018" xr:uid="{00000000-0005-0000-0000-0000F4330000}"/>
    <cellStyle name="Normal 11 2 4 2 2 8" xfId="1879" xr:uid="{00000000-0005-0000-0000-0000F5330000}"/>
    <cellStyle name="Normal 11 2 4 2 2 8 2" xfId="41490" xr:uid="{00000000-0005-0000-0000-0000F6330000}"/>
    <cellStyle name="Normal 11 2 4 2 2 9" xfId="6829" xr:uid="{00000000-0005-0000-0000-0000F7330000}"/>
    <cellStyle name="Normal 11 2 4 2 2 9 2" xfId="36538" xr:uid="{00000000-0005-0000-0000-0000F8330000}"/>
    <cellStyle name="Normal 11 2 4 2 3" xfId="427" xr:uid="{00000000-0005-0000-0000-0000F9330000}"/>
    <cellStyle name="Normal 11 2 4 2 3 10" xfId="11845" xr:uid="{00000000-0005-0000-0000-0000FA330000}"/>
    <cellStyle name="Normal 11 2 4 2 3 11" xfId="16796" xr:uid="{00000000-0005-0000-0000-0000FB330000}"/>
    <cellStyle name="Normal 11 2 4 2 3 12" xfId="21748" xr:uid="{00000000-0005-0000-0000-0000FC330000}"/>
    <cellStyle name="Normal 11 2 4 2 3 13" xfId="26700" xr:uid="{00000000-0005-0000-0000-0000FD330000}"/>
    <cellStyle name="Normal 11 2 4 2 3 14" xfId="31652" xr:uid="{00000000-0005-0000-0000-0000FE330000}"/>
    <cellStyle name="Normal 11 2 4 2 3 2" xfId="1021" xr:uid="{00000000-0005-0000-0000-0000FF330000}"/>
    <cellStyle name="Normal 11 2 4 2 3 2 10" xfId="22012" xr:uid="{00000000-0005-0000-0000-000000340000}"/>
    <cellStyle name="Normal 11 2 4 2 3 2 11" xfId="26964" xr:uid="{00000000-0005-0000-0000-000001340000}"/>
    <cellStyle name="Normal 11 2 4 2 3 2 12" xfId="31916" xr:uid="{00000000-0005-0000-0000-000002340000}"/>
    <cellStyle name="Normal 11 2 4 2 3 2 2" xfId="1615" xr:uid="{00000000-0005-0000-0000-000003340000}"/>
    <cellStyle name="Normal 11 2 4 2 3 2 2 10" xfId="33368" xr:uid="{00000000-0005-0000-0000-000004340000}"/>
    <cellStyle name="Normal 11 2 4 2 3 2 2 2" xfId="5113" xr:uid="{00000000-0005-0000-0000-000005340000}"/>
    <cellStyle name="Normal 11 2 4 2 3 2 2 2 2" xfId="10063" xr:uid="{00000000-0005-0000-0000-000006340000}"/>
    <cellStyle name="Normal 11 2 4 2 3 2 2 2 2 2" xfId="44724" xr:uid="{00000000-0005-0000-0000-000007340000}"/>
    <cellStyle name="Normal 11 2 4 2 3 2 2 2 3" xfId="15013" xr:uid="{00000000-0005-0000-0000-000008340000}"/>
    <cellStyle name="Normal 11 2 4 2 3 2 2 2 3 2" xfId="39772" xr:uid="{00000000-0005-0000-0000-000009340000}"/>
    <cellStyle name="Normal 11 2 4 2 3 2 2 2 4" xfId="19964" xr:uid="{00000000-0005-0000-0000-00000A340000}"/>
    <cellStyle name="Normal 11 2 4 2 3 2 2 2 5" xfId="24916" xr:uid="{00000000-0005-0000-0000-00000B340000}"/>
    <cellStyle name="Normal 11 2 4 2 3 2 2 2 6" xfId="29868" xr:uid="{00000000-0005-0000-0000-00000C340000}"/>
    <cellStyle name="Normal 11 2 4 2 3 2 2 2 7" xfId="34820" xr:uid="{00000000-0005-0000-0000-00000D340000}"/>
    <cellStyle name="Normal 11 2 4 2 3 2 2 3" xfId="6565" xr:uid="{00000000-0005-0000-0000-00000E340000}"/>
    <cellStyle name="Normal 11 2 4 2 3 2 2 3 2" xfId="11515" xr:uid="{00000000-0005-0000-0000-00000F340000}"/>
    <cellStyle name="Normal 11 2 4 2 3 2 2 3 2 2" xfId="46176" xr:uid="{00000000-0005-0000-0000-000010340000}"/>
    <cellStyle name="Normal 11 2 4 2 3 2 2 3 3" xfId="16465" xr:uid="{00000000-0005-0000-0000-000011340000}"/>
    <cellStyle name="Normal 11 2 4 2 3 2 2 3 3 2" xfId="41224" xr:uid="{00000000-0005-0000-0000-000012340000}"/>
    <cellStyle name="Normal 11 2 4 2 3 2 2 3 4" xfId="21416" xr:uid="{00000000-0005-0000-0000-000013340000}"/>
    <cellStyle name="Normal 11 2 4 2 3 2 2 3 5" xfId="26368" xr:uid="{00000000-0005-0000-0000-000014340000}"/>
    <cellStyle name="Normal 11 2 4 2 3 2 2 3 6" xfId="31320" xr:uid="{00000000-0005-0000-0000-000015340000}"/>
    <cellStyle name="Normal 11 2 4 2 3 2 2 3 7" xfId="36272" xr:uid="{00000000-0005-0000-0000-000016340000}"/>
    <cellStyle name="Normal 11 2 4 2 3 2 2 4" xfId="3661" xr:uid="{00000000-0005-0000-0000-000017340000}"/>
    <cellStyle name="Normal 11 2 4 2 3 2 2 4 2" xfId="43272" xr:uid="{00000000-0005-0000-0000-000018340000}"/>
    <cellStyle name="Normal 11 2 4 2 3 2 2 5" xfId="8611" xr:uid="{00000000-0005-0000-0000-000019340000}"/>
    <cellStyle name="Normal 11 2 4 2 3 2 2 5 2" xfId="38320" xr:uid="{00000000-0005-0000-0000-00001A340000}"/>
    <cellStyle name="Normal 11 2 4 2 3 2 2 6" xfId="13561" xr:uid="{00000000-0005-0000-0000-00001B340000}"/>
    <cellStyle name="Normal 11 2 4 2 3 2 2 7" xfId="18512" xr:uid="{00000000-0005-0000-0000-00001C340000}"/>
    <cellStyle name="Normal 11 2 4 2 3 2 2 8" xfId="23464" xr:uid="{00000000-0005-0000-0000-00001D340000}"/>
    <cellStyle name="Normal 11 2 4 2 3 2 2 9" xfId="28416" xr:uid="{00000000-0005-0000-0000-00001E340000}"/>
    <cellStyle name="Normal 11 2 4 2 3 2 3" xfId="3067" xr:uid="{00000000-0005-0000-0000-00001F340000}"/>
    <cellStyle name="Normal 11 2 4 2 3 2 3 2" xfId="8017" xr:uid="{00000000-0005-0000-0000-000020340000}"/>
    <cellStyle name="Normal 11 2 4 2 3 2 3 2 2" xfId="42678" xr:uid="{00000000-0005-0000-0000-000021340000}"/>
    <cellStyle name="Normal 11 2 4 2 3 2 3 3" xfId="12967" xr:uid="{00000000-0005-0000-0000-000022340000}"/>
    <cellStyle name="Normal 11 2 4 2 3 2 3 3 2" xfId="37726" xr:uid="{00000000-0005-0000-0000-000023340000}"/>
    <cellStyle name="Normal 11 2 4 2 3 2 3 4" xfId="17918" xr:uid="{00000000-0005-0000-0000-000024340000}"/>
    <cellStyle name="Normal 11 2 4 2 3 2 3 5" xfId="22870" xr:uid="{00000000-0005-0000-0000-000025340000}"/>
    <cellStyle name="Normal 11 2 4 2 3 2 3 6" xfId="27822" xr:uid="{00000000-0005-0000-0000-000026340000}"/>
    <cellStyle name="Normal 11 2 4 2 3 2 3 7" xfId="32774" xr:uid="{00000000-0005-0000-0000-000027340000}"/>
    <cellStyle name="Normal 11 2 4 2 3 2 4" xfId="4519" xr:uid="{00000000-0005-0000-0000-000028340000}"/>
    <cellStyle name="Normal 11 2 4 2 3 2 4 2" xfId="9469" xr:uid="{00000000-0005-0000-0000-000029340000}"/>
    <cellStyle name="Normal 11 2 4 2 3 2 4 2 2" xfId="44130" xr:uid="{00000000-0005-0000-0000-00002A340000}"/>
    <cellStyle name="Normal 11 2 4 2 3 2 4 3" xfId="14419" xr:uid="{00000000-0005-0000-0000-00002B340000}"/>
    <cellStyle name="Normal 11 2 4 2 3 2 4 3 2" xfId="39178" xr:uid="{00000000-0005-0000-0000-00002C340000}"/>
    <cellStyle name="Normal 11 2 4 2 3 2 4 4" xfId="19370" xr:uid="{00000000-0005-0000-0000-00002D340000}"/>
    <cellStyle name="Normal 11 2 4 2 3 2 4 5" xfId="24322" xr:uid="{00000000-0005-0000-0000-00002E340000}"/>
    <cellStyle name="Normal 11 2 4 2 3 2 4 6" xfId="29274" xr:uid="{00000000-0005-0000-0000-00002F340000}"/>
    <cellStyle name="Normal 11 2 4 2 3 2 4 7" xfId="34226" xr:uid="{00000000-0005-0000-0000-000030340000}"/>
    <cellStyle name="Normal 11 2 4 2 3 2 5" xfId="5971" xr:uid="{00000000-0005-0000-0000-000031340000}"/>
    <cellStyle name="Normal 11 2 4 2 3 2 5 2" xfId="10921" xr:uid="{00000000-0005-0000-0000-000032340000}"/>
    <cellStyle name="Normal 11 2 4 2 3 2 5 2 2" xfId="45582" xr:uid="{00000000-0005-0000-0000-000033340000}"/>
    <cellStyle name="Normal 11 2 4 2 3 2 5 3" xfId="15871" xr:uid="{00000000-0005-0000-0000-000034340000}"/>
    <cellStyle name="Normal 11 2 4 2 3 2 5 3 2" xfId="40630" xr:uid="{00000000-0005-0000-0000-000035340000}"/>
    <cellStyle name="Normal 11 2 4 2 3 2 5 4" xfId="20822" xr:uid="{00000000-0005-0000-0000-000036340000}"/>
    <cellStyle name="Normal 11 2 4 2 3 2 5 5" xfId="25774" xr:uid="{00000000-0005-0000-0000-000037340000}"/>
    <cellStyle name="Normal 11 2 4 2 3 2 5 6" xfId="30726" xr:uid="{00000000-0005-0000-0000-000038340000}"/>
    <cellStyle name="Normal 11 2 4 2 3 2 5 7" xfId="35678" xr:uid="{00000000-0005-0000-0000-000039340000}"/>
    <cellStyle name="Normal 11 2 4 2 3 2 6" xfId="2209" xr:uid="{00000000-0005-0000-0000-00003A340000}"/>
    <cellStyle name="Normal 11 2 4 2 3 2 6 2" xfId="41820" xr:uid="{00000000-0005-0000-0000-00003B340000}"/>
    <cellStyle name="Normal 11 2 4 2 3 2 7" xfId="7159" xr:uid="{00000000-0005-0000-0000-00003C340000}"/>
    <cellStyle name="Normal 11 2 4 2 3 2 7 2" xfId="36868" xr:uid="{00000000-0005-0000-0000-00003D340000}"/>
    <cellStyle name="Normal 11 2 4 2 3 2 8" xfId="12109" xr:uid="{00000000-0005-0000-0000-00003E340000}"/>
    <cellStyle name="Normal 11 2 4 2 3 2 9" xfId="17060" xr:uid="{00000000-0005-0000-0000-00003F340000}"/>
    <cellStyle name="Normal 11 2 4 2 3 3" xfId="757" xr:uid="{00000000-0005-0000-0000-000040340000}"/>
    <cellStyle name="Normal 11 2 4 2 3 3 10" xfId="32510" xr:uid="{00000000-0005-0000-0000-000041340000}"/>
    <cellStyle name="Normal 11 2 4 2 3 3 2" xfId="4255" xr:uid="{00000000-0005-0000-0000-000042340000}"/>
    <cellStyle name="Normal 11 2 4 2 3 3 2 2" xfId="9205" xr:uid="{00000000-0005-0000-0000-000043340000}"/>
    <cellStyle name="Normal 11 2 4 2 3 3 2 2 2" xfId="43866" xr:uid="{00000000-0005-0000-0000-000044340000}"/>
    <cellStyle name="Normal 11 2 4 2 3 3 2 3" xfId="14155" xr:uid="{00000000-0005-0000-0000-000045340000}"/>
    <cellStyle name="Normal 11 2 4 2 3 3 2 3 2" xfId="38914" xr:uid="{00000000-0005-0000-0000-000046340000}"/>
    <cellStyle name="Normal 11 2 4 2 3 3 2 4" xfId="19106" xr:uid="{00000000-0005-0000-0000-000047340000}"/>
    <cellStyle name="Normal 11 2 4 2 3 3 2 5" xfId="24058" xr:uid="{00000000-0005-0000-0000-000048340000}"/>
    <cellStyle name="Normal 11 2 4 2 3 3 2 6" xfId="29010" xr:uid="{00000000-0005-0000-0000-000049340000}"/>
    <cellStyle name="Normal 11 2 4 2 3 3 2 7" xfId="33962" xr:uid="{00000000-0005-0000-0000-00004A340000}"/>
    <cellStyle name="Normal 11 2 4 2 3 3 3" xfId="5707" xr:uid="{00000000-0005-0000-0000-00004B340000}"/>
    <cellStyle name="Normal 11 2 4 2 3 3 3 2" xfId="10657" xr:uid="{00000000-0005-0000-0000-00004C340000}"/>
    <cellStyle name="Normal 11 2 4 2 3 3 3 2 2" xfId="45318" xr:uid="{00000000-0005-0000-0000-00004D340000}"/>
    <cellStyle name="Normal 11 2 4 2 3 3 3 3" xfId="15607" xr:uid="{00000000-0005-0000-0000-00004E340000}"/>
    <cellStyle name="Normal 11 2 4 2 3 3 3 3 2" xfId="40366" xr:uid="{00000000-0005-0000-0000-00004F340000}"/>
    <cellStyle name="Normal 11 2 4 2 3 3 3 4" xfId="20558" xr:uid="{00000000-0005-0000-0000-000050340000}"/>
    <cellStyle name="Normal 11 2 4 2 3 3 3 5" xfId="25510" xr:uid="{00000000-0005-0000-0000-000051340000}"/>
    <cellStyle name="Normal 11 2 4 2 3 3 3 6" xfId="30462" xr:uid="{00000000-0005-0000-0000-000052340000}"/>
    <cellStyle name="Normal 11 2 4 2 3 3 3 7" xfId="35414" xr:uid="{00000000-0005-0000-0000-000053340000}"/>
    <cellStyle name="Normal 11 2 4 2 3 3 4" xfId="2803" xr:uid="{00000000-0005-0000-0000-000054340000}"/>
    <cellStyle name="Normal 11 2 4 2 3 3 4 2" xfId="42414" xr:uid="{00000000-0005-0000-0000-000055340000}"/>
    <cellStyle name="Normal 11 2 4 2 3 3 5" xfId="7753" xr:uid="{00000000-0005-0000-0000-000056340000}"/>
    <cellStyle name="Normal 11 2 4 2 3 3 5 2" xfId="37462" xr:uid="{00000000-0005-0000-0000-000057340000}"/>
    <cellStyle name="Normal 11 2 4 2 3 3 6" xfId="12703" xr:uid="{00000000-0005-0000-0000-000058340000}"/>
    <cellStyle name="Normal 11 2 4 2 3 3 7" xfId="17654" xr:uid="{00000000-0005-0000-0000-000059340000}"/>
    <cellStyle name="Normal 11 2 4 2 3 3 8" xfId="22606" xr:uid="{00000000-0005-0000-0000-00005A340000}"/>
    <cellStyle name="Normal 11 2 4 2 3 3 9" xfId="27558" xr:uid="{00000000-0005-0000-0000-00005B340000}"/>
    <cellStyle name="Normal 11 2 4 2 3 4" xfId="1351" xr:uid="{00000000-0005-0000-0000-00005C340000}"/>
    <cellStyle name="Normal 11 2 4 2 3 4 10" xfId="33104" xr:uid="{00000000-0005-0000-0000-00005D340000}"/>
    <cellStyle name="Normal 11 2 4 2 3 4 2" xfId="4849" xr:uid="{00000000-0005-0000-0000-00005E340000}"/>
    <cellStyle name="Normal 11 2 4 2 3 4 2 2" xfId="9799" xr:uid="{00000000-0005-0000-0000-00005F340000}"/>
    <cellStyle name="Normal 11 2 4 2 3 4 2 2 2" xfId="44460" xr:uid="{00000000-0005-0000-0000-000060340000}"/>
    <cellStyle name="Normal 11 2 4 2 3 4 2 3" xfId="14749" xr:uid="{00000000-0005-0000-0000-000061340000}"/>
    <cellStyle name="Normal 11 2 4 2 3 4 2 3 2" xfId="39508" xr:uid="{00000000-0005-0000-0000-000062340000}"/>
    <cellStyle name="Normal 11 2 4 2 3 4 2 4" xfId="19700" xr:uid="{00000000-0005-0000-0000-000063340000}"/>
    <cellStyle name="Normal 11 2 4 2 3 4 2 5" xfId="24652" xr:uid="{00000000-0005-0000-0000-000064340000}"/>
    <cellStyle name="Normal 11 2 4 2 3 4 2 6" xfId="29604" xr:uid="{00000000-0005-0000-0000-000065340000}"/>
    <cellStyle name="Normal 11 2 4 2 3 4 2 7" xfId="34556" xr:uid="{00000000-0005-0000-0000-000066340000}"/>
    <cellStyle name="Normal 11 2 4 2 3 4 3" xfId="6301" xr:uid="{00000000-0005-0000-0000-000067340000}"/>
    <cellStyle name="Normal 11 2 4 2 3 4 3 2" xfId="11251" xr:uid="{00000000-0005-0000-0000-000068340000}"/>
    <cellStyle name="Normal 11 2 4 2 3 4 3 2 2" xfId="45912" xr:uid="{00000000-0005-0000-0000-000069340000}"/>
    <cellStyle name="Normal 11 2 4 2 3 4 3 3" xfId="16201" xr:uid="{00000000-0005-0000-0000-00006A340000}"/>
    <cellStyle name="Normal 11 2 4 2 3 4 3 3 2" xfId="40960" xr:uid="{00000000-0005-0000-0000-00006B340000}"/>
    <cellStyle name="Normal 11 2 4 2 3 4 3 4" xfId="21152" xr:uid="{00000000-0005-0000-0000-00006C340000}"/>
    <cellStyle name="Normal 11 2 4 2 3 4 3 5" xfId="26104" xr:uid="{00000000-0005-0000-0000-00006D340000}"/>
    <cellStyle name="Normal 11 2 4 2 3 4 3 6" xfId="31056" xr:uid="{00000000-0005-0000-0000-00006E340000}"/>
    <cellStyle name="Normal 11 2 4 2 3 4 3 7" xfId="36008" xr:uid="{00000000-0005-0000-0000-00006F340000}"/>
    <cellStyle name="Normal 11 2 4 2 3 4 4" xfId="3397" xr:uid="{00000000-0005-0000-0000-000070340000}"/>
    <cellStyle name="Normal 11 2 4 2 3 4 4 2" xfId="43008" xr:uid="{00000000-0005-0000-0000-000071340000}"/>
    <cellStyle name="Normal 11 2 4 2 3 4 5" xfId="8347" xr:uid="{00000000-0005-0000-0000-000072340000}"/>
    <cellStyle name="Normal 11 2 4 2 3 4 5 2" xfId="38056" xr:uid="{00000000-0005-0000-0000-000073340000}"/>
    <cellStyle name="Normal 11 2 4 2 3 4 6" xfId="13297" xr:uid="{00000000-0005-0000-0000-000074340000}"/>
    <cellStyle name="Normal 11 2 4 2 3 4 7" xfId="18248" xr:uid="{00000000-0005-0000-0000-000075340000}"/>
    <cellStyle name="Normal 11 2 4 2 3 4 8" xfId="23200" xr:uid="{00000000-0005-0000-0000-000076340000}"/>
    <cellStyle name="Normal 11 2 4 2 3 4 9" xfId="28152" xr:uid="{00000000-0005-0000-0000-000077340000}"/>
    <cellStyle name="Normal 11 2 4 2 3 5" xfId="2473" xr:uid="{00000000-0005-0000-0000-000078340000}"/>
    <cellStyle name="Normal 11 2 4 2 3 5 2" xfId="7423" xr:uid="{00000000-0005-0000-0000-000079340000}"/>
    <cellStyle name="Normal 11 2 4 2 3 5 2 2" xfId="42084" xr:uid="{00000000-0005-0000-0000-00007A340000}"/>
    <cellStyle name="Normal 11 2 4 2 3 5 3" xfId="12373" xr:uid="{00000000-0005-0000-0000-00007B340000}"/>
    <cellStyle name="Normal 11 2 4 2 3 5 3 2" xfId="37132" xr:uid="{00000000-0005-0000-0000-00007C340000}"/>
    <cellStyle name="Normal 11 2 4 2 3 5 4" xfId="17324" xr:uid="{00000000-0005-0000-0000-00007D340000}"/>
    <cellStyle name="Normal 11 2 4 2 3 5 5" xfId="22276" xr:uid="{00000000-0005-0000-0000-00007E340000}"/>
    <cellStyle name="Normal 11 2 4 2 3 5 6" xfId="27228" xr:uid="{00000000-0005-0000-0000-00007F340000}"/>
    <cellStyle name="Normal 11 2 4 2 3 5 7" xfId="32180" xr:uid="{00000000-0005-0000-0000-000080340000}"/>
    <cellStyle name="Normal 11 2 4 2 3 6" xfId="3925" xr:uid="{00000000-0005-0000-0000-000081340000}"/>
    <cellStyle name="Normal 11 2 4 2 3 6 2" xfId="8875" xr:uid="{00000000-0005-0000-0000-000082340000}"/>
    <cellStyle name="Normal 11 2 4 2 3 6 2 2" xfId="43536" xr:uid="{00000000-0005-0000-0000-000083340000}"/>
    <cellStyle name="Normal 11 2 4 2 3 6 3" xfId="13825" xr:uid="{00000000-0005-0000-0000-000084340000}"/>
    <cellStyle name="Normal 11 2 4 2 3 6 3 2" xfId="38584" xr:uid="{00000000-0005-0000-0000-000085340000}"/>
    <cellStyle name="Normal 11 2 4 2 3 6 4" xfId="18776" xr:uid="{00000000-0005-0000-0000-000086340000}"/>
    <cellStyle name="Normal 11 2 4 2 3 6 5" xfId="23728" xr:uid="{00000000-0005-0000-0000-000087340000}"/>
    <cellStyle name="Normal 11 2 4 2 3 6 6" xfId="28680" xr:uid="{00000000-0005-0000-0000-000088340000}"/>
    <cellStyle name="Normal 11 2 4 2 3 6 7" xfId="33632" xr:uid="{00000000-0005-0000-0000-000089340000}"/>
    <cellStyle name="Normal 11 2 4 2 3 7" xfId="5377" xr:uid="{00000000-0005-0000-0000-00008A340000}"/>
    <cellStyle name="Normal 11 2 4 2 3 7 2" xfId="10327" xr:uid="{00000000-0005-0000-0000-00008B340000}"/>
    <cellStyle name="Normal 11 2 4 2 3 7 2 2" xfId="44988" xr:uid="{00000000-0005-0000-0000-00008C340000}"/>
    <cellStyle name="Normal 11 2 4 2 3 7 3" xfId="15277" xr:uid="{00000000-0005-0000-0000-00008D340000}"/>
    <cellStyle name="Normal 11 2 4 2 3 7 3 2" xfId="40036" xr:uid="{00000000-0005-0000-0000-00008E340000}"/>
    <cellStyle name="Normal 11 2 4 2 3 7 4" xfId="20228" xr:uid="{00000000-0005-0000-0000-00008F340000}"/>
    <cellStyle name="Normal 11 2 4 2 3 7 5" xfId="25180" xr:uid="{00000000-0005-0000-0000-000090340000}"/>
    <cellStyle name="Normal 11 2 4 2 3 7 6" xfId="30132" xr:uid="{00000000-0005-0000-0000-000091340000}"/>
    <cellStyle name="Normal 11 2 4 2 3 7 7" xfId="35084" xr:uid="{00000000-0005-0000-0000-000092340000}"/>
    <cellStyle name="Normal 11 2 4 2 3 8" xfId="1945" xr:uid="{00000000-0005-0000-0000-000093340000}"/>
    <cellStyle name="Normal 11 2 4 2 3 8 2" xfId="41556" xr:uid="{00000000-0005-0000-0000-000094340000}"/>
    <cellStyle name="Normal 11 2 4 2 3 9" xfId="6895" xr:uid="{00000000-0005-0000-0000-000095340000}"/>
    <cellStyle name="Normal 11 2 4 2 3 9 2" xfId="36604" xr:uid="{00000000-0005-0000-0000-000096340000}"/>
    <cellStyle name="Normal 11 2 4 2 4" xfId="493" xr:uid="{00000000-0005-0000-0000-000097340000}"/>
    <cellStyle name="Normal 11 2 4 2 4 10" xfId="11911" xr:uid="{00000000-0005-0000-0000-000098340000}"/>
    <cellStyle name="Normal 11 2 4 2 4 11" xfId="16862" xr:uid="{00000000-0005-0000-0000-000099340000}"/>
    <cellStyle name="Normal 11 2 4 2 4 12" xfId="21814" xr:uid="{00000000-0005-0000-0000-00009A340000}"/>
    <cellStyle name="Normal 11 2 4 2 4 13" xfId="26766" xr:uid="{00000000-0005-0000-0000-00009B340000}"/>
    <cellStyle name="Normal 11 2 4 2 4 14" xfId="31718" xr:uid="{00000000-0005-0000-0000-00009C340000}"/>
    <cellStyle name="Normal 11 2 4 2 4 2" xfId="1087" xr:uid="{00000000-0005-0000-0000-00009D340000}"/>
    <cellStyle name="Normal 11 2 4 2 4 2 10" xfId="22078" xr:uid="{00000000-0005-0000-0000-00009E340000}"/>
    <cellStyle name="Normal 11 2 4 2 4 2 11" xfId="27030" xr:uid="{00000000-0005-0000-0000-00009F340000}"/>
    <cellStyle name="Normal 11 2 4 2 4 2 12" xfId="31982" xr:uid="{00000000-0005-0000-0000-0000A0340000}"/>
    <cellStyle name="Normal 11 2 4 2 4 2 2" xfId="1681" xr:uid="{00000000-0005-0000-0000-0000A1340000}"/>
    <cellStyle name="Normal 11 2 4 2 4 2 2 10" xfId="33434" xr:uid="{00000000-0005-0000-0000-0000A2340000}"/>
    <cellStyle name="Normal 11 2 4 2 4 2 2 2" xfId="5179" xr:uid="{00000000-0005-0000-0000-0000A3340000}"/>
    <cellStyle name="Normal 11 2 4 2 4 2 2 2 2" xfId="10129" xr:uid="{00000000-0005-0000-0000-0000A4340000}"/>
    <cellStyle name="Normal 11 2 4 2 4 2 2 2 2 2" xfId="44790" xr:uid="{00000000-0005-0000-0000-0000A5340000}"/>
    <cellStyle name="Normal 11 2 4 2 4 2 2 2 3" xfId="15079" xr:uid="{00000000-0005-0000-0000-0000A6340000}"/>
    <cellStyle name="Normal 11 2 4 2 4 2 2 2 3 2" xfId="39838" xr:uid="{00000000-0005-0000-0000-0000A7340000}"/>
    <cellStyle name="Normal 11 2 4 2 4 2 2 2 4" xfId="20030" xr:uid="{00000000-0005-0000-0000-0000A8340000}"/>
    <cellStyle name="Normal 11 2 4 2 4 2 2 2 5" xfId="24982" xr:uid="{00000000-0005-0000-0000-0000A9340000}"/>
    <cellStyle name="Normal 11 2 4 2 4 2 2 2 6" xfId="29934" xr:uid="{00000000-0005-0000-0000-0000AA340000}"/>
    <cellStyle name="Normal 11 2 4 2 4 2 2 2 7" xfId="34886" xr:uid="{00000000-0005-0000-0000-0000AB340000}"/>
    <cellStyle name="Normal 11 2 4 2 4 2 2 3" xfId="6631" xr:uid="{00000000-0005-0000-0000-0000AC340000}"/>
    <cellStyle name="Normal 11 2 4 2 4 2 2 3 2" xfId="11581" xr:uid="{00000000-0005-0000-0000-0000AD340000}"/>
    <cellStyle name="Normal 11 2 4 2 4 2 2 3 2 2" xfId="46242" xr:uid="{00000000-0005-0000-0000-0000AE340000}"/>
    <cellStyle name="Normal 11 2 4 2 4 2 2 3 3" xfId="16531" xr:uid="{00000000-0005-0000-0000-0000AF340000}"/>
    <cellStyle name="Normal 11 2 4 2 4 2 2 3 3 2" xfId="41290" xr:uid="{00000000-0005-0000-0000-0000B0340000}"/>
    <cellStyle name="Normal 11 2 4 2 4 2 2 3 4" xfId="21482" xr:uid="{00000000-0005-0000-0000-0000B1340000}"/>
    <cellStyle name="Normal 11 2 4 2 4 2 2 3 5" xfId="26434" xr:uid="{00000000-0005-0000-0000-0000B2340000}"/>
    <cellStyle name="Normal 11 2 4 2 4 2 2 3 6" xfId="31386" xr:uid="{00000000-0005-0000-0000-0000B3340000}"/>
    <cellStyle name="Normal 11 2 4 2 4 2 2 3 7" xfId="36338" xr:uid="{00000000-0005-0000-0000-0000B4340000}"/>
    <cellStyle name="Normal 11 2 4 2 4 2 2 4" xfId="3727" xr:uid="{00000000-0005-0000-0000-0000B5340000}"/>
    <cellStyle name="Normal 11 2 4 2 4 2 2 4 2" xfId="43338" xr:uid="{00000000-0005-0000-0000-0000B6340000}"/>
    <cellStyle name="Normal 11 2 4 2 4 2 2 5" xfId="8677" xr:uid="{00000000-0005-0000-0000-0000B7340000}"/>
    <cellStyle name="Normal 11 2 4 2 4 2 2 5 2" xfId="38386" xr:uid="{00000000-0005-0000-0000-0000B8340000}"/>
    <cellStyle name="Normal 11 2 4 2 4 2 2 6" xfId="13627" xr:uid="{00000000-0005-0000-0000-0000B9340000}"/>
    <cellStyle name="Normal 11 2 4 2 4 2 2 7" xfId="18578" xr:uid="{00000000-0005-0000-0000-0000BA340000}"/>
    <cellStyle name="Normal 11 2 4 2 4 2 2 8" xfId="23530" xr:uid="{00000000-0005-0000-0000-0000BB340000}"/>
    <cellStyle name="Normal 11 2 4 2 4 2 2 9" xfId="28482" xr:uid="{00000000-0005-0000-0000-0000BC340000}"/>
    <cellStyle name="Normal 11 2 4 2 4 2 3" xfId="3133" xr:uid="{00000000-0005-0000-0000-0000BD340000}"/>
    <cellStyle name="Normal 11 2 4 2 4 2 3 2" xfId="8083" xr:uid="{00000000-0005-0000-0000-0000BE340000}"/>
    <cellStyle name="Normal 11 2 4 2 4 2 3 2 2" xfId="42744" xr:uid="{00000000-0005-0000-0000-0000BF340000}"/>
    <cellStyle name="Normal 11 2 4 2 4 2 3 3" xfId="13033" xr:uid="{00000000-0005-0000-0000-0000C0340000}"/>
    <cellStyle name="Normal 11 2 4 2 4 2 3 3 2" xfId="37792" xr:uid="{00000000-0005-0000-0000-0000C1340000}"/>
    <cellStyle name="Normal 11 2 4 2 4 2 3 4" xfId="17984" xr:uid="{00000000-0005-0000-0000-0000C2340000}"/>
    <cellStyle name="Normal 11 2 4 2 4 2 3 5" xfId="22936" xr:uid="{00000000-0005-0000-0000-0000C3340000}"/>
    <cellStyle name="Normal 11 2 4 2 4 2 3 6" xfId="27888" xr:uid="{00000000-0005-0000-0000-0000C4340000}"/>
    <cellStyle name="Normal 11 2 4 2 4 2 3 7" xfId="32840" xr:uid="{00000000-0005-0000-0000-0000C5340000}"/>
    <cellStyle name="Normal 11 2 4 2 4 2 4" xfId="4585" xr:uid="{00000000-0005-0000-0000-0000C6340000}"/>
    <cellStyle name="Normal 11 2 4 2 4 2 4 2" xfId="9535" xr:uid="{00000000-0005-0000-0000-0000C7340000}"/>
    <cellStyle name="Normal 11 2 4 2 4 2 4 2 2" xfId="44196" xr:uid="{00000000-0005-0000-0000-0000C8340000}"/>
    <cellStyle name="Normal 11 2 4 2 4 2 4 3" xfId="14485" xr:uid="{00000000-0005-0000-0000-0000C9340000}"/>
    <cellStyle name="Normal 11 2 4 2 4 2 4 3 2" xfId="39244" xr:uid="{00000000-0005-0000-0000-0000CA340000}"/>
    <cellStyle name="Normal 11 2 4 2 4 2 4 4" xfId="19436" xr:uid="{00000000-0005-0000-0000-0000CB340000}"/>
    <cellStyle name="Normal 11 2 4 2 4 2 4 5" xfId="24388" xr:uid="{00000000-0005-0000-0000-0000CC340000}"/>
    <cellStyle name="Normal 11 2 4 2 4 2 4 6" xfId="29340" xr:uid="{00000000-0005-0000-0000-0000CD340000}"/>
    <cellStyle name="Normal 11 2 4 2 4 2 4 7" xfId="34292" xr:uid="{00000000-0005-0000-0000-0000CE340000}"/>
    <cellStyle name="Normal 11 2 4 2 4 2 5" xfId="6037" xr:uid="{00000000-0005-0000-0000-0000CF340000}"/>
    <cellStyle name="Normal 11 2 4 2 4 2 5 2" xfId="10987" xr:uid="{00000000-0005-0000-0000-0000D0340000}"/>
    <cellStyle name="Normal 11 2 4 2 4 2 5 2 2" xfId="45648" xr:uid="{00000000-0005-0000-0000-0000D1340000}"/>
    <cellStyle name="Normal 11 2 4 2 4 2 5 3" xfId="15937" xr:uid="{00000000-0005-0000-0000-0000D2340000}"/>
    <cellStyle name="Normal 11 2 4 2 4 2 5 3 2" xfId="40696" xr:uid="{00000000-0005-0000-0000-0000D3340000}"/>
    <cellStyle name="Normal 11 2 4 2 4 2 5 4" xfId="20888" xr:uid="{00000000-0005-0000-0000-0000D4340000}"/>
    <cellStyle name="Normal 11 2 4 2 4 2 5 5" xfId="25840" xr:uid="{00000000-0005-0000-0000-0000D5340000}"/>
    <cellStyle name="Normal 11 2 4 2 4 2 5 6" xfId="30792" xr:uid="{00000000-0005-0000-0000-0000D6340000}"/>
    <cellStyle name="Normal 11 2 4 2 4 2 5 7" xfId="35744" xr:uid="{00000000-0005-0000-0000-0000D7340000}"/>
    <cellStyle name="Normal 11 2 4 2 4 2 6" xfId="2275" xr:uid="{00000000-0005-0000-0000-0000D8340000}"/>
    <cellStyle name="Normal 11 2 4 2 4 2 6 2" xfId="41886" xr:uid="{00000000-0005-0000-0000-0000D9340000}"/>
    <cellStyle name="Normal 11 2 4 2 4 2 7" xfId="7225" xr:uid="{00000000-0005-0000-0000-0000DA340000}"/>
    <cellStyle name="Normal 11 2 4 2 4 2 7 2" xfId="36934" xr:uid="{00000000-0005-0000-0000-0000DB340000}"/>
    <cellStyle name="Normal 11 2 4 2 4 2 8" xfId="12175" xr:uid="{00000000-0005-0000-0000-0000DC340000}"/>
    <cellStyle name="Normal 11 2 4 2 4 2 9" xfId="17126" xr:uid="{00000000-0005-0000-0000-0000DD340000}"/>
    <cellStyle name="Normal 11 2 4 2 4 3" xfId="823" xr:uid="{00000000-0005-0000-0000-0000DE340000}"/>
    <cellStyle name="Normal 11 2 4 2 4 3 10" xfId="32576" xr:uid="{00000000-0005-0000-0000-0000DF340000}"/>
    <cellStyle name="Normal 11 2 4 2 4 3 2" xfId="4321" xr:uid="{00000000-0005-0000-0000-0000E0340000}"/>
    <cellStyle name="Normal 11 2 4 2 4 3 2 2" xfId="9271" xr:uid="{00000000-0005-0000-0000-0000E1340000}"/>
    <cellStyle name="Normal 11 2 4 2 4 3 2 2 2" xfId="43932" xr:uid="{00000000-0005-0000-0000-0000E2340000}"/>
    <cellStyle name="Normal 11 2 4 2 4 3 2 3" xfId="14221" xr:uid="{00000000-0005-0000-0000-0000E3340000}"/>
    <cellStyle name="Normal 11 2 4 2 4 3 2 3 2" xfId="38980" xr:uid="{00000000-0005-0000-0000-0000E4340000}"/>
    <cellStyle name="Normal 11 2 4 2 4 3 2 4" xfId="19172" xr:uid="{00000000-0005-0000-0000-0000E5340000}"/>
    <cellStyle name="Normal 11 2 4 2 4 3 2 5" xfId="24124" xr:uid="{00000000-0005-0000-0000-0000E6340000}"/>
    <cellStyle name="Normal 11 2 4 2 4 3 2 6" xfId="29076" xr:uid="{00000000-0005-0000-0000-0000E7340000}"/>
    <cellStyle name="Normal 11 2 4 2 4 3 2 7" xfId="34028" xr:uid="{00000000-0005-0000-0000-0000E8340000}"/>
    <cellStyle name="Normal 11 2 4 2 4 3 3" xfId="5773" xr:uid="{00000000-0005-0000-0000-0000E9340000}"/>
    <cellStyle name="Normal 11 2 4 2 4 3 3 2" xfId="10723" xr:uid="{00000000-0005-0000-0000-0000EA340000}"/>
    <cellStyle name="Normal 11 2 4 2 4 3 3 2 2" xfId="45384" xr:uid="{00000000-0005-0000-0000-0000EB340000}"/>
    <cellStyle name="Normal 11 2 4 2 4 3 3 3" xfId="15673" xr:uid="{00000000-0005-0000-0000-0000EC340000}"/>
    <cellStyle name="Normal 11 2 4 2 4 3 3 3 2" xfId="40432" xr:uid="{00000000-0005-0000-0000-0000ED340000}"/>
    <cellStyle name="Normal 11 2 4 2 4 3 3 4" xfId="20624" xr:uid="{00000000-0005-0000-0000-0000EE340000}"/>
    <cellStyle name="Normal 11 2 4 2 4 3 3 5" xfId="25576" xr:uid="{00000000-0005-0000-0000-0000EF340000}"/>
    <cellStyle name="Normal 11 2 4 2 4 3 3 6" xfId="30528" xr:uid="{00000000-0005-0000-0000-0000F0340000}"/>
    <cellStyle name="Normal 11 2 4 2 4 3 3 7" xfId="35480" xr:uid="{00000000-0005-0000-0000-0000F1340000}"/>
    <cellStyle name="Normal 11 2 4 2 4 3 4" xfId="2869" xr:uid="{00000000-0005-0000-0000-0000F2340000}"/>
    <cellStyle name="Normal 11 2 4 2 4 3 4 2" xfId="42480" xr:uid="{00000000-0005-0000-0000-0000F3340000}"/>
    <cellStyle name="Normal 11 2 4 2 4 3 5" xfId="7819" xr:uid="{00000000-0005-0000-0000-0000F4340000}"/>
    <cellStyle name="Normal 11 2 4 2 4 3 5 2" xfId="37528" xr:uid="{00000000-0005-0000-0000-0000F5340000}"/>
    <cellStyle name="Normal 11 2 4 2 4 3 6" xfId="12769" xr:uid="{00000000-0005-0000-0000-0000F6340000}"/>
    <cellStyle name="Normal 11 2 4 2 4 3 7" xfId="17720" xr:uid="{00000000-0005-0000-0000-0000F7340000}"/>
    <cellStyle name="Normal 11 2 4 2 4 3 8" xfId="22672" xr:uid="{00000000-0005-0000-0000-0000F8340000}"/>
    <cellStyle name="Normal 11 2 4 2 4 3 9" xfId="27624" xr:uid="{00000000-0005-0000-0000-0000F9340000}"/>
    <cellStyle name="Normal 11 2 4 2 4 4" xfId="1417" xr:uid="{00000000-0005-0000-0000-0000FA340000}"/>
    <cellStyle name="Normal 11 2 4 2 4 4 10" xfId="33170" xr:uid="{00000000-0005-0000-0000-0000FB340000}"/>
    <cellStyle name="Normal 11 2 4 2 4 4 2" xfId="4915" xr:uid="{00000000-0005-0000-0000-0000FC340000}"/>
    <cellStyle name="Normal 11 2 4 2 4 4 2 2" xfId="9865" xr:uid="{00000000-0005-0000-0000-0000FD340000}"/>
    <cellStyle name="Normal 11 2 4 2 4 4 2 2 2" xfId="44526" xr:uid="{00000000-0005-0000-0000-0000FE340000}"/>
    <cellStyle name="Normal 11 2 4 2 4 4 2 3" xfId="14815" xr:uid="{00000000-0005-0000-0000-0000FF340000}"/>
    <cellStyle name="Normal 11 2 4 2 4 4 2 3 2" xfId="39574" xr:uid="{00000000-0005-0000-0000-000000350000}"/>
    <cellStyle name="Normal 11 2 4 2 4 4 2 4" xfId="19766" xr:uid="{00000000-0005-0000-0000-000001350000}"/>
    <cellStyle name="Normal 11 2 4 2 4 4 2 5" xfId="24718" xr:uid="{00000000-0005-0000-0000-000002350000}"/>
    <cellStyle name="Normal 11 2 4 2 4 4 2 6" xfId="29670" xr:uid="{00000000-0005-0000-0000-000003350000}"/>
    <cellStyle name="Normal 11 2 4 2 4 4 2 7" xfId="34622" xr:uid="{00000000-0005-0000-0000-000004350000}"/>
    <cellStyle name="Normal 11 2 4 2 4 4 3" xfId="6367" xr:uid="{00000000-0005-0000-0000-000005350000}"/>
    <cellStyle name="Normal 11 2 4 2 4 4 3 2" xfId="11317" xr:uid="{00000000-0005-0000-0000-000006350000}"/>
    <cellStyle name="Normal 11 2 4 2 4 4 3 2 2" xfId="45978" xr:uid="{00000000-0005-0000-0000-000007350000}"/>
    <cellStyle name="Normal 11 2 4 2 4 4 3 3" xfId="16267" xr:uid="{00000000-0005-0000-0000-000008350000}"/>
    <cellStyle name="Normal 11 2 4 2 4 4 3 3 2" xfId="41026" xr:uid="{00000000-0005-0000-0000-000009350000}"/>
    <cellStyle name="Normal 11 2 4 2 4 4 3 4" xfId="21218" xr:uid="{00000000-0005-0000-0000-00000A350000}"/>
    <cellStyle name="Normal 11 2 4 2 4 4 3 5" xfId="26170" xr:uid="{00000000-0005-0000-0000-00000B350000}"/>
    <cellStyle name="Normal 11 2 4 2 4 4 3 6" xfId="31122" xr:uid="{00000000-0005-0000-0000-00000C350000}"/>
    <cellStyle name="Normal 11 2 4 2 4 4 3 7" xfId="36074" xr:uid="{00000000-0005-0000-0000-00000D350000}"/>
    <cellStyle name="Normal 11 2 4 2 4 4 4" xfId="3463" xr:uid="{00000000-0005-0000-0000-00000E350000}"/>
    <cellStyle name="Normal 11 2 4 2 4 4 4 2" xfId="43074" xr:uid="{00000000-0005-0000-0000-00000F350000}"/>
    <cellStyle name="Normal 11 2 4 2 4 4 5" xfId="8413" xr:uid="{00000000-0005-0000-0000-000010350000}"/>
    <cellStyle name="Normal 11 2 4 2 4 4 5 2" xfId="38122" xr:uid="{00000000-0005-0000-0000-000011350000}"/>
    <cellStyle name="Normal 11 2 4 2 4 4 6" xfId="13363" xr:uid="{00000000-0005-0000-0000-000012350000}"/>
    <cellStyle name="Normal 11 2 4 2 4 4 7" xfId="18314" xr:uid="{00000000-0005-0000-0000-000013350000}"/>
    <cellStyle name="Normal 11 2 4 2 4 4 8" xfId="23266" xr:uid="{00000000-0005-0000-0000-000014350000}"/>
    <cellStyle name="Normal 11 2 4 2 4 4 9" xfId="28218" xr:uid="{00000000-0005-0000-0000-000015350000}"/>
    <cellStyle name="Normal 11 2 4 2 4 5" xfId="2539" xr:uid="{00000000-0005-0000-0000-000016350000}"/>
    <cellStyle name="Normal 11 2 4 2 4 5 2" xfId="7489" xr:uid="{00000000-0005-0000-0000-000017350000}"/>
    <cellStyle name="Normal 11 2 4 2 4 5 2 2" xfId="42150" xr:uid="{00000000-0005-0000-0000-000018350000}"/>
    <cellStyle name="Normal 11 2 4 2 4 5 3" xfId="12439" xr:uid="{00000000-0005-0000-0000-000019350000}"/>
    <cellStyle name="Normal 11 2 4 2 4 5 3 2" xfId="37198" xr:uid="{00000000-0005-0000-0000-00001A350000}"/>
    <cellStyle name="Normal 11 2 4 2 4 5 4" xfId="17390" xr:uid="{00000000-0005-0000-0000-00001B350000}"/>
    <cellStyle name="Normal 11 2 4 2 4 5 5" xfId="22342" xr:uid="{00000000-0005-0000-0000-00001C350000}"/>
    <cellStyle name="Normal 11 2 4 2 4 5 6" xfId="27294" xr:uid="{00000000-0005-0000-0000-00001D350000}"/>
    <cellStyle name="Normal 11 2 4 2 4 5 7" xfId="32246" xr:uid="{00000000-0005-0000-0000-00001E350000}"/>
    <cellStyle name="Normal 11 2 4 2 4 6" xfId="3991" xr:uid="{00000000-0005-0000-0000-00001F350000}"/>
    <cellStyle name="Normal 11 2 4 2 4 6 2" xfId="8941" xr:uid="{00000000-0005-0000-0000-000020350000}"/>
    <cellStyle name="Normal 11 2 4 2 4 6 2 2" xfId="43602" xr:uid="{00000000-0005-0000-0000-000021350000}"/>
    <cellStyle name="Normal 11 2 4 2 4 6 3" xfId="13891" xr:uid="{00000000-0005-0000-0000-000022350000}"/>
    <cellStyle name="Normal 11 2 4 2 4 6 3 2" xfId="38650" xr:uid="{00000000-0005-0000-0000-000023350000}"/>
    <cellStyle name="Normal 11 2 4 2 4 6 4" xfId="18842" xr:uid="{00000000-0005-0000-0000-000024350000}"/>
    <cellStyle name="Normal 11 2 4 2 4 6 5" xfId="23794" xr:uid="{00000000-0005-0000-0000-000025350000}"/>
    <cellStyle name="Normal 11 2 4 2 4 6 6" xfId="28746" xr:uid="{00000000-0005-0000-0000-000026350000}"/>
    <cellStyle name="Normal 11 2 4 2 4 6 7" xfId="33698" xr:uid="{00000000-0005-0000-0000-000027350000}"/>
    <cellStyle name="Normal 11 2 4 2 4 7" xfId="5443" xr:uid="{00000000-0005-0000-0000-000028350000}"/>
    <cellStyle name="Normal 11 2 4 2 4 7 2" xfId="10393" xr:uid="{00000000-0005-0000-0000-000029350000}"/>
    <cellStyle name="Normal 11 2 4 2 4 7 2 2" xfId="45054" xr:uid="{00000000-0005-0000-0000-00002A350000}"/>
    <cellStyle name="Normal 11 2 4 2 4 7 3" xfId="15343" xr:uid="{00000000-0005-0000-0000-00002B350000}"/>
    <cellStyle name="Normal 11 2 4 2 4 7 3 2" xfId="40102" xr:uid="{00000000-0005-0000-0000-00002C350000}"/>
    <cellStyle name="Normal 11 2 4 2 4 7 4" xfId="20294" xr:uid="{00000000-0005-0000-0000-00002D350000}"/>
    <cellStyle name="Normal 11 2 4 2 4 7 5" xfId="25246" xr:uid="{00000000-0005-0000-0000-00002E350000}"/>
    <cellStyle name="Normal 11 2 4 2 4 7 6" xfId="30198" xr:uid="{00000000-0005-0000-0000-00002F350000}"/>
    <cellStyle name="Normal 11 2 4 2 4 7 7" xfId="35150" xr:uid="{00000000-0005-0000-0000-000030350000}"/>
    <cellStyle name="Normal 11 2 4 2 4 8" xfId="2011" xr:uid="{00000000-0005-0000-0000-000031350000}"/>
    <cellStyle name="Normal 11 2 4 2 4 8 2" xfId="41622" xr:uid="{00000000-0005-0000-0000-000032350000}"/>
    <cellStyle name="Normal 11 2 4 2 4 9" xfId="6961" xr:uid="{00000000-0005-0000-0000-000033350000}"/>
    <cellStyle name="Normal 11 2 4 2 4 9 2" xfId="36670" xr:uid="{00000000-0005-0000-0000-000034350000}"/>
    <cellStyle name="Normal 11 2 4 2 5" xfId="625" xr:uid="{00000000-0005-0000-0000-000035350000}"/>
    <cellStyle name="Normal 11 2 4 2 5 10" xfId="21616" xr:uid="{00000000-0005-0000-0000-000036350000}"/>
    <cellStyle name="Normal 11 2 4 2 5 11" xfId="26568" xr:uid="{00000000-0005-0000-0000-000037350000}"/>
    <cellStyle name="Normal 11 2 4 2 5 12" xfId="31520" xr:uid="{00000000-0005-0000-0000-000038350000}"/>
    <cellStyle name="Normal 11 2 4 2 5 2" xfId="1219" xr:uid="{00000000-0005-0000-0000-000039350000}"/>
    <cellStyle name="Normal 11 2 4 2 5 2 10" xfId="32972" xr:uid="{00000000-0005-0000-0000-00003A350000}"/>
    <cellStyle name="Normal 11 2 4 2 5 2 2" xfId="4717" xr:uid="{00000000-0005-0000-0000-00003B350000}"/>
    <cellStyle name="Normal 11 2 4 2 5 2 2 2" xfId="9667" xr:uid="{00000000-0005-0000-0000-00003C350000}"/>
    <cellStyle name="Normal 11 2 4 2 5 2 2 2 2" xfId="44328" xr:uid="{00000000-0005-0000-0000-00003D350000}"/>
    <cellStyle name="Normal 11 2 4 2 5 2 2 3" xfId="14617" xr:uid="{00000000-0005-0000-0000-00003E350000}"/>
    <cellStyle name="Normal 11 2 4 2 5 2 2 3 2" xfId="39376" xr:uid="{00000000-0005-0000-0000-00003F350000}"/>
    <cellStyle name="Normal 11 2 4 2 5 2 2 4" xfId="19568" xr:uid="{00000000-0005-0000-0000-000040350000}"/>
    <cellStyle name="Normal 11 2 4 2 5 2 2 5" xfId="24520" xr:uid="{00000000-0005-0000-0000-000041350000}"/>
    <cellStyle name="Normal 11 2 4 2 5 2 2 6" xfId="29472" xr:uid="{00000000-0005-0000-0000-000042350000}"/>
    <cellStyle name="Normal 11 2 4 2 5 2 2 7" xfId="34424" xr:uid="{00000000-0005-0000-0000-000043350000}"/>
    <cellStyle name="Normal 11 2 4 2 5 2 3" xfId="6169" xr:uid="{00000000-0005-0000-0000-000044350000}"/>
    <cellStyle name="Normal 11 2 4 2 5 2 3 2" xfId="11119" xr:uid="{00000000-0005-0000-0000-000045350000}"/>
    <cellStyle name="Normal 11 2 4 2 5 2 3 2 2" xfId="45780" xr:uid="{00000000-0005-0000-0000-000046350000}"/>
    <cellStyle name="Normal 11 2 4 2 5 2 3 3" xfId="16069" xr:uid="{00000000-0005-0000-0000-000047350000}"/>
    <cellStyle name="Normal 11 2 4 2 5 2 3 3 2" xfId="40828" xr:uid="{00000000-0005-0000-0000-000048350000}"/>
    <cellStyle name="Normal 11 2 4 2 5 2 3 4" xfId="21020" xr:uid="{00000000-0005-0000-0000-000049350000}"/>
    <cellStyle name="Normal 11 2 4 2 5 2 3 5" xfId="25972" xr:uid="{00000000-0005-0000-0000-00004A350000}"/>
    <cellStyle name="Normal 11 2 4 2 5 2 3 6" xfId="30924" xr:uid="{00000000-0005-0000-0000-00004B350000}"/>
    <cellStyle name="Normal 11 2 4 2 5 2 3 7" xfId="35876" xr:uid="{00000000-0005-0000-0000-00004C350000}"/>
    <cellStyle name="Normal 11 2 4 2 5 2 4" xfId="3265" xr:uid="{00000000-0005-0000-0000-00004D350000}"/>
    <cellStyle name="Normal 11 2 4 2 5 2 4 2" xfId="42876" xr:uid="{00000000-0005-0000-0000-00004E350000}"/>
    <cellStyle name="Normal 11 2 4 2 5 2 5" xfId="8215" xr:uid="{00000000-0005-0000-0000-00004F350000}"/>
    <cellStyle name="Normal 11 2 4 2 5 2 5 2" xfId="37924" xr:uid="{00000000-0005-0000-0000-000050350000}"/>
    <cellStyle name="Normal 11 2 4 2 5 2 6" xfId="13165" xr:uid="{00000000-0005-0000-0000-000051350000}"/>
    <cellStyle name="Normal 11 2 4 2 5 2 7" xfId="18116" xr:uid="{00000000-0005-0000-0000-000052350000}"/>
    <cellStyle name="Normal 11 2 4 2 5 2 8" xfId="23068" xr:uid="{00000000-0005-0000-0000-000053350000}"/>
    <cellStyle name="Normal 11 2 4 2 5 2 9" xfId="28020" xr:uid="{00000000-0005-0000-0000-000054350000}"/>
    <cellStyle name="Normal 11 2 4 2 5 3" xfId="2671" xr:uid="{00000000-0005-0000-0000-000055350000}"/>
    <cellStyle name="Normal 11 2 4 2 5 3 2" xfId="7621" xr:uid="{00000000-0005-0000-0000-000056350000}"/>
    <cellStyle name="Normal 11 2 4 2 5 3 2 2" xfId="42282" xr:uid="{00000000-0005-0000-0000-000057350000}"/>
    <cellStyle name="Normal 11 2 4 2 5 3 3" xfId="12571" xr:uid="{00000000-0005-0000-0000-000058350000}"/>
    <cellStyle name="Normal 11 2 4 2 5 3 3 2" xfId="37330" xr:uid="{00000000-0005-0000-0000-000059350000}"/>
    <cellStyle name="Normal 11 2 4 2 5 3 4" xfId="17522" xr:uid="{00000000-0005-0000-0000-00005A350000}"/>
    <cellStyle name="Normal 11 2 4 2 5 3 5" xfId="22474" xr:uid="{00000000-0005-0000-0000-00005B350000}"/>
    <cellStyle name="Normal 11 2 4 2 5 3 6" xfId="27426" xr:uid="{00000000-0005-0000-0000-00005C350000}"/>
    <cellStyle name="Normal 11 2 4 2 5 3 7" xfId="32378" xr:uid="{00000000-0005-0000-0000-00005D350000}"/>
    <cellStyle name="Normal 11 2 4 2 5 4" xfId="4123" xr:uid="{00000000-0005-0000-0000-00005E350000}"/>
    <cellStyle name="Normal 11 2 4 2 5 4 2" xfId="9073" xr:uid="{00000000-0005-0000-0000-00005F350000}"/>
    <cellStyle name="Normal 11 2 4 2 5 4 2 2" xfId="43734" xr:uid="{00000000-0005-0000-0000-000060350000}"/>
    <cellStyle name="Normal 11 2 4 2 5 4 3" xfId="14023" xr:uid="{00000000-0005-0000-0000-000061350000}"/>
    <cellStyle name="Normal 11 2 4 2 5 4 3 2" xfId="38782" xr:uid="{00000000-0005-0000-0000-000062350000}"/>
    <cellStyle name="Normal 11 2 4 2 5 4 4" xfId="18974" xr:uid="{00000000-0005-0000-0000-000063350000}"/>
    <cellStyle name="Normal 11 2 4 2 5 4 5" xfId="23926" xr:uid="{00000000-0005-0000-0000-000064350000}"/>
    <cellStyle name="Normal 11 2 4 2 5 4 6" xfId="28878" xr:uid="{00000000-0005-0000-0000-000065350000}"/>
    <cellStyle name="Normal 11 2 4 2 5 4 7" xfId="33830" xr:uid="{00000000-0005-0000-0000-000066350000}"/>
    <cellStyle name="Normal 11 2 4 2 5 5" xfId="5575" xr:uid="{00000000-0005-0000-0000-000067350000}"/>
    <cellStyle name="Normal 11 2 4 2 5 5 2" xfId="10525" xr:uid="{00000000-0005-0000-0000-000068350000}"/>
    <cellStyle name="Normal 11 2 4 2 5 5 2 2" xfId="45186" xr:uid="{00000000-0005-0000-0000-000069350000}"/>
    <cellStyle name="Normal 11 2 4 2 5 5 3" xfId="15475" xr:uid="{00000000-0005-0000-0000-00006A350000}"/>
    <cellStyle name="Normal 11 2 4 2 5 5 3 2" xfId="40234" xr:uid="{00000000-0005-0000-0000-00006B350000}"/>
    <cellStyle name="Normal 11 2 4 2 5 5 4" xfId="20426" xr:uid="{00000000-0005-0000-0000-00006C350000}"/>
    <cellStyle name="Normal 11 2 4 2 5 5 5" xfId="25378" xr:uid="{00000000-0005-0000-0000-00006D350000}"/>
    <cellStyle name="Normal 11 2 4 2 5 5 6" xfId="30330" xr:uid="{00000000-0005-0000-0000-00006E350000}"/>
    <cellStyle name="Normal 11 2 4 2 5 5 7" xfId="35282" xr:uid="{00000000-0005-0000-0000-00006F350000}"/>
    <cellStyle name="Normal 11 2 4 2 5 6" xfId="1813" xr:uid="{00000000-0005-0000-0000-000070350000}"/>
    <cellStyle name="Normal 11 2 4 2 5 6 2" xfId="41424" xr:uid="{00000000-0005-0000-0000-000071350000}"/>
    <cellStyle name="Normal 11 2 4 2 5 7" xfId="6763" xr:uid="{00000000-0005-0000-0000-000072350000}"/>
    <cellStyle name="Normal 11 2 4 2 5 7 2" xfId="36472" xr:uid="{00000000-0005-0000-0000-000073350000}"/>
    <cellStyle name="Normal 11 2 4 2 5 8" xfId="11713" xr:uid="{00000000-0005-0000-0000-000074350000}"/>
    <cellStyle name="Normal 11 2 4 2 5 9" xfId="16664" xr:uid="{00000000-0005-0000-0000-000075350000}"/>
    <cellStyle name="Normal 11 2 4 2 6" xfId="889" xr:uid="{00000000-0005-0000-0000-000076350000}"/>
    <cellStyle name="Normal 11 2 4 2 6 10" xfId="21880" xr:uid="{00000000-0005-0000-0000-000077350000}"/>
    <cellStyle name="Normal 11 2 4 2 6 11" xfId="26832" xr:uid="{00000000-0005-0000-0000-000078350000}"/>
    <cellStyle name="Normal 11 2 4 2 6 12" xfId="31784" xr:uid="{00000000-0005-0000-0000-000079350000}"/>
    <cellStyle name="Normal 11 2 4 2 6 2" xfId="1483" xr:uid="{00000000-0005-0000-0000-00007A350000}"/>
    <cellStyle name="Normal 11 2 4 2 6 2 10" xfId="33236" xr:uid="{00000000-0005-0000-0000-00007B350000}"/>
    <cellStyle name="Normal 11 2 4 2 6 2 2" xfId="4981" xr:uid="{00000000-0005-0000-0000-00007C350000}"/>
    <cellStyle name="Normal 11 2 4 2 6 2 2 2" xfId="9931" xr:uid="{00000000-0005-0000-0000-00007D350000}"/>
    <cellStyle name="Normal 11 2 4 2 6 2 2 2 2" xfId="44592" xr:uid="{00000000-0005-0000-0000-00007E350000}"/>
    <cellStyle name="Normal 11 2 4 2 6 2 2 3" xfId="14881" xr:uid="{00000000-0005-0000-0000-00007F350000}"/>
    <cellStyle name="Normal 11 2 4 2 6 2 2 3 2" xfId="39640" xr:uid="{00000000-0005-0000-0000-000080350000}"/>
    <cellStyle name="Normal 11 2 4 2 6 2 2 4" xfId="19832" xr:uid="{00000000-0005-0000-0000-000081350000}"/>
    <cellStyle name="Normal 11 2 4 2 6 2 2 5" xfId="24784" xr:uid="{00000000-0005-0000-0000-000082350000}"/>
    <cellStyle name="Normal 11 2 4 2 6 2 2 6" xfId="29736" xr:uid="{00000000-0005-0000-0000-000083350000}"/>
    <cellStyle name="Normal 11 2 4 2 6 2 2 7" xfId="34688" xr:uid="{00000000-0005-0000-0000-000084350000}"/>
    <cellStyle name="Normal 11 2 4 2 6 2 3" xfId="6433" xr:uid="{00000000-0005-0000-0000-000085350000}"/>
    <cellStyle name="Normal 11 2 4 2 6 2 3 2" xfId="11383" xr:uid="{00000000-0005-0000-0000-000086350000}"/>
    <cellStyle name="Normal 11 2 4 2 6 2 3 2 2" xfId="46044" xr:uid="{00000000-0005-0000-0000-000087350000}"/>
    <cellStyle name="Normal 11 2 4 2 6 2 3 3" xfId="16333" xr:uid="{00000000-0005-0000-0000-000088350000}"/>
    <cellStyle name="Normal 11 2 4 2 6 2 3 3 2" xfId="41092" xr:uid="{00000000-0005-0000-0000-000089350000}"/>
    <cellStyle name="Normal 11 2 4 2 6 2 3 4" xfId="21284" xr:uid="{00000000-0005-0000-0000-00008A350000}"/>
    <cellStyle name="Normal 11 2 4 2 6 2 3 5" xfId="26236" xr:uid="{00000000-0005-0000-0000-00008B350000}"/>
    <cellStyle name="Normal 11 2 4 2 6 2 3 6" xfId="31188" xr:uid="{00000000-0005-0000-0000-00008C350000}"/>
    <cellStyle name="Normal 11 2 4 2 6 2 3 7" xfId="36140" xr:uid="{00000000-0005-0000-0000-00008D350000}"/>
    <cellStyle name="Normal 11 2 4 2 6 2 4" xfId="3529" xr:uid="{00000000-0005-0000-0000-00008E350000}"/>
    <cellStyle name="Normal 11 2 4 2 6 2 4 2" xfId="43140" xr:uid="{00000000-0005-0000-0000-00008F350000}"/>
    <cellStyle name="Normal 11 2 4 2 6 2 5" xfId="8479" xr:uid="{00000000-0005-0000-0000-000090350000}"/>
    <cellStyle name="Normal 11 2 4 2 6 2 5 2" xfId="38188" xr:uid="{00000000-0005-0000-0000-000091350000}"/>
    <cellStyle name="Normal 11 2 4 2 6 2 6" xfId="13429" xr:uid="{00000000-0005-0000-0000-000092350000}"/>
    <cellStyle name="Normal 11 2 4 2 6 2 7" xfId="18380" xr:uid="{00000000-0005-0000-0000-000093350000}"/>
    <cellStyle name="Normal 11 2 4 2 6 2 8" xfId="23332" xr:uid="{00000000-0005-0000-0000-000094350000}"/>
    <cellStyle name="Normal 11 2 4 2 6 2 9" xfId="28284" xr:uid="{00000000-0005-0000-0000-000095350000}"/>
    <cellStyle name="Normal 11 2 4 2 6 3" xfId="2935" xr:uid="{00000000-0005-0000-0000-000096350000}"/>
    <cellStyle name="Normal 11 2 4 2 6 3 2" xfId="7885" xr:uid="{00000000-0005-0000-0000-000097350000}"/>
    <cellStyle name="Normal 11 2 4 2 6 3 2 2" xfId="42546" xr:uid="{00000000-0005-0000-0000-000098350000}"/>
    <cellStyle name="Normal 11 2 4 2 6 3 3" xfId="12835" xr:uid="{00000000-0005-0000-0000-000099350000}"/>
    <cellStyle name="Normal 11 2 4 2 6 3 3 2" xfId="37594" xr:uid="{00000000-0005-0000-0000-00009A350000}"/>
    <cellStyle name="Normal 11 2 4 2 6 3 4" xfId="17786" xr:uid="{00000000-0005-0000-0000-00009B350000}"/>
    <cellStyle name="Normal 11 2 4 2 6 3 5" xfId="22738" xr:uid="{00000000-0005-0000-0000-00009C350000}"/>
    <cellStyle name="Normal 11 2 4 2 6 3 6" xfId="27690" xr:uid="{00000000-0005-0000-0000-00009D350000}"/>
    <cellStyle name="Normal 11 2 4 2 6 3 7" xfId="32642" xr:uid="{00000000-0005-0000-0000-00009E350000}"/>
    <cellStyle name="Normal 11 2 4 2 6 4" xfId="4387" xr:uid="{00000000-0005-0000-0000-00009F350000}"/>
    <cellStyle name="Normal 11 2 4 2 6 4 2" xfId="9337" xr:uid="{00000000-0005-0000-0000-0000A0350000}"/>
    <cellStyle name="Normal 11 2 4 2 6 4 2 2" xfId="43998" xr:uid="{00000000-0005-0000-0000-0000A1350000}"/>
    <cellStyle name="Normal 11 2 4 2 6 4 3" xfId="14287" xr:uid="{00000000-0005-0000-0000-0000A2350000}"/>
    <cellStyle name="Normal 11 2 4 2 6 4 3 2" xfId="39046" xr:uid="{00000000-0005-0000-0000-0000A3350000}"/>
    <cellStyle name="Normal 11 2 4 2 6 4 4" xfId="19238" xr:uid="{00000000-0005-0000-0000-0000A4350000}"/>
    <cellStyle name="Normal 11 2 4 2 6 4 5" xfId="24190" xr:uid="{00000000-0005-0000-0000-0000A5350000}"/>
    <cellStyle name="Normal 11 2 4 2 6 4 6" xfId="29142" xr:uid="{00000000-0005-0000-0000-0000A6350000}"/>
    <cellStyle name="Normal 11 2 4 2 6 4 7" xfId="34094" xr:uid="{00000000-0005-0000-0000-0000A7350000}"/>
    <cellStyle name="Normal 11 2 4 2 6 5" xfId="5839" xr:uid="{00000000-0005-0000-0000-0000A8350000}"/>
    <cellStyle name="Normal 11 2 4 2 6 5 2" xfId="10789" xr:uid="{00000000-0005-0000-0000-0000A9350000}"/>
    <cellStyle name="Normal 11 2 4 2 6 5 2 2" xfId="45450" xr:uid="{00000000-0005-0000-0000-0000AA350000}"/>
    <cellStyle name="Normal 11 2 4 2 6 5 3" xfId="15739" xr:uid="{00000000-0005-0000-0000-0000AB350000}"/>
    <cellStyle name="Normal 11 2 4 2 6 5 3 2" xfId="40498" xr:uid="{00000000-0005-0000-0000-0000AC350000}"/>
    <cellStyle name="Normal 11 2 4 2 6 5 4" xfId="20690" xr:uid="{00000000-0005-0000-0000-0000AD350000}"/>
    <cellStyle name="Normal 11 2 4 2 6 5 5" xfId="25642" xr:uid="{00000000-0005-0000-0000-0000AE350000}"/>
    <cellStyle name="Normal 11 2 4 2 6 5 6" xfId="30594" xr:uid="{00000000-0005-0000-0000-0000AF350000}"/>
    <cellStyle name="Normal 11 2 4 2 6 5 7" xfId="35546" xr:uid="{00000000-0005-0000-0000-0000B0350000}"/>
    <cellStyle name="Normal 11 2 4 2 6 6" xfId="2077" xr:uid="{00000000-0005-0000-0000-0000B1350000}"/>
    <cellStyle name="Normal 11 2 4 2 6 6 2" xfId="41688" xr:uid="{00000000-0005-0000-0000-0000B2350000}"/>
    <cellStyle name="Normal 11 2 4 2 6 7" xfId="7027" xr:uid="{00000000-0005-0000-0000-0000B3350000}"/>
    <cellStyle name="Normal 11 2 4 2 6 7 2" xfId="36736" xr:uid="{00000000-0005-0000-0000-0000B4350000}"/>
    <cellStyle name="Normal 11 2 4 2 6 8" xfId="11977" xr:uid="{00000000-0005-0000-0000-0000B5350000}"/>
    <cellStyle name="Normal 11 2 4 2 6 9" xfId="16928" xr:uid="{00000000-0005-0000-0000-0000B6350000}"/>
    <cellStyle name="Normal 11 2 4 2 7" xfId="559" xr:uid="{00000000-0005-0000-0000-0000B7350000}"/>
    <cellStyle name="Normal 11 2 4 2 7 10" xfId="32312" xr:uid="{00000000-0005-0000-0000-0000B8350000}"/>
    <cellStyle name="Normal 11 2 4 2 7 2" xfId="4057" xr:uid="{00000000-0005-0000-0000-0000B9350000}"/>
    <cellStyle name="Normal 11 2 4 2 7 2 2" xfId="9007" xr:uid="{00000000-0005-0000-0000-0000BA350000}"/>
    <cellStyle name="Normal 11 2 4 2 7 2 2 2" xfId="43668" xr:uid="{00000000-0005-0000-0000-0000BB350000}"/>
    <cellStyle name="Normal 11 2 4 2 7 2 3" xfId="13957" xr:uid="{00000000-0005-0000-0000-0000BC350000}"/>
    <cellStyle name="Normal 11 2 4 2 7 2 3 2" xfId="38716" xr:uid="{00000000-0005-0000-0000-0000BD350000}"/>
    <cellStyle name="Normal 11 2 4 2 7 2 4" xfId="18908" xr:uid="{00000000-0005-0000-0000-0000BE350000}"/>
    <cellStyle name="Normal 11 2 4 2 7 2 5" xfId="23860" xr:uid="{00000000-0005-0000-0000-0000BF350000}"/>
    <cellStyle name="Normal 11 2 4 2 7 2 6" xfId="28812" xr:uid="{00000000-0005-0000-0000-0000C0350000}"/>
    <cellStyle name="Normal 11 2 4 2 7 2 7" xfId="33764" xr:uid="{00000000-0005-0000-0000-0000C1350000}"/>
    <cellStyle name="Normal 11 2 4 2 7 3" xfId="5509" xr:uid="{00000000-0005-0000-0000-0000C2350000}"/>
    <cellStyle name="Normal 11 2 4 2 7 3 2" xfId="10459" xr:uid="{00000000-0005-0000-0000-0000C3350000}"/>
    <cellStyle name="Normal 11 2 4 2 7 3 2 2" xfId="45120" xr:uid="{00000000-0005-0000-0000-0000C4350000}"/>
    <cellStyle name="Normal 11 2 4 2 7 3 3" xfId="15409" xr:uid="{00000000-0005-0000-0000-0000C5350000}"/>
    <cellStyle name="Normal 11 2 4 2 7 3 3 2" xfId="40168" xr:uid="{00000000-0005-0000-0000-0000C6350000}"/>
    <cellStyle name="Normal 11 2 4 2 7 3 4" xfId="20360" xr:uid="{00000000-0005-0000-0000-0000C7350000}"/>
    <cellStyle name="Normal 11 2 4 2 7 3 5" xfId="25312" xr:uid="{00000000-0005-0000-0000-0000C8350000}"/>
    <cellStyle name="Normal 11 2 4 2 7 3 6" xfId="30264" xr:uid="{00000000-0005-0000-0000-0000C9350000}"/>
    <cellStyle name="Normal 11 2 4 2 7 3 7" xfId="35216" xr:uid="{00000000-0005-0000-0000-0000CA350000}"/>
    <cellStyle name="Normal 11 2 4 2 7 4" xfId="2605" xr:uid="{00000000-0005-0000-0000-0000CB350000}"/>
    <cellStyle name="Normal 11 2 4 2 7 4 2" xfId="42216" xr:uid="{00000000-0005-0000-0000-0000CC350000}"/>
    <cellStyle name="Normal 11 2 4 2 7 5" xfId="7555" xr:uid="{00000000-0005-0000-0000-0000CD350000}"/>
    <cellStyle name="Normal 11 2 4 2 7 5 2" xfId="37264" xr:uid="{00000000-0005-0000-0000-0000CE350000}"/>
    <cellStyle name="Normal 11 2 4 2 7 6" xfId="12505" xr:uid="{00000000-0005-0000-0000-0000CF350000}"/>
    <cellStyle name="Normal 11 2 4 2 7 7" xfId="17456" xr:uid="{00000000-0005-0000-0000-0000D0350000}"/>
    <cellStyle name="Normal 11 2 4 2 7 8" xfId="22408" xr:uid="{00000000-0005-0000-0000-0000D1350000}"/>
    <cellStyle name="Normal 11 2 4 2 7 9" xfId="27360" xr:uid="{00000000-0005-0000-0000-0000D2350000}"/>
    <cellStyle name="Normal 11 2 4 2 8" xfId="1153" xr:uid="{00000000-0005-0000-0000-0000D3350000}"/>
    <cellStyle name="Normal 11 2 4 2 8 10" xfId="32906" xr:uid="{00000000-0005-0000-0000-0000D4350000}"/>
    <cellStyle name="Normal 11 2 4 2 8 2" xfId="4651" xr:uid="{00000000-0005-0000-0000-0000D5350000}"/>
    <cellStyle name="Normal 11 2 4 2 8 2 2" xfId="9601" xr:uid="{00000000-0005-0000-0000-0000D6350000}"/>
    <cellStyle name="Normal 11 2 4 2 8 2 2 2" xfId="44262" xr:uid="{00000000-0005-0000-0000-0000D7350000}"/>
    <cellStyle name="Normal 11 2 4 2 8 2 3" xfId="14551" xr:uid="{00000000-0005-0000-0000-0000D8350000}"/>
    <cellStyle name="Normal 11 2 4 2 8 2 3 2" xfId="39310" xr:uid="{00000000-0005-0000-0000-0000D9350000}"/>
    <cellStyle name="Normal 11 2 4 2 8 2 4" xfId="19502" xr:uid="{00000000-0005-0000-0000-0000DA350000}"/>
    <cellStyle name="Normal 11 2 4 2 8 2 5" xfId="24454" xr:uid="{00000000-0005-0000-0000-0000DB350000}"/>
    <cellStyle name="Normal 11 2 4 2 8 2 6" xfId="29406" xr:uid="{00000000-0005-0000-0000-0000DC350000}"/>
    <cellStyle name="Normal 11 2 4 2 8 2 7" xfId="34358" xr:uid="{00000000-0005-0000-0000-0000DD350000}"/>
    <cellStyle name="Normal 11 2 4 2 8 3" xfId="6103" xr:uid="{00000000-0005-0000-0000-0000DE350000}"/>
    <cellStyle name="Normal 11 2 4 2 8 3 2" xfId="11053" xr:uid="{00000000-0005-0000-0000-0000DF350000}"/>
    <cellStyle name="Normal 11 2 4 2 8 3 2 2" xfId="45714" xr:uid="{00000000-0005-0000-0000-0000E0350000}"/>
    <cellStyle name="Normal 11 2 4 2 8 3 3" xfId="16003" xr:uid="{00000000-0005-0000-0000-0000E1350000}"/>
    <cellStyle name="Normal 11 2 4 2 8 3 3 2" xfId="40762" xr:uid="{00000000-0005-0000-0000-0000E2350000}"/>
    <cellStyle name="Normal 11 2 4 2 8 3 4" xfId="20954" xr:uid="{00000000-0005-0000-0000-0000E3350000}"/>
    <cellStyle name="Normal 11 2 4 2 8 3 5" xfId="25906" xr:uid="{00000000-0005-0000-0000-0000E4350000}"/>
    <cellStyle name="Normal 11 2 4 2 8 3 6" xfId="30858" xr:uid="{00000000-0005-0000-0000-0000E5350000}"/>
    <cellStyle name="Normal 11 2 4 2 8 3 7" xfId="35810" xr:uid="{00000000-0005-0000-0000-0000E6350000}"/>
    <cellStyle name="Normal 11 2 4 2 8 4" xfId="3199" xr:uid="{00000000-0005-0000-0000-0000E7350000}"/>
    <cellStyle name="Normal 11 2 4 2 8 4 2" xfId="42810" xr:uid="{00000000-0005-0000-0000-0000E8350000}"/>
    <cellStyle name="Normal 11 2 4 2 8 5" xfId="8149" xr:uid="{00000000-0005-0000-0000-0000E9350000}"/>
    <cellStyle name="Normal 11 2 4 2 8 5 2" xfId="37858" xr:uid="{00000000-0005-0000-0000-0000EA350000}"/>
    <cellStyle name="Normal 11 2 4 2 8 6" xfId="13099" xr:uid="{00000000-0005-0000-0000-0000EB350000}"/>
    <cellStyle name="Normal 11 2 4 2 8 7" xfId="18050" xr:uid="{00000000-0005-0000-0000-0000EC350000}"/>
    <cellStyle name="Normal 11 2 4 2 8 8" xfId="23002" xr:uid="{00000000-0005-0000-0000-0000ED350000}"/>
    <cellStyle name="Normal 11 2 4 2 8 9" xfId="27954" xr:uid="{00000000-0005-0000-0000-0000EE350000}"/>
    <cellStyle name="Normal 11 2 4 2 9" xfId="2341" xr:uid="{00000000-0005-0000-0000-0000EF350000}"/>
    <cellStyle name="Normal 11 2 4 2 9 2" xfId="7291" xr:uid="{00000000-0005-0000-0000-0000F0350000}"/>
    <cellStyle name="Normal 11 2 4 2 9 2 2" xfId="41952" xr:uid="{00000000-0005-0000-0000-0000F1350000}"/>
    <cellStyle name="Normal 11 2 4 2 9 3" xfId="12241" xr:uid="{00000000-0005-0000-0000-0000F2350000}"/>
    <cellStyle name="Normal 11 2 4 2 9 3 2" xfId="37000" xr:uid="{00000000-0005-0000-0000-0000F3350000}"/>
    <cellStyle name="Normal 11 2 4 2 9 4" xfId="17192" xr:uid="{00000000-0005-0000-0000-0000F4350000}"/>
    <cellStyle name="Normal 11 2 4 2 9 5" xfId="22144" xr:uid="{00000000-0005-0000-0000-0000F5350000}"/>
    <cellStyle name="Normal 11 2 4 2 9 6" xfId="27096" xr:uid="{00000000-0005-0000-0000-0000F6350000}"/>
    <cellStyle name="Normal 11 2 4 2 9 7" xfId="32048" xr:uid="{00000000-0005-0000-0000-0000F7350000}"/>
    <cellStyle name="Normal 11 2 4 3" xfId="328" xr:uid="{00000000-0005-0000-0000-0000F8350000}"/>
    <cellStyle name="Normal 11 2 4 3 10" xfId="11746" xr:uid="{00000000-0005-0000-0000-0000F9350000}"/>
    <cellStyle name="Normal 11 2 4 3 11" xfId="16697" xr:uid="{00000000-0005-0000-0000-0000FA350000}"/>
    <cellStyle name="Normal 11 2 4 3 12" xfId="21649" xr:uid="{00000000-0005-0000-0000-0000FB350000}"/>
    <cellStyle name="Normal 11 2 4 3 13" xfId="26601" xr:uid="{00000000-0005-0000-0000-0000FC350000}"/>
    <cellStyle name="Normal 11 2 4 3 14" xfId="31553" xr:uid="{00000000-0005-0000-0000-0000FD350000}"/>
    <cellStyle name="Normal 11 2 4 3 2" xfId="922" xr:uid="{00000000-0005-0000-0000-0000FE350000}"/>
    <cellStyle name="Normal 11 2 4 3 2 10" xfId="21913" xr:uid="{00000000-0005-0000-0000-0000FF350000}"/>
    <cellStyle name="Normal 11 2 4 3 2 11" xfId="26865" xr:uid="{00000000-0005-0000-0000-000000360000}"/>
    <cellStyle name="Normal 11 2 4 3 2 12" xfId="31817" xr:uid="{00000000-0005-0000-0000-000001360000}"/>
    <cellStyle name="Normal 11 2 4 3 2 2" xfId="1516" xr:uid="{00000000-0005-0000-0000-000002360000}"/>
    <cellStyle name="Normal 11 2 4 3 2 2 10" xfId="33269" xr:uid="{00000000-0005-0000-0000-000003360000}"/>
    <cellStyle name="Normal 11 2 4 3 2 2 2" xfId="5014" xr:uid="{00000000-0005-0000-0000-000004360000}"/>
    <cellStyle name="Normal 11 2 4 3 2 2 2 2" xfId="9964" xr:uid="{00000000-0005-0000-0000-000005360000}"/>
    <cellStyle name="Normal 11 2 4 3 2 2 2 2 2" xfId="44625" xr:uid="{00000000-0005-0000-0000-000006360000}"/>
    <cellStyle name="Normal 11 2 4 3 2 2 2 3" xfId="14914" xr:uid="{00000000-0005-0000-0000-000007360000}"/>
    <cellStyle name="Normal 11 2 4 3 2 2 2 3 2" xfId="39673" xr:uid="{00000000-0005-0000-0000-000008360000}"/>
    <cellStyle name="Normal 11 2 4 3 2 2 2 4" xfId="19865" xr:uid="{00000000-0005-0000-0000-000009360000}"/>
    <cellStyle name="Normal 11 2 4 3 2 2 2 5" xfId="24817" xr:uid="{00000000-0005-0000-0000-00000A360000}"/>
    <cellStyle name="Normal 11 2 4 3 2 2 2 6" xfId="29769" xr:uid="{00000000-0005-0000-0000-00000B360000}"/>
    <cellStyle name="Normal 11 2 4 3 2 2 2 7" xfId="34721" xr:uid="{00000000-0005-0000-0000-00000C360000}"/>
    <cellStyle name="Normal 11 2 4 3 2 2 3" xfId="6466" xr:uid="{00000000-0005-0000-0000-00000D360000}"/>
    <cellStyle name="Normal 11 2 4 3 2 2 3 2" xfId="11416" xr:uid="{00000000-0005-0000-0000-00000E360000}"/>
    <cellStyle name="Normal 11 2 4 3 2 2 3 2 2" xfId="46077" xr:uid="{00000000-0005-0000-0000-00000F360000}"/>
    <cellStyle name="Normal 11 2 4 3 2 2 3 3" xfId="16366" xr:uid="{00000000-0005-0000-0000-000010360000}"/>
    <cellStyle name="Normal 11 2 4 3 2 2 3 3 2" xfId="41125" xr:uid="{00000000-0005-0000-0000-000011360000}"/>
    <cellStyle name="Normal 11 2 4 3 2 2 3 4" xfId="21317" xr:uid="{00000000-0005-0000-0000-000012360000}"/>
    <cellStyle name="Normal 11 2 4 3 2 2 3 5" xfId="26269" xr:uid="{00000000-0005-0000-0000-000013360000}"/>
    <cellStyle name="Normal 11 2 4 3 2 2 3 6" xfId="31221" xr:uid="{00000000-0005-0000-0000-000014360000}"/>
    <cellStyle name="Normal 11 2 4 3 2 2 3 7" xfId="36173" xr:uid="{00000000-0005-0000-0000-000015360000}"/>
    <cellStyle name="Normal 11 2 4 3 2 2 4" xfId="3562" xr:uid="{00000000-0005-0000-0000-000016360000}"/>
    <cellStyle name="Normal 11 2 4 3 2 2 4 2" xfId="43173" xr:uid="{00000000-0005-0000-0000-000017360000}"/>
    <cellStyle name="Normal 11 2 4 3 2 2 5" xfId="8512" xr:uid="{00000000-0005-0000-0000-000018360000}"/>
    <cellStyle name="Normal 11 2 4 3 2 2 5 2" xfId="38221" xr:uid="{00000000-0005-0000-0000-000019360000}"/>
    <cellStyle name="Normal 11 2 4 3 2 2 6" xfId="13462" xr:uid="{00000000-0005-0000-0000-00001A360000}"/>
    <cellStyle name="Normal 11 2 4 3 2 2 7" xfId="18413" xr:uid="{00000000-0005-0000-0000-00001B360000}"/>
    <cellStyle name="Normal 11 2 4 3 2 2 8" xfId="23365" xr:uid="{00000000-0005-0000-0000-00001C360000}"/>
    <cellStyle name="Normal 11 2 4 3 2 2 9" xfId="28317" xr:uid="{00000000-0005-0000-0000-00001D360000}"/>
    <cellStyle name="Normal 11 2 4 3 2 3" xfId="2968" xr:uid="{00000000-0005-0000-0000-00001E360000}"/>
    <cellStyle name="Normal 11 2 4 3 2 3 2" xfId="7918" xr:uid="{00000000-0005-0000-0000-00001F360000}"/>
    <cellStyle name="Normal 11 2 4 3 2 3 2 2" xfId="42579" xr:uid="{00000000-0005-0000-0000-000020360000}"/>
    <cellStyle name="Normal 11 2 4 3 2 3 3" xfId="12868" xr:uid="{00000000-0005-0000-0000-000021360000}"/>
    <cellStyle name="Normal 11 2 4 3 2 3 3 2" xfId="37627" xr:uid="{00000000-0005-0000-0000-000022360000}"/>
    <cellStyle name="Normal 11 2 4 3 2 3 4" xfId="17819" xr:uid="{00000000-0005-0000-0000-000023360000}"/>
    <cellStyle name="Normal 11 2 4 3 2 3 5" xfId="22771" xr:uid="{00000000-0005-0000-0000-000024360000}"/>
    <cellStyle name="Normal 11 2 4 3 2 3 6" xfId="27723" xr:uid="{00000000-0005-0000-0000-000025360000}"/>
    <cellStyle name="Normal 11 2 4 3 2 3 7" xfId="32675" xr:uid="{00000000-0005-0000-0000-000026360000}"/>
    <cellStyle name="Normal 11 2 4 3 2 4" xfId="4420" xr:uid="{00000000-0005-0000-0000-000027360000}"/>
    <cellStyle name="Normal 11 2 4 3 2 4 2" xfId="9370" xr:uid="{00000000-0005-0000-0000-000028360000}"/>
    <cellStyle name="Normal 11 2 4 3 2 4 2 2" xfId="44031" xr:uid="{00000000-0005-0000-0000-000029360000}"/>
    <cellStyle name="Normal 11 2 4 3 2 4 3" xfId="14320" xr:uid="{00000000-0005-0000-0000-00002A360000}"/>
    <cellStyle name="Normal 11 2 4 3 2 4 3 2" xfId="39079" xr:uid="{00000000-0005-0000-0000-00002B360000}"/>
    <cellStyle name="Normal 11 2 4 3 2 4 4" xfId="19271" xr:uid="{00000000-0005-0000-0000-00002C360000}"/>
    <cellStyle name="Normal 11 2 4 3 2 4 5" xfId="24223" xr:uid="{00000000-0005-0000-0000-00002D360000}"/>
    <cellStyle name="Normal 11 2 4 3 2 4 6" xfId="29175" xr:uid="{00000000-0005-0000-0000-00002E360000}"/>
    <cellStyle name="Normal 11 2 4 3 2 4 7" xfId="34127" xr:uid="{00000000-0005-0000-0000-00002F360000}"/>
    <cellStyle name="Normal 11 2 4 3 2 5" xfId="5872" xr:uid="{00000000-0005-0000-0000-000030360000}"/>
    <cellStyle name="Normal 11 2 4 3 2 5 2" xfId="10822" xr:uid="{00000000-0005-0000-0000-000031360000}"/>
    <cellStyle name="Normal 11 2 4 3 2 5 2 2" xfId="45483" xr:uid="{00000000-0005-0000-0000-000032360000}"/>
    <cellStyle name="Normal 11 2 4 3 2 5 3" xfId="15772" xr:uid="{00000000-0005-0000-0000-000033360000}"/>
    <cellStyle name="Normal 11 2 4 3 2 5 3 2" xfId="40531" xr:uid="{00000000-0005-0000-0000-000034360000}"/>
    <cellStyle name="Normal 11 2 4 3 2 5 4" xfId="20723" xr:uid="{00000000-0005-0000-0000-000035360000}"/>
    <cellStyle name="Normal 11 2 4 3 2 5 5" xfId="25675" xr:uid="{00000000-0005-0000-0000-000036360000}"/>
    <cellStyle name="Normal 11 2 4 3 2 5 6" xfId="30627" xr:uid="{00000000-0005-0000-0000-000037360000}"/>
    <cellStyle name="Normal 11 2 4 3 2 5 7" xfId="35579" xr:uid="{00000000-0005-0000-0000-000038360000}"/>
    <cellStyle name="Normal 11 2 4 3 2 6" xfId="2110" xr:uid="{00000000-0005-0000-0000-000039360000}"/>
    <cellStyle name="Normal 11 2 4 3 2 6 2" xfId="41721" xr:uid="{00000000-0005-0000-0000-00003A360000}"/>
    <cellStyle name="Normal 11 2 4 3 2 7" xfId="7060" xr:uid="{00000000-0005-0000-0000-00003B360000}"/>
    <cellStyle name="Normal 11 2 4 3 2 7 2" xfId="36769" xr:uid="{00000000-0005-0000-0000-00003C360000}"/>
    <cellStyle name="Normal 11 2 4 3 2 8" xfId="12010" xr:uid="{00000000-0005-0000-0000-00003D360000}"/>
    <cellStyle name="Normal 11 2 4 3 2 9" xfId="16961" xr:uid="{00000000-0005-0000-0000-00003E360000}"/>
    <cellStyle name="Normal 11 2 4 3 3" xfId="658" xr:uid="{00000000-0005-0000-0000-00003F360000}"/>
    <cellStyle name="Normal 11 2 4 3 3 10" xfId="32411" xr:uid="{00000000-0005-0000-0000-000040360000}"/>
    <cellStyle name="Normal 11 2 4 3 3 2" xfId="4156" xr:uid="{00000000-0005-0000-0000-000041360000}"/>
    <cellStyle name="Normal 11 2 4 3 3 2 2" xfId="9106" xr:uid="{00000000-0005-0000-0000-000042360000}"/>
    <cellStyle name="Normal 11 2 4 3 3 2 2 2" xfId="43767" xr:uid="{00000000-0005-0000-0000-000043360000}"/>
    <cellStyle name="Normal 11 2 4 3 3 2 3" xfId="14056" xr:uid="{00000000-0005-0000-0000-000044360000}"/>
    <cellStyle name="Normal 11 2 4 3 3 2 3 2" xfId="38815" xr:uid="{00000000-0005-0000-0000-000045360000}"/>
    <cellStyle name="Normal 11 2 4 3 3 2 4" xfId="19007" xr:uid="{00000000-0005-0000-0000-000046360000}"/>
    <cellStyle name="Normal 11 2 4 3 3 2 5" xfId="23959" xr:uid="{00000000-0005-0000-0000-000047360000}"/>
    <cellStyle name="Normal 11 2 4 3 3 2 6" xfId="28911" xr:uid="{00000000-0005-0000-0000-000048360000}"/>
    <cellStyle name="Normal 11 2 4 3 3 2 7" xfId="33863" xr:uid="{00000000-0005-0000-0000-000049360000}"/>
    <cellStyle name="Normal 11 2 4 3 3 3" xfId="5608" xr:uid="{00000000-0005-0000-0000-00004A360000}"/>
    <cellStyle name="Normal 11 2 4 3 3 3 2" xfId="10558" xr:uid="{00000000-0005-0000-0000-00004B360000}"/>
    <cellStyle name="Normal 11 2 4 3 3 3 2 2" xfId="45219" xr:uid="{00000000-0005-0000-0000-00004C360000}"/>
    <cellStyle name="Normal 11 2 4 3 3 3 3" xfId="15508" xr:uid="{00000000-0005-0000-0000-00004D360000}"/>
    <cellStyle name="Normal 11 2 4 3 3 3 3 2" xfId="40267" xr:uid="{00000000-0005-0000-0000-00004E360000}"/>
    <cellStyle name="Normal 11 2 4 3 3 3 4" xfId="20459" xr:uid="{00000000-0005-0000-0000-00004F360000}"/>
    <cellStyle name="Normal 11 2 4 3 3 3 5" xfId="25411" xr:uid="{00000000-0005-0000-0000-000050360000}"/>
    <cellStyle name="Normal 11 2 4 3 3 3 6" xfId="30363" xr:uid="{00000000-0005-0000-0000-000051360000}"/>
    <cellStyle name="Normal 11 2 4 3 3 3 7" xfId="35315" xr:uid="{00000000-0005-0000-0000-000052360000}"/>
    <cellStyle name="Normal 11 2 4 3 3 4" xfId="2704" xr:uid="{00000000-0005-0000-0000-000053360000}"/>
    <cellStyle name="Normal 11 2 4 3 3 4 2" xfId="42315" xr:uid="{00000000-0005-0000-0000-000054360000}"/>
    <cellStyle name="Normal 11 2 4 3 3 5" xfId="7654" xr:uid="{00000000-0005-0000-0000-000055360000}"/>
    <cellStyle name="Normal 11 2 4 3 3 5 2" xfId="37363" xr:uid="{00000000-0005-0000-0000-000056360000}"/>
    <cellStyle name="Normal 11 2 4 3 3 6" xfId="12604" xr:uid="{00000000-0005-0000-0000-000057360000}"/>
    <cellStyle name="Normal 11 2 4 3 3 7" xfId="17555" xr:uid="{00000000-0005-0000-0000-000058360000}"/>
    <cellStyle name="Normal 11 2 4 3 3 8" xfId="22507" xr:uid="{00000000-0005-0000-0000-000059360000}"/>
    <cellStyle name="Normal 11 2 4 3 3 9" xfId="27459" xr:uid="{00000000-0005-0000-0000-00005A360000}"/>
    <cellStyle name="Normal 11 2 4 3 4" xfId="1252" xr:uid="{00000000-0005-0000-0000-00005B360000}"/>
    <cellStyle name="Normal 11 2 4 3 4 10" xfId="33005" xr:uid="{00000000-0005-0000-0000-00005C360000}"/>
    <cellStyle name="Normal 11 2 4 3 4 2" xfId="4750" xr:uid="{00000000-0005-0000-0000-00005D360000}"/>
    <cellStyle name="Normal 11 2 4 3 4 2 2" xfId="9700" xr:uid="{00000000-0005-0000-0000-00005E360000}"/>
    <cellStyle name="Normal 11 2 4 3 4 2 2 2" xfId="44361" xr:uid="{00000000-0005-0000-0000-00005F360000}"/>
    <cellStyle name="Normal 11 2 4 3 4 2 3" xfId="14650" xr:uid="{00000000-0005-0000-0000-000060360000}"/>
    <cellStyle name="Normal 11 2 4 3 4 2 3 2" xfId="39409" xr:uid="{00000000-0005-0000-0000-000061360000}"/>
    <cellStyle name="Normal 11 2 4 3 4 2 4" xfId="19601" xr:uid="{00000000-0005-0000-0000-000062360000}"/>
    <cellStyle name="Normal 11 2 4 3 4 2 5" xfId="24553" xr:uid="{00000000-0005-0000-0000-000063360000}"/>
    <cellStyle name="Normal 11 2 4 3 4 2 6" xfId="29505" xr:uid="{00000000-0005-0000-0000-000064360000}"/>
    <cellStyle name="Normal 11 2 4 3 4 2 7" xfId="34457" xr:uid="{00000000-0005-0000-0000-000065360000}"/>
    <cellStyle name="Normal 11 2 4 3 4 3" xfId="6202" xr:uid="{00000000-0005-0000-0000-000066360000}"/>
    <cellStyle name="Normal 11 2 4 3 4 3 2" xfId="11152" xr:uid="{00000000-0005-0000-0000-000067360000}"/>
    <cellStyle name="Normal 11 2 4 3 4 3 2 2" xfId="45813" xr:uid="{00000000-0005-0000-0000-000068360000}"/>
    <cellStyle name="Normal 11 2 4 3 4 3 3" xfId="16102" xr:uid="{00000000-0005-0000-0000-000069360000}"/>
    <cellStyle name="Normal 11 2 4 3 4 3 3 2" xfId="40861" xr:uid="{00000000-0005-0000-0000-00006A360000}"/>
    <cellStyle name="Normal 11 2 4 3 4 3 4" xfId="21053" xr:uid="{00000000-0005-0000-0000-00006B360000}"/>
    <cellStyle name="Normal 11 2 4 3 4 3 5" xfId="26005" xr:uid="{00000000-0005-0000-0000-00006C360000}"/>
    <cellStyle name="Normal 11 2 4 3 4 3 6" xfId="30957" xr:uid="{00000000-0005-0000-0000-00006D360000}"/>
    <cellStyle name="Normal 11 2 4 3 4 3 7" xfId="35909" xr:uid="{00000000-0005-0000-0000-00006E360000}"/>
    <cellStyle name="Normal 11 2 4 3 4 4" xfId="3298" xr:uid="{00000000-0005-0000-0000-00006F360000}"/>
    <cellStyle name="Normal 11 2 4 3 4 4 2" xfId="42909" xr:uid="{00000000-0005-0000-0000-000070360000}"/>
    <cellStyle name="Normal 11 2 4 3 4 5" xfId="8248" xr:uid="{00000000-0005-0000-0000-000071360000}"/>
    <cellStyle name="Normal 11 2 4 3 4 5 2" xfId="37957" xr:uid="{00000000-0005-0000-0000-000072360000}"/>
    <cellStyle name="Normal 11 2 4 3 4 6" xfId="13198" xr:uid="{00000000-0005-0000-0000-000073360000}"/>
    <cellStyle name="Normal 11 2 4 3 4 7" xfId="18149" xr:uid="{00000000-0005-0000-0000-000074360000}"/>
    <cellStyle name="Normal 11 2 4 3 4 8" xfId="23101" xr:uid="{00000000-0005-0000-0000-000075360000}"/>
    <cellStyle name="Normal 11 2 4 3 4 9" xfId="28053" xr:uid="{00000000-0005-0000-0000-000076360000}"/>
    <cellStyle name="Normal 11 2 4 3 5" xfId="2374" xr:uid="{00000000-0005-0000-0000-000077360000}"/>
    <cellStyle name="Normal 11 2 4 3 5 2" xfId="7324" xr:uid="{00000000-0005-0000-0000-000078360000}"/>
    <cellStyle name="Normal 11 2 4 3 5 2 2" xfId="41985" xr:uid="{00000000-0005-0000-0000-000079360000}"/>
    <cellStyle name="Normal 11 2 4 3 5 3" xfId="12274" xr:uid="{00000000-0005-0000-0000-00007A360000}"/>
    <cellStyle name="Normal 11 2 4 3 5 3 2" xfId="37033" xr:uid="{00000000-0005-0000-0000-00007B360000}"/>
    <cellStyle name="Normal 11 2 4 3 5 4" xfId="17225" xr:uid="{00000000-0005-0000-0000-00007C360000}"/>
    <cellStyle name="Normal 11 2 4 3 5 5" xfId="22177" xr:uid="{00000000-0005-0000-0000-00007D360000}"/>
    <cellStyle name="Normal 11 2 4 3 5 6" xfId="27129" xr:uid="{00000000-0005-0000-0000-00007E360000}"/>
    <cellStyle name="Normal 11 2 4 3 5 7" xfId="32081" xr:uid="{00000000-0005-0000-0000-00007F360000}"/>
    <cellStyle name="Normal 11 2 4 3 6" xfId="3826" xr:uid="{00000000-0005-0000-0000-000080360000}"/>
    <cellStyle name="Normal 11 2 4 3 6 2" xfId="8776" xr:uid="{00000000-0005-0000-0000-000081360000}"/>
    <cellStyle name="Normal 11 2 4 3 6 2 2" xfId="43437" xr:uid="{00000000-0005-0000-0000-000082360000}"/>
    <cellStyle name="Normal 11 2 4 3 6 3" xfId="13726" xr:uid="{00000000-0005-0000-0000-000083360000}"/>
    <cellStyle name="Normal 11 2 4 3 6 3 2" xfId="38485" xr:uid="{00000000-0005-0000-0000-000084360000}"/>
    <cellStyle name="Normal 11 2 4 3 6 4" xfId="18677" xr:uid="{00000000-0005-0000-0000-000085360000}"/>
    <cellStyle name="Normal 11 2 4 3 6 5" xfId="23629" xr:uid="{00000000-0005-0000-0000-000086360000}"/>
    <cellStyle name="Normal 11 2 4 3 6 6" xfId="28581" xr:uid="{00000000-0005-0000-0000-000087360000}"/>
    <cellStyle name="Normal 11 2 4 3 6 7" xfId="33533" xr:uid="{00000000-0005-0000-0000-000088360000}"/>
    <cellStyle name="Normal 11 2 4 3 7" xfId="5278" xr:uid="{00000000-0005-0000-0000-000089360000}"/>
    <cellStyle name="Normal 11 2 4 3 7 2" xfId="10228" xr:uid="{00000000-0005-0000-0000-00008A360000}"/>
    <cellStyle name="Normal 11 2 4 3 7 2 2" xfId="44889" xr:uid="{00000000-0005-0000-0000-00008B360000}"/>
    <cellStyle name="Normal 11 2 4 3 7 3" xfId="15178" xr:uid="{00000000-0005-0000-0000-00008C360000}"/>
    <cellStyle name="Normal 11 2 4 3 7 3 2" xfId="39937" xr:uid="{00000000-0005-0000-0000-00008D360000}"/>
    <cellStyle name="Normal 11 2 4 3 7 4" xfId="20129" xr:uid="{00000000-0005-0000-0000-00008E360000}"/>
    <cellStyle name="Normal 11 2 4 3 7 5" xfId="25081" xr:uid="{00000000-0005-0000-0000-00008F360000}"/>
    <cellStyle name="Normal 11 2 4 3 7 6" xfId="30033" xr:uid="{00000000-0005-0000-0000-000090360000}"/>
    <cellStyle name="Normal 11 2 4 3 7 7" xfId="34985" xr:uid="{00000000-0005-0000-0000-000091360000}"/>
    <cellStyle name="Normal 11 2 4 3 8" xfId="1846" xr:uid="{00000000-0005-0000-0000-000092360000}"/>
    <cellStyle name="Normal 11 2 4 3 8 2" xfId="41457" xr:uid="{00000000-0005-0000-0000-000093360000}"/>
    <cellStyle name="Normal 11 2 4 3 9" xfId="6796" xr:uid="{00000000-0005-0000-0000-000094360000}"/>
    <cellStyle name="Normal 11 2 4 3 9 2" xfId="36505" xr:uid="{00000000-0005-0000-0000-000095360000}"/>
    <cellStyle name="Normal 11 2 4 4" xfId="394" xr:uid="{00000000-0005-0000-0000-000096360000}"/>
    <cellStyle name="Normal 11 2 4 4 10" xfId="11812" xr:uid="{00000000-0005-0000-0000-000097360000}"/>
    <cellStyle name="Normal 11 2 4 4 11" xfId="16763" xr:uid="{00000000-0005-0000-0000-000098360000}"/>
    <cellStyle name="Normal 11 2 4 4 12" xfId="21715" xr:uid="{00000000-0005-0000-0000-000099360000}"/>
    <cellStyle name="Normal 11 2 4 4 13" xfId="26667" xr:uid="{00000000-0005-0000-0000-00009A360000}"/>
    <cellStyle name="Normal 11 2 4 4 14" xfId="31619" xr:uid="{00000000-0005-0000-0000-00009B360000}"/>
    <cellStyle name="Normal 11 2 4 4 2" xfId="988" xr:uid="{00000000-0005-0000-0000-00009C360000}"/>
    <cellStyle name="Normal 11 2 4 4 2 10" xfId="21979" xr:uid="{00000000-0005-0000-0000-00009D360000}"/>
    <cellStyle name="Normal 11 2 4 4 2 11" xfId="26931" xr:uid="{00000000-0005-0000-0000-00009E360000}"/>
    <cellStyle name="Normal 11 2 4 4 2 12" xfId="31883" xr:uid="{00000000-0005-0000-0000-00009F360000}"/>
    <cellStyle name="Normal 11 2 4 4 2 2" xfId="1582" xr:uid="{00000000-0005-0000-0000-0000A0360000}"/>
    <cellStyle name="Normal 11 2 4 4 2 2 10" xfId="33335" xr:uid="{00000000-0005-0000-0000-0000A1360000}"/>
    <cellStyle name="Normal 11 2 4 4 2 2 2" xfId="5080" xr:uid="{00000000-0005-0000-0000-0000A2360000}"/>
    <cellStyle name="Normal 11 2 4 4 2 2 2 2" xfId="10030" xr:uid="{00000000-0005-0000-0000-0000A3360000}"/>
    <cellStyle name="Normal 11 2 4 4 2 2 2 2 2" xfId="44691" xr:uid="{00000000-0005-0000-0000-0000A4360000}"/>
    <cellStyle name="Normal 11 2 4 4 2 2 2 3" xfId="14980" xr:uid="{00000000-0005-0000-0000-0000A5360000}"/>
    <cellStyle name="Normal 11 2 4 4 2 2 2 3 2" xfId="39739" xr:uid="{00000000-0005-0000-0000-0000A6360000}"/>
    <cellStyle name="Normal 11 2 4 4 2 2 2 4" xfId="19931" xr:uid="{00000000-0005-0000-0000-0000A7360000}"/>
    <cellStyle name="Normal 11 2 4 4 2 2 2 5" xfId="24883" xr:uid="{00000000-0005-0000-0000-0000A8360000}"/>
    <cellStyle name="Normal 11 2 4 4 2 2 2 6" xfId="29835" xr:uid="{00000000-0005-0000-0000-0000A9360000}"/>
    <cellStyle name="Normal 11 2 4 4 2 2 2 7" xfId="34787" xr:uid="{00000000-0005-0000-0000-0000AA360000}"/>
    <cellStyle name="Normal 11 2 4 4 2 2 3" xfId="6532" xr:uid="{00000000-0005-0000-0000-0000AB360000}"/>
    <cellStyle name="Normal 11 2 4 4 2 2 3 2" xfId="11482" xr:uid="{00000000-0005-0000-0000-0000AC360000}"/>
    <cellStyle name="Normal 11 2 4 4 2 2 3 2 2" xfId="46143" xr:uid="{00000000-0005-0000-0000-0000AD360000}"/>
    <cellStyle name="Normal 11 2 4 4 2 2 3 3" xfId="16432" xr:uid="{00000000-0005-0000-0000-0000AE360000}"/>
    <cellStyle name="Normal 11 2 4 4 2 2 3 3 2" xfId="41191" xr:uid="{00000000-0005-0000-0000-0000AF360000}"/>
    <cellStyle name="Normal 11 2 4 4 2 2 3 4" xfId="21383" xr:uid="{00000000-0005-0000-0000-0000B0360000}"/>
    <cellStyle name="Normal 11 2 4 4 2 2 3 5" xfId="26335" xr:uid="{00000000-0005-0000-0000-0000B1360000}"/>
    <cellStyle name="Normal 11 2 4 4 2 2 3 6" xfId="31287" xr:uid="{00000000-0005-0000-0000-0000B2360000}"/>
    <cellStyle name="Normal 11 2 4 4 2 2 3 7" xfId="36239" xr:uid="{00000000-0005-0000-0000-0000B3360000}"/>
    <cellStyle name="Normal 11 2 4 4 2 2 4" xfId="3628" xr:uid="{00000000-0005-0000-0000-0000B4360000}"/>
    <cellStyle name="Normal 11 2 4 4 2 2 4 2" xfId="43239" xr:uid="{00000000-0005-0000-0000-0000B5360000}"/>
    <cellStyle name="Normal 11 2 4 4 2 2 5" xfId="8578" xr:uid="{00000000-0005-0000-0000-0000B6360000}"/>
    <cellStyle name="Normal 11 2 4 4 2 2 5 2" xfId="38287" xr:uid="{00000000-0005-0000-0000-0000B7360000}"/>
    <cellStyle name="Normal 11 2 4 4 2 2 6" xfId="13528" xr:uid="{00000000-0005-0000-0000-0000B8360000}"/>
    <cellStyle name="Normal 11 2 4 4 2 2 7" xfId="18479" xr:uid="{00000000-0005-0000-0000-0000B9360000}"/>
    <cellStyle name="Normal 11 2 4 4 2 2 8" xfId="23431" xr:uid="{00000000-0005-0000-0000-0000BA360000}"/>
    <cellStyle name="Normal 11 2 4 4 2 2 9" xfId="28383" xr:uid="{00000000-0005-0000-0000-0000BB360000}"/>
    <cellStyle name="Normal 11 2 4 4 2 3" xfId="3034" xr:uid="{00000000-0005-0000-0000-0000BC360000}"/>
    <cellStyle name="Normal 11 2 4 4 2 3 2" xfId="7984" xr:uid="{00000000-0005-0000-0000-0000BD360000}"/>
    <cellStyle name="Normal 11 2 4 4 2 3 2 2" xfId="42645" xr:uid="{00000000-0005-0000-0000-0000BE360000}"/>
    <cellStyle name="Normal 11 2 4 4 2 3 3" xfId="12934" xr:uid="{00000000-0005-0000-0000-0000BF360000}"/>
    <cellStyle name="Normal 11 2 4 4 2 3 3 2" xfId="37693" xr:uid="{00000000-0005-0000-0000-0000C0360000}"/>
    <cellStyle name="Normal 11 2 4 4 2 3 4" xfId="17885" xr:uid="{00000000-0005-0000-0000-0000C1360000}"/>
    <cellStyle name="Normal 11 2 4 4 2 3 5" xfId="22837" xr:uid="{00000000-0005-0000-0000-0000C2360000}"/>
    <cellStyle name="Normal 11 2 4 4 2 3 6" xfId="27789" xr:uid="{00000000-0005-0000-0000-0000C3360000}"/>
    <cellStyle name="Normal 11 2 4 4 2 3 7" xfId="32741" xr:uid="{00000000-0005-0000-0000-0000C4360000}"/>
    <cellStyle name="Normal 11 2 4 4 2 4" xfId="4486" xr:uid="{00000000-0005-0000-0000-0000C5360000}"/>
    <cellStyle name="Normal 11 2 4 4 2 4 2" xfId="9436" xr:uid="{00000000-0005-0000-0000-0000C6360000}"/>
    <cellStyle name="Normal 11 2 4 4 2 4 2 2" xfId="44097" xr:uid="{00000000-0005-0000-0000-0000C7360000}"/>
    <cellStyle name="Normal 11 2 4 4 2 4 3" xfId="14386" xr:uid="{00000000-0005-0000-0000-0000C8360000}"/>
    <cellStyle name="Normal 11 2 4 4 2 4 3 2" xfId="39145" xr:uid="{00000000-0005-0000-0000-0000C9360000}"/>
    <cellStyle name="Normal 11 2 4 4 2 4 4" xfId="19337" xr:uid="{00000000-0005-0000-0000-0000CA360000}"/>
    <cellStyle name="Normal 11 2 4 4 2 4 5" xfId="24289" xr:uid="{00000000-0005-0000-0000-0000CB360000}"/>
    <cellStyle name="Normal 11 2 4 4 2 4 6" xfId="29241" xr:uid="{00000000-0005-0000-0000-0000CC360000}"/>
    <cellStyle name="Normal 11 2 4 4 2 4 7" xfId="34193" xr:uid="{00000000-0005-0000-0000-0000CD360000}"/>
    <cellStyle name="Normal 11 2 4 4 2 5" xfId="5938" xr:uid="{00000000-0005-0000-0000-0000CE360000}"/>
    <cellStyle name="Normal 11 2 4 4 2 5 2" xfId="10888" xr:uid="{00000000-0005-0000-0000-0000CF360000}"/>
    <cellStyle name="Normal 11 2 4 4 2 5 2 2" xfId="45549" xr:uid="{00000000-0005-0000-0000-0000D0360000}"/>
    <cellStyle name="Normal 11 2 4 4 2 5 3" xfId="15838" xr:uid="{00000000-0005-0000-0000-0000D1360000}"/>
    <cellStyle name="Normal 11 2 4 4 2 5 3 2" xfId="40597" xr:uid="{00000000-0005-0000-0000-0000D2360000}"/>
    <cellStyle name="Normal 11 2 4 4 2 5 4" xfId="20789" xr:uid="{00000000-0005-0000-0000-0000D3360000}"/>
    <cellStyle name="Normal 11 2 4 4 2 5 5" xfId="25741" xr:uid="{00000000-0005-0000-0000-0000D4360000}"/>
    <cellStyle name="Normal 11 2 4 4 2 5 6" xfId="30693" xr:uid="{00000000-0005-0000-0000-0000D5360000}"/>
    <cellStyle name="Normal 11 2 4 4 2 5 7" xfId="35645" xr:uid="{00000000-0005-0000-0000-0000D6360000}"/>
    <cellStyle name="Normal 11 2 4 4 2 6" xfId="2176" xr:uid="{00000000-0005-0000-0000-0000D7360000}"/>
    <cellStyle name="Normal 11 2 4 4 2 6 2" xfId="41787" xr:uid="{00000000-0005-0000-0000-0000D8360000}"/>
    <cellStyle name="Normal 11 2 4 4 2 7" xfId="7126" xr:uid="{00000000-0005-0000-0000-0000D9360000}"/>
    <cellStyle name="Normal 11 2 4 4 2 7 2" xfId="36835" xr:uid="{00000000-0005-0000-0000-0000DA360000}"/>
    <cellStyle name="Normal 11 2 4 4 2 8" xfId="12076" xr:uid="{00000000-0005-0000-0000-0000DB360000}"/>
    <cellStyle name="Normal 11 2 4 4 2 9" xfId="17027" xr:uid="{00000000-0005-0000-0000-0000DC360000}"/>
    <cellStyle name="Normal 11 2 4 4 3" xfId="724" xr:uid="{00000000-0005-0000-0000-0000DD360000}"/>
    <cellStyle name="Normal 11 2 4 4 3 10" xfId="32477" xr:uid="{00000000-0005-0000-0000-0000DE360000}"/>
    <cellStyle name="Normal 11 2 4 4 3 2" xfId="4222" xr:uid="{00000000-0005-0000-0000-0000DF360000}"/>
    <cellStyle name="Normal 11 2 4 4 3 2 2" xfId="9172" xr:uid="{00000000-0005-0000-0000-0000E0360000}"/>
    <cellStyle name="Normal 11 2 4 4 3 2 2 2" xfId="43833" xr:uid="{00000000-0005-0000-0000-0000E1360000}"/>
    <cellStyle name="Normal 11 2 4 4 3 2 3" xfId="14122" xr:uid="{00000000-0005-0000-0000-0000E2360000}"/>
    <cellStyle name="Normal 11 2 4 4 3 2 3 2" xfId="38881" xr:uid="{00000000-0005-0000-0000-0000E3360000}"/>
    <cellStyle name="Normal 11 2 4 4 3 2 4" xfId="19073" xr:uid="{00000000-0005-0000-0000-0000E4360000}"/>
    <cellStyle name="Normal 11 2 4 4 3 2 5" xfId="24025" xr:uid="{00000000-0005-0000-0000-0000E5360000}"/>
    <cellStyle name="Normal 11 2 4 4 3 2 6" xfId="28977" xr:uid="{00000000-0005-0000-0000-0000E6360000}"/>
    <cellStyle name="Normal 11 2 4 4 3 2 7" xfId="33929" xr:uid="{00000000-0005-0000-0000-0000E7360000}"/>
    <cellStyle name="Normal 11 2 4 4 3 3" xfId="5674" xr:uid="{00000000-0005-0000-0000-0000E8360000}"/>
    <cellStyle name="Normal 11 2 4 4 3 3 2" xfId="10624" xr:uid="{00000000-0005-0000-0000-0000E9360000}"/>
    <cellStyle name="Normal 11 2 4 4 3 3 2 2" xfId="45285" xr:uid="{00000000-0005-0000-0000-0000EA360000}"/>
    <cellStyle name="Normal 11 2 4 4 3 3 3" xfId="15574" xr:uid="{00000000-0005-0000-0000-0000EB360000}"/>
    <cellStyle name="Normal 11 2 4 4 3 3 3 2" xfId="40333" xr:uid="{00000000-0005-0000-0000-0000EC360000}"/>
    <cellStyle name="Normal 11 2 4 4 3 3 4" xfId="20525" xr:uid="{00000000-0005-0000-0000-0000ED360000}"/>
    <cellStyle name="Normal 11 2 4 4 3 3 5" xfId="25477" xr:uid="{00000000-0005-0000-0000-0000EE360000}"/>
    <cellStyle name="Normal 11 2 4 4 3 3 6" xfId="30429" xr:uid="{00000000-0005-0000-0000-0000EF360000}"/>
    <cellStyle name="Normal 11 2 4 4 3 3 7" xfId="35381" xr:uid="{00000000-0005-0000-0000-0000F0360000}"/>
    <cellStyle name="Normal 11 2 4 4 3 4" xfId="2770" xr:uid="{00000000-0005-0000-0000-0000F1360000}"/>
    <cellStyle name="Normal 11 2 4 4 3 4 2" xfId="42381" xr:uid="{00000000-0005-0000-0000-0000F2360000}"/>
    <cellStyle name="Normal 11 2 4 4 3 5" xfId="7720" xr:uid="{00000000-0005-0000-0000-0000F3360000}"/>
    <cellStyle name="Normal 11 2 4 4 3 5 2" xfId="37429" xr:uid="{00000000-0005-0000-0000-0000F4360000}"/>
    <cellStyle name="Normal 11 2 4 4 3 6" xfId="12670" xr:uid="{00000000-0005-0000-0000-0000F5360000}"/>
    <cellStyle name="Normal 11 2 4 4 3 7" xfId="17621" xr:uid="{00000000-0005-0000-0000-0000F6360000}"/>
    <cellStyle name="Normal 11 2 4 4 3 8" xfId="22573" xr:uid="{00000000-0005-0000-0000-0000F7360000}"/>
    <cellStyle name="Normal 11 2 4 4 3 9" xfId="27525" xr:uid="{00000000-0005-0000-0000-0000F8360000}"/>
    <cellStyle name="Normal 11 2 4 4 4" xfId="1318" xr:uid="{00000000-0005-0000-0000-0000F9360000}"/>
    <cellStyle name="Normal 11 2 4 4 4 10" xfId="33071" xr:uid="{00000000-0005-0000-0000-0000FA360000}"/>
    <cellStyle name="Normal 11 2 4 4 4 2" xfId="4816" xr:uid="{00000000-0005-0000-0000-0000FB360000}"/>
    <cellStyle name="Normal 11 2 4 4 4 2 2" xfId="9766" xr:uid="{00000000-0005-0000-0000-0000FC360000}"/>
    <cellStyle name="Normal 11 2 4 4 4 2 2 2" xfId="44427" xr:uid="{00000000-0005-0000-0000-0000FD360000}"/>
    <cellStyle name="Normal 11 2 4 4 4 2 3" xfId="14716" xr:uid="{00000000-0005-0000-0000-0000FE360000}"/>
    <cellStyle name="Normal 11 2 4 4 4 2 3 2" xfId="39475" xr:uid="{00000000-0005-0000-0000-0000FF360000}"/>
    <cellStyle name="Normal 11 2 4 4 4 2 4" xfId="19667" xr:uid="{00000000-0005-0000-0000-000000370000}"/>
    <cellStyle name="Normal 11 2 4 4 4 2 5" xfId="24619" xr:uid="{00000000-0005-0000-0000-000001370000}"/>
    <cellStyle name="Normal 11 2 4 4 4 2 6" xfId="29571" xr:uid="{00000000-0005-0000-0000-000002370000}"/>
    <cellStyle name="Normal 11 2 4 4 4 2 7" xfId="34523" xr:uid="{00000000-0005-0000-0000-000003370000}"/>
    <cellStyle name="Normal 11 2 4 4 4 3" xfId="6268" xr:uid="{00000000-0005-0000-0000-000004370000}"/>
    <cellStyle name="Normal 11 2 4 4 4 3 2" xfId="11218" xr:uid="{00000000-0005-0000-0000-000005370000}"/>
    <cellStyle name="Normal 11 2 4 4 4 3 2 2" xfId="45879" xr:uid="{00000000-0005-0000-0000-000006370000}"/>
    <cellStyle name="Normal 11 2 4 4 4 3 3" xfId="16168" xr:uid="{00000000-0005-0000-0000-000007370000}"/>
    <cellStyle name="Normal 11 2 4 4 4 3 3 2" xfId="40927" xr:uid="{00000000-0005-0000-0000-000008370000}"/>
    <cellStyle name="Normal 11 2 4 4 4 3 4" xfId="21119" xr:uid="{00000000-0005-0000-0000-000009370000}"/>
    <cellStyle name="Normal 11 2 4 4 4 3 5" xfId="26071" xr:uid="{00000000-0005-0000-0000-00000A370000}"/>
    <cellStyle name="Normal 11 2 4 4 4 3 6" xfId="31023" xr:uid="{00000000-0005-0000-0000-00000B370000}"/>
    <cellStyle name="Normal 11 2 4 4 4 3 7" xfId="35975" xr:uid="{00000000-0005-0000-0000-00000C370000}"/>
    <cellStyle name="Normal 11 2 4 4 4 4" xfId="3364" xr:uid="{00000000-0005-0000-0000-00000D370000}"/>
    <cellStyle name="Normal 11 2 4 4 4 4 2" xfId="42975" xr:uid="{00000000-0005-0000-0000-00000E370000}"/>
    <cellStyle name="Normal 11 2 4 4 4 5" xfId="8314" xr:uid="{00000000-0005-0000-0000-00000F370000}"/>
    <cellStyle name="Normal 11 2 4 4 4 5 2" xfId="38023" xr:uid="{00000000-0005-0000-0000-000010370000}"/>
    <cellStyle name="Normal 11 2 4 4 4 6" xfId="13264" xr:uid="{00000000-0005-0000-0000-000011370000}"/>
    <cellStyle name="Normal 11 2 4 4 4 7" xfId="18215" xr:uid="{00000000-0005-0000-0000-000012370000}"/>
    <cellStyle name="Normal 11 2 4 4 4 8" xfId="23167" xr:uid="{00000000-0005-0000-0000-000013370000}"/>
    <cellStyle name="Normal 11 2 4 4 4 9" xfId="28119" xr:uid="{00000000-0005-0000-0000-000014370000}"/>
    <cellStyle name="Normal 11 2 4 4 5" xfId="2440" xr:uid="{00000000-0005-0000-0000-000015370000}"/>
    <cellStyle name="Normal 11 2 4 4 5 2" xfId="7390" xr:uid="{00000000-0005-0000-0000-000016370000}"/>
    <cellStyle name="Normal 11 2 4 4 5 2 2" xfId="42051" xr:uid="{00000000-0005-0000-0000-000017370000}"/>
    <cellStyle name="Normal 11 2 4 4 5 3" xfId="12340" xr:uid="{00000000-0005-0000-0000-000018370000}"/>
    <cellStyle name="Normal 11 2 4 4 5 3 2" xfId="37099" xr:uid="{00000000-0005-0000-0000-000019370000}"/>
    <cellStyle name="Normal 11 2 4 4 5 4" xfId="17291" xr:uid="{00000000-0005-0000-0000-00001A370000}"/>
    <cellStyle name="Normal 11 2 4 4 5 5" xfId="22243" xr:uid="{00000000-0005-0000-0000-00001B370000}"/>
    <cellStyle name="Normal 11 2 4 4 5 6" xfId="27195" xr:uid="{00000000-0005-0000-0000-00001C370000}"/>
    <cellStyle name="Normal 11 2 4 4 5 7" xfId="32147" xr:uid="{00000000-0005-0000-0000-00001D370000}"/>
    <cellStyle name="Normal 11 2 4 4 6" xfId="3892" xr:uid="{00000000-0005-0000-0000-00001E370000}"/>
    <cellStyle name="Normal 11 2 4 4 6 2" xfId="8842" xr:uid="{00000000-0005-0000-0000-00001F370000}"/>
    <cellStyle name="Normal 11 2 4 4 6 2 2" xfId="43503" xr:uid="{00000000-0005-0000-0000-000020370000}"/>
    <cellStyle name="Normal 11 2 4 4 6 3" xfId="13792" xr:uid="{00000000-0005-0000-0000-000021370000}"/>
    <cellStyle name="Normal 11 2 4 4 6 3 2" xfId="38551" xr:uid="{00000000-0005-0000-0000-000022370000}"/>
    <cellStyle name="Normal 11 2 4 4 6 4" xfId="18743" xr:uid="{00000000-0005-0000-0000-000023370000}"/>
    <cellStyle name="Normal 11 2 4 4 6 5" xfId="23695" xr:uid="{00000000-0005-0000-0000-000024370000}"/>
    <cellStyle name="Normal 11 2 4 4 6 6" xfId="28647" xr:uid="{00000000-0005-0000-0000-000025370000}"/>
    <cellStyle name="Normal 11 2 4 4 6 7" xfId="33599" xr:uid="{00000000-0005-0000-0000-000026370000}"/>
    <cellStyle name="Normal 11 2 4 4 7" xfId="5344" xr:uid="{00000000-0005-0000-0000-000027370000}"/>
    <cellStyle name="Normal 11 2 4 4 7 2" xfId="10294" xr:uid="{00000000-0005-0000-0000-000028370000}"/>
    <cellStyle name="Normal 11 2 4 4 7 2 2" xfId="44955" xr:uid="{00000000-0005-0000-0000-000029370000}"/>
    <cellStyle name="Normal 11 2 4 4 7 3" xfId="15244" xr:uid="{00000000-0005-0000-0000-00002A370000}"/>
    <cellStyle name="Normal 11 2 4 4 7 3 2" xfId="40003" xr:uid="{00000000-0005-0000-0000-00002B370000}"/>
    <cellStyle name="Normal 11 2 4 4 7 4" xfId="20195" xr:uid="{00000000-0005-0000-0000-00002C370000}"/>
    <cellStyle name="Normal 11 2 4 4 7 5" xfId="25147" xr:uid="{00000000-0005-0000-0000-00002D370000}"/>
    <cellStyle name="Normal 11 2 4 4 7 6" xfId="30099" xr:uid="{00000000-0005-0000-0000-00002E370000}"/>
    <cellStyle name="Normal 11 2 4 4 7 7" xfId="35051" xr:uid="{00000000-0005-0000-0000-00002F370000}"/>
    <cellStyle name="Normal 11 2 4 4 8" xfId="1912" xr:uid="{00000000-0005-0000-0000-000030370000}"/>
    <cellStyle name="Normal 11 2 4 4 8 2" xfId="41523" xr:uid="{00000000-0005-0000-0000-000031370000}"/>
    <cellStyle name="Normal 11 2 4 4 9" xfId="6862" xr:uid="{00000000-0005-0000-0000-000032370000}"/>
    <cellStyle name="Normal 11 2 4 4 9 2" xfId="36571" xr:uid="{00000000-0005-0000-0000-000033370000}"/>
    <cellStyle name="Normal 11 2 4 5" xfId="460" xr:uid="{00000000-0005-0000-0000-000034370000}"/>
    <cellStyle name="Normal 11 2 4 5 10" xfId="11878" xr:uid="{00000000-0005-0000-0000-000035370000}"/>
    <cellStyle name="Normal 11 2 4 5 11" xfId="16829" xr:uid="{00000000-0005-0000-0000-000036370000}"/>
    <cellStyle name="Normal 11 2 4 5 12" xfId="21781" xr:uid="{00000000-0005-0000-0000-000037370000}"/>
    <cellStyle name="Normal 11 2 4 5 13" xfId="26733" xr:uid="{00000000-0005-0000-0000-000038370000}"/>
    <cellStyle name="Normal 11 2 4 5 14" xfId="31685" xr:uid="{00000000-0005-0000-0000-000039370000}"/>
    <cellStyle name="Normal 11 2 4 5 2" xfId="1054" xr:uid="{00000000-0005-0000-0000-00003A370000}"/>
    <cellStyle name="Normal 11 2 4 5 2 10" xfId="22045" xr:uid="{00000000-0005-0000-0000-00003B370000}"/>
    <cellStyle name="Normal 11 2 4 5 2 11" xfId="26997" xr:uid="{00000000-0005-0000-0000-00003C370000}"/>
    <cellStyle name="Normal 11 2 4 5 2 12" xfId="31949" xr:uid="{00000000-0005-0000-0000-00003D370000}"/>
    <cellStyle name="Normal 11 2 4 5 2 2" xfId="1648" xr:uid="{00000000-0005-0000-0000-00003E370000}"/>
    <cellStyle name="Normal 11 2 4 5 2 2 10" xfId="33401" xr:uid="{00000000-0005-0000-0000-00003F370000}"/>
    <cellStyle name="Normal 11 2 4 5 2 2 2" xfId="5146" xr:uid="{00000000-0005-0000-0000-000040370000}"/>
    <cellStyle name="Normal 11 2 4 5 2 2 2 2" xfId="10096" xr:uid="{00000000-0005-0000-0000-000041370000}"/>
    <cellStyle name="Normal 11 2 4 5 2 2 2 2 2" xfId="44757" xr:uid="{00000000-0005-0000-0000-000042370000}"/>
    <cellStyle name="Normal 11 2 4 5 2 2 2 3" xfId="15046" xr:uid="{00000000-0005-0000-0000-000043370000}"/>
    <cellStyle name="Normal 11 2 4 5 2 2 2 3 2" xfId="39805" xr:uid="{00000000-0005-0000-0000-000044370000}"/>
    <cellStyle name="Normal 11 2 4 5 2 2 2 4" xfId="19997" xr:uid="{00000000-0005-0000-0000-000045370000}"/>
    <cellStyle name="Normal 11 2 4 5 2 2 2 5" xfId="24949" xr:uid="{00000000-0005-0000-0000-000046370000}"/>
    <cellStyle name="Normal 11 2 4 5 2 2 2 6" xfId="29901" xr:uid="{00000000-0005-0000-0000-000047370000}"/>
    <cellStyle name="Normal 11 2 4 5 2 2 2 7" xfId="34853" xr:uid="{00000000-0005-0000-0000-000048370000}"/>
    <cellStyle name="Normal 11 2 4 5 2 2 3" xfId="6598" xr:uid="{00000000-0005-0000-0000-000049370000}"/>
    <cellStyle name="Normal 11 2 4 5 2 2 3 2" xfId="11548" xr:uid="{00000000-0005-0000-0000-00004A370000}"/>
    <cellStyle name="Normal 11 2 4 5 2 2 3 2 2" xfId="46209" xr:uid="{00000000-0005-0000-0000-00004B370000}"/>
    <cellStyle name="Normal 11 2 4 5 2 2 3 3" xfId="16498" xr:uid="{00000000-0005-0000-0000-00004C370000}"/>
    <cellStyle name="Normal 11 2 4 5 2 2 3 3 2" xfId="41257" xr:uid="{00000000-0005-0000-0000-00004D370000}"/>
    <cellStyle name="Normal 11 2 4 5 2 2 3 4" xfId="21449" xr:uid="{00000000-0005-0000-0000-00004E370000}"/>
    <cellStyle name="Normal 11 2 4 5 2 2 3 5" xfId="26401" xr:uid="{00000000-0005-0000-0000-00004F370000}"/>
    <cellStyle name="Normal 11 2 4 5 2 2 3 6" xfId="31353" xr:uid="{00000000-0005-0000-0000-000050370000}"/>
    <cellStyle name="Normal 11 2 4 5 2 2 3 7" xfId="36305" xr:uid="{00000000-0005-0000-0000-000051370000}"/>
    <cellStyle name="Normal 11 2 4 5 2 2 4" xfId="3694" xr:uid="{00000000-0005-0000-0000-000052370000}"/>
    <cellStyle name="Normal 11 2 4 5 2 2 4 2" xfId="43305" xr:uid="{00000000-0005-0000-0000-000053370000}"/>
    <cellStyle name="Normal 11 2 4 5 2 2 5" xfId="8644" xr:uid="{00000000-0005-0000-0000-000054370000}"/>
    <cellStyle name="Normal 11 2 4 5 2 2 5 2" xfId="38353" xr:uid="{00000000-0005-0000-0000-000055370000}"/>
    <cellStyle name="Normal 11 2 4 5 2 2 6" xfId="13594" xr:uid="{00000000-0005-0000-0000-000056370000}"/>
    <cellStyle name="Normal 11 2 4 5 2 2 7" xfId="18545" xr:uid="{00000000-0005-0000-0000-000057370000}"/>
    <cellStyle name="Normal 11 2 4 5 2 2 8" xfId="23497" xr:uid="{00000000-0005-0000-0000-000058370000}"/>
    <cellStyle name="Normal 11 2 4 5 2 2 9" xfId="28449" xr:uid="{00000000-0005-0000-0000-000059370000}"/>
    <cellStyle name="Normal 11 2 4 5 2 3" xfId="3100" xr:uid="{00000000-0005-0000-0000-00005A370000}"/>
    <cellStyle name="Normal 11 2 4 5 2 3 2" xfId="8050" xr:uid="{00000000-0005-0000-0000-00005B370000}"/>
    <cellStyle name="Normal 11 2 4 5 2 3 2 2" xfId="42711" xr:uid="{00000000-0005-0000-0000-00005C370000}"/>
    <cellStyle name="Normal 11 2 4 5 2 3 3" xfId="13000" xr:uid="{00000000-0005-0000-0000-00005D370000}"/>
    <cellStyle name="Normal 11 2 4 5 2 3 3 2" xfId="37759" xr:uid="{00000000-0005-0000-0000-00005E370000}"/>
    <cellStyle name="Normal 11 2 4 5 2 3 4" xfId="17951" xr:uid="{00000000-0005-0000-0000-00005F370000}"/>
    <cellStyle name="Normal 11 2 4 5 2 3 5" xfId="22903" xr:uid="{00000000-0005-0000-0000-000060370000}"/>
    <cellStyle name="Normal 11 2 4 5 2 3 6" xfId="27855" xr:uid="{00000000-0005-0000-0000-000061370000}"/>
    <cellStyle name="Normal 11 2 4 5 2 3 7" xfId="32807" xr:uid="{00000000-0005-0000-0000-000062370000}"/>
    <cellStyle name="Normal 11 2 4 5 2 4" xfId="4552" xr:uid="{00000000-0005-0000-0000-000063370000}"/>
    <cellStyle name="Normal 11 2 4 5 2 4 2" xfId="9502" xr:uid="{00000000-0005-0000-0000-000064370000}"/>
    <cellStyle name="Normal 11 2 4 5 2 4 2 2" xfId="44163" xr:uid="{00000000-0005-0000-0000-000065370000}"/>
    <cellStyle name="Normal 11 2 4 5 2 4 3" xfId="14452" xr:uid="{00000000-0005-0000-0000-000066370000}"/>
    <cellStyle name="Normal 11 2 4 5 2 4 3 2" xfId="39211" xr:uid="{00000000-0005-0000-0000-000067370000}"/>
    <cellStyle name="Normal 11 2 4 5 2 4 4" xfId="19403" xr:uid="{00000000-0005-0000-0000-000068370000}"/>
    <cellStyle name="Normal 11 2 4 5 2 4 5" xfId="24355" xr:uid="{00000000-0005-0000-0000-000069370000}"/>
    <cellStyle name="Normal 11 2 4 5 2 4 6" xfId="29307" xr:uid="{00000000-0005-0000-0000-00006A370000}"/>
    <cellStyle name="Normal 11 2 4 5 2 4 7" xfId="34259" xr:uid="{00000000-0005-0000-0000-00006B370000}"/>
    <cellStyle name="Normal 11 2 4 5 2 5" xfId="6004" xr:uid="{00000000-0005-0000-0000-00006C370000}"/>
    <cellStyle name="Normal 11 2 4 5 2 5 2" xfId="10954" xr:uid="{00000000-0005-0000-0000-00006D370000}"/>
    <cellStyle name="Normal 11 2 4 5 2 5 2 2" xfId="45615" xr:uid="{00000000-0005-0000-0000-00006E370000}"/>
    <cellStyle name="Normal 11 2 4 5 2 5 3" xfId="15904" xr:uid="{00000000-0005-0000-0000-00006F370000}"/>
    <cellStyle name="Normal 11 2 4 5 2 5 3 2" xfId="40663" xr:uid="{00000000-0005-0000-0000-000070370000}"/>
    <cellStyle name="Normal 11 2 4 5 2 5 4" xfId="20855" xr:uid="{00000000-0005-0000-0000-000071370000}"/>
    <cellStyle name="Normal 11 2 4 5 2 5 5" xfId="25807" xr:uid="{00000000-0005-0000-0000-000072370000}"/>
    <cellStyle name="Normal 11 2 4 5 2 5 6" xfId="30759" xr:uid="{00000000-0005-0000-0000-000073370000}"/>
    <cellStyle name="Normal 11 2 4 5 2 5 7" xfId="35711" xr:uid="{00000000-0005-0000-0000-000074370000}"/>
    <cellStyle name="Normal 11 2 4 5 2 6" xfId="2242" xr:uid="{00000000-0005-0000-0000-000075370000}"/>
    <cellStyle name="Normal 11 2 4 5 2 6 2" xfId="41853" xr:uid="{00000000-0005-0000-0000-000076370000}"/>
    <cellStyle name="Normal 11 2 4 5 2 7" xfId="7192" xr:uid="{00000000-0005-0000-0000-000077370000}"/>
    <cellStyle name="Normal 11 2 4 5 2 7 2" xfId="36901" xr:uid="{00000000-0005-0000-0000-000078370000}"/>
    <cellStyle name="Normal 11 2 4 5 2 8" xfId="12142" xr:uid="{00000000-0005-0000-0000-000079370000}"/>
    <cellStyle name="Normal 11 2 4 5 2 9" xfId="17093" xr:uid="{00000000-0005-0000-0000-00007A370000}"/>
    <cellStyle name="Normal 11 2 4 5 3" xfId="790" xr:uid="{00000000-0005-0000-0000-00007B370000}"/>
    <cellStyle name="Normal 11 2 4 5 3 10" xfId="32543" xr:uid="{00000000-0005-0000-0000-00007C370000}"/>
    <cellStyle name="Normal 11 2 4 5 3 2" xfId="4288" xr:uid="{00000000-0005-0000-0000-00007D370000}"/>
    <cellStyle name="Normal 11 2 4 5 3 2 2" xfId="9238" xr:uid="{00000000-0005-0000-0000-00007E370000}"/>
    <cellStyle name="Normal 11 2 4 5 3 2 2 2" xfId="43899" xr:uid="{00000000-0005-0000-0000-00007F370000}"/>
    <cellStyle name="Normal 11 2 4 5 3 2 3" xfId="14188" xr:uid="{00000000-0005-0000-0000-000080370000}"/>
    <cellStyle name="Normal 11 2 4 5 3 2 3 2" xfId="38947" xr:uid="{00000000-0005-0000-0000-000081370000}"/>
    <cellStyle name="Normal 11 2 4 5 3 2 4" xfId="19139" xr:uid="{00000000-0005-0000-0000-000082370000}"/>
    <cellStyle name="Normal 11 2 4 5 3 2 5" xfId="24091" xr:uid="{00000000-0005-0000-0000-000083370000}"/>
    <cellStyle name="Normal 11 2 4 5 3 2 6" xfId="29043" xr:uid="{00000000-0005-0000-0000-000084370000}"/>
    <cellStyle name="Normal 11 2 4 5 3 2 7" xfId="33995" xr:uid="{00000000-0005-0000-0000-000085370000}"/>
    <cellStyle name="Normal 11 2 4 5 3 3" xfId="5740" xr:uid="{00000000-0005-0000-0000-000086370000}"/>
    <cellStyle name="Normal 11 2 4 5 3 3 2" xfId="10690" xr:uid="{00000000-0005-0000-0000-000087370000}"/>
    <cellStyle name="Normal 11 2 4 5 3 3 2 2" xfId="45351" xr:uid="{00000000-0005-0000-0000-000088370000}"/>
    <cellStyle name="Normal 11 2 4 5 3 3 3" xfId="15640" xr:uid="{00000000-0005-0000-0000-000089370000}"/>
    <cellStyle name="Normal 11 2 4 5 3 3 3 2" xfId="40399" xr:uid="{00000000-0005-0000-0000-00008A370000}"/>
    <cellStyle name="Normal 11 2 4 5 3 3 4" xfId="20591" xr:uid="{00000000-0005-0000-0000-00008B370000}"/>
    <cellStyle name="Normal 11 2 4 5 3 3 5" xfId="25543" xr:uid="{00000000-0005-0000-0000-00008C370000}"/>
    <cellStyle name="Normal 11 2 4 5 3 3 6" xfId="30495" xr:uid="{00000000-0005-0000-0000-00008D370000}"/>
    <cellStyle name="Normal 11 2 4 5 3 3 7" xfId="35447" xr:uid="{00000000-0005-0000-0000-00008E370000}"/>
    <cellStyle name="Normal 11 2 4 5 3 4" xfId="2836" xr:uid="{00000000-0005-0000-0000-00008F370000}"/>
    <cellStyle name="Normal 11 2 4 5 3 4 2" xfId="42447" xr:uid="{00000000-0005-0000-0000-000090370000}"/>
    <cellStyle name="Normal 11 2 4 5 3 5" xfId="7786" xr:uid="{00000000-0005-0000-0000-000091370000}"/>
    <cellStyle name="Normal 11 2 4 5 3 5 2" xfId="37495" xr:uid="{00000000-0005-0000-0000-000092370000}"/>
    <cellStyle name="Normal 11 2 4 5 3 6" xfId="12736" xr:uid="{00000000-0005-0000-0000-000093370000}"/>
    <cellStyle name="Normal 11 2 4 5 3 7" xfId="17687" xr:uid="{00000000-0005-0000-0000-000094370000}"/>
    <cellStyle name="Normal 11 2 4 5 3 8" xfId="22639" xr:uid="{00000000-0005-0000-0000-000095370000}"/>
    <cellStyle name="Normal 11 2 4 5 3 9" xfId="27591" xr:uid="{00000000-0005-0000-0000-000096370000}"/>
    <cellStyle name="Normal 11 2 4 5 4" xfId="1384" xr:uid="{00000000-0005-0000-0000-000097370000}"/>
    <cellStyle name="Normal 11 2 4 5 4 10" xfId="33137" xr:uid="{00000000-0005-0000-0000-000098370000}"/>
    <cellStyle name="Normal 11 2 4 5 4 2" xfId="4882" xr:uid="{00000000-0005-0000-0000-000099370000}"/>
    <cellStyle name="Normal 11 2 4 5 4 2 2" xfId="9832" xr:uid="{00000000-0005-0000-0000-00009A370000}"/>
    <cellStyle name="Normal 11 2 4 5 4 2 2 2" xfId="44493" xr:uid="{00000000-0005-0000-0000-00009B370000}"/>
    <cellStyle name="Normal 11 2 4 5 4 2 3" xfId="14782" xr:uid="{00000000-0005-0000-0000-00009C370000}"/>
    <cellStyle name="Normal 11 2 4 5 4 2 3 2" xfId="39541" xr:uid="{00000000-0005-0000-0000-00009D370000}"/>
    <cellStyle name="Normal 11 2 4 5 4 2 4" xfId="19733" xr:uid="{00000000-0005-0000-0000-00009E370000}"/>
    <cellStyle name="Normal 11 2 4 5 4 2 5" xfId="24685" xr:uid="{00000000-0005-0000-0000-00009F370000}"/>
    <cellStyle name="Normal 11 2 4 5 4 2 6" xfId="29637" xr:uid="{00000000-0005-0000-0000-0000A0370000}"/>
    <cellStyle name="Normal 11 2 4 5 4 2 7" xfId="34589" xr:uid="{00000000-0005-0000-0000-0000A1370000}"/>
    <cellStyle name="Normal 11 2 4 5 4 3" xfId="6334" xr:uid="{00000000-0005-0000-0000-0000A2370000}"/>
    <cellStyle name="Normal 11 2 4 5 4 3 2" xfId="11284" xr:uid="{00000000-0005-0000-0000-0000A3370000}"/>
    <cellStyle name="Normal 11 2 4 5 4 3 2 2" xfId="45945" xr:uid="{00000000-0005-0000-0000-0000A4370000}"/>
    <cellStyle name="Normal 11 2 4 5 4 3 3" xfId="16234" xr:uid="{00000000-0005-0000-0000-0000A5370000}"/>
    <cellStyle name="Normal 11 2 4 5 4 3 3 2" xfId="40993" xr:uid="{00000000-0005-0000-0000-0000A6370000}"/>
    <cellStyle name="Normal 11 2 4 5 4 3 4" xfId="21185" xr:uid="{00000000-0005-0000-0000-0000A7370000}"/>
    <cellStyle name="Normal 11 2 4 5 4 3 5" xfId="26137" xr:uid="{00000000-0005-0000-0000-0000A8370000}"/>
    <cellStyle name="Normal 11 2 4 5 4 3 6" xfId="31089" xr:uid="{00000000-0005-0000-0000-0000A9370000}"/>
    <cellStyle name="Normal 11 2 4 5 4 3 7" xfId="36041" xr:uid="{00000000-0005-0000-0000-0000AA370000}"/>
    <cellStyle name="Normal 11 2 4 5 4 4" xfId="3430" xr:uid="{00000000-0005-0000-0000-0000AB370000}"/>
    <cellStyle name="Normal 11 2 4 5 4 4 2" xfId="43041" xr:uid="{00000000-0005-0000-0000-0000AC370000}"/>
    <cellStyle name="Normal 11 2 4 5 4 5" xfId="8380" xr:uid="{00000000-0005-0000-0000-0000AD370000}"/>
    <cellStyle name="Normal 11 2 4 5 4 5 2" xfId="38089" xr:uid="{00000000-0005-0000-0000-0000AE370000}"/>
    <cellStyle name="Normal 11 2 4 5 4 6" xfId="13330" xr:uid="{00000000-0005-0000-0000-0000AF370000}"/>
    <cellStyle name="Normal 11 2 4 5 4 7" xfId="18281" xr:uid="{00000000-0005-0000-0000-0000B0370000}"/>
    <cellStyle name="Normal 11 2 4 5 4 8" xfId="23233" xr:uid="{00000000-0005-0000-0000-0000B1370000}"/>
    <cellStyle name="Normal 11 2 4 5 4 9" xfId="28185" xr:uid="{00000000-0005-0000-0000-0000B2370000}"/>
    <cellStyle name="Normal 11 2 4 5 5" xfId="2506" xr:uid="{00000000-0005-0000-0000-0000B3370000}"/>
    <cellStyle name="Normal 11 2 4 5 5 2" xfId="7456" xr:uid="{00000000-0005-0000-0000-0000B4370000}"/>
    <cellStyle name="Normal 11 2 4 5 5 2 2" xfId="42117" xr:uid="{00000000-0005-0000-0000-0000B5370000}"/>
    <cellStyle name="Normal 11 2 4 5 5 3" xfId="12406" xr:uid="{00000000-0005-0000-0000-0000B6370000}"/>
    <cellStyle name="Normal 11 2 4 5 5 3 2" xfId="37165" xr:uid="{00000000-0005-0000-0000-0000B7370000}"/>
    <cellStyle name="Normal 11 2 4 5 5 4" xfId="17357" xr:uid="{00000000-0005-0000-0000-0000B8370000}"/>
    <cellStyle name="Normal 11 2 4 5 5 5" xfId="22309" xr:uid="{00000000-0005-0000-0000-0000B9370000}"/>
    <cellStyle name="Normal 11 2 4 5 5 6" xfId="27261" xr:uid="{00000000-0005-0000-0000-0000BA370000}"/>
    <cellStyle name="Normal 11 2 4 5 5 7" xfId="32213" xr:uid="{00000000-0005-0000-0000-0000BB370000}"/>
    <cellStyle name="Normal 11 2 4 5 6" xfId="3958" xr:uid="{00000000-0005-0000-0000-0000BC370000}"/>
    <cellStyle name="Normal 11 2 4 5 6 2" xfId="8908" xr:uid="{00000000-0005-0000-0000-0000BD370000}"/>
    <cellStyle name="Normal 11 2 4 5 6 2 2" xfId="43569" xr:uid="{00000000-0005-0000-0000-0000BE370000}"/>
    <cellStyle name="Normal 11 2 4 5 6 3" xfId="13858" xr:uid="{00000000-0005-0000-0000-0000BF370000}"/>
    <cellStyle name="Normal 11 2 4 5 6 3 2" xfId="38617" xr:uid="{00000000-0005-0000-0000-0000C0370000}"/>
    <cellStyle name="Normal 11 2 4 5 6 4" xfId="18809" xr:uid="{00000000-0005-0000-0000-0000C1370000}"/>
    <cellStyle name="Normal 11 2 4 5 6 5" xfId="23761" xr:uid="{00000000-0005-0000-0000-0000C2370000}"/>
    <cellStyle name="Normal 11 2 4 5 6 6" xfId="28713" xr:uid="{00000000-0005-0000-0000-0000C3370000}"/>
    <cellStyle name="Normal 11 2 4 5 6 7" xfId="33665" xr:uid="{00000000-0005-0000-0000-0000C4370000}"/>
    <cellStyle name="Normal 11 2 4 5 7" xfId="5410" xr:uid="{00000000-0005-0000-0000-0000C5370000}"/>
    <cellStyle name="Normal 11 2 4 5 7 2" xfId="10360" xr:uid="{00000000-0005-0000-0000-0000C6370000}"/>
    <cellStyle name="Normal 11 2 4 5 7 2 2" xfId="45021" xr:uid="{00000000-0005-0000-0000-0000C7370000}"/>
    <cellStyle name="Normal 11 2 4 5 7 3" xfId="15310" xr:uid="{00000000-0005-0000-0000-0000C8370000}"/>
    <cellStyle name="Normal 11 2 4 5 7 3 2" xfId="40069" xr:uid="{00000000-0005-0000-0000-0000C9370000}"/>
    <cellStyle name="Normal 11 2 4 5 7 4" xfId="20261" xr:uid="{00000000-0005-0000-0000-0000CA370000}"/>
    <cellStyle name="Normal 11 2 4 5 7 5" xfId="25213" xr:uid="{00000000-0005-0000-0000-0000CB370000}"/>
    <cellStyle name="Normal 11 2 4 5 7 6" xfId="30165" xr:uid="{00000000-0005-0000-0000-0000CC370000}"/>
    <cellStyle name="Normal 11 2 4 5 7 7" xfId="35117" xr:uid="{00000000-0005-0000-0000-0000CD370000}"/>
    <cellStyle name="Normal 11 2 4 5 8" xfId="1978" xr:uid="{00000000-0005-0000-0000-0000CE370000}"/>
    <cellStyle name="Normal 11 2 4 5 8 2" xfId="41589" xr:uid="{00000000-0005-0000-0000-0000CF370000}"/>
    <cellStyle name="Normal 11 2 4 5 9" xfId="6928" xr:uid="{00000000-0005-0000-0000-0000D0370000}"/>
    <cellStyle name="Normal 11 2 4 5 9 2" xfId="36637" xr:uid="{00000000-0005-0000-0000-0000D1370000}"/>
    <cellStyle name="Normal 11 2 4 6" xfId="592" xr:uid="{00000000-0005-0000-0000-0000D2370000}"/>
    <cellStyle name="Normal 11 2 4 6 10" xfId="21583" xr:uid="{00000000-0005-0000-0000-0000D3370000}"/>
    <cellStyle name="Normal 11 2 4 6 11" xfId="26535" xr:uid="{00000000-0005-0000-0000-0000D4370000}"/>
    <cellStyle name="Normal 11 2 4 6 12" xfId="31487" xr:uid="{00000000-0005-0000-0000-0000D5370000}"/>
    <cellStyle name="Normal 11 2 4 6 2" xfId="1186" xr:uid="{00000000-0005-0000-0000-0000D6370000}"/>
    <cellStyle name="Normal 11 2 4 6 2 10" xfId="32939" xr:uid="{00000000-0005-0000-0000-0000D7370000}"/>
    <cellStyle name="Normal 11 2 4 6 2 2" xfId="4684" xr:uid="{00000000-0005-0000-0000-0000D8370000}"/>
    <cellStyle name="Normal 11 2 4 6 2 2 2" xfId="9634" xr:uid="{00000000-0005-0000-0000-0000D9370000}"/>
    <cellStyle name="Normal 11 2 4 6 2 2 2 2" xfId="44295" xr:uid="{00000000-0005-0000-0000-0000DA370000}"/>
    <cellStyle name="Normal 11 2 4 6 2 2 3" xfId="14584" xr:uid="{00000000-0005-0000-0000-0000DB370000}"/>
    <cellStyle name="Normal 11 2 4 6 2 2 3 2" xfId="39343" xr:uid="{00000000-0005-0000-0000-0000DC370000}"/>
    <cellStyle name="Normal 11 2 4 6 2 2 4" xfId="19535" xr:uid="{00000000-0005-0000-0000-0000DD370000}"/>
    <cellStyle name="Normal 11 2 4 6 2 2 5" xfId="24487" xr:uid="{00000000-0005-0000-0000-0000DE370000}"/>
    <cellStyle name="Normal 11 2 4 6 2 2 6" xfId="29439" xr:uid="{00000000-0005-0000-0000-0000DF370000}"/>
    <cellStyle name="Normal 11 2 4 6 2 2 7" xfId="34391" xr:uid="{00000000-0005-0000-0000-0000E0370000}"/>
    <cellStyle name="Normal 11 2 4 6 2 3" xfId="6136" xr:uid="{00000000-0005-0000-0000-0000E1370000}"/>
    <cellStyle name="Normal 11 2 4 6 2 3 2" xfId="11086" xr:uid="{00000000-0005-0000-0000-0000E2370000}"/>
    <cellStyle name="Normal 11 2 4 6 2 3 2 2" xfId="45747" xr:uid="{00000000-0005-0000-0000-0000E3370000}"/>
    <cellStyle name="Normal 11 2 4 6 2 3 3" xfId="16036" xr:uid="{00000000-0005-0000-0000-0000E4370000}"/>
    <cellStyle name="Normal 11 2 4 6 2 3 3 2" xfId="40795" xr:uid="{00000000-0005-0000-0000-0000E5370000}"/>
    <cellStyle name="Normal 11 2 4 6 2 3 4" xfId="20987" xr:uid="{00000000-0005-0000-0000-0000E6370000}"/>
    <cellStyle name="Normal 11 2 4 6 2 3 5" xfId="25939" xr:uid="{00000000-0005-0000-0000-0000E7370000}"/>
    <cellStyle name="Normal 11 2 4 6 2 3 6" xfId="30891" xr:uid="{00000000-0005-0000-0000-0000E8370000}"/>
    <cellStyle name="Normal 11 2 4 6 2 3 7" xfId="35843" xr:uid="{00000000-0005-0000-0000-0000E9370000}"/>
    <cellStyle name="Normal 11 2 4 6 2 4" xfId="3232" xr:uid="{00000000-0005-0000-0000-0000EA370000}"/>
    <cellStyle name="Normal 11 2 4 6 2 4 2" xfId="42843" xr:uid="{00000000-0005-0000-0000-0000EB370000}"/>
    <cellStyle name="Normal 11 2 4 6 2 5" xfId="8182" xr:uid="{00000000-0005-0000-0000-0000EC370000}"/>
    <cellStyle name="Normal 11 2 4 6 2 5 2" xfId="37891" xr:uid="{00000000-0005-0000-0000-0000ED370000}"/>
    <cellStyle name="Normal 11 2 4 6 2 6" xfId="13132" xr:uid="{00000000-0005-0000-0000-0000EE370000}"/>
    <cellStyle name="Normal 11 2 4 6 2 7" xfId="18083" xr:uid="{00000000-0005-0000-0000-0000EF370000}"/>
    <cellStyle name="Normal 11 2 4 6 2 8" xfId="23035" xr:uid="{00000000-0005-0000-0000-0000F0370000}"/>
    <cellStyle name="Normal 11 2 4 6 2 9" xfId="27987" xr:uid="{00000000-0005-0000-0000-0000F1370000}"/>
    <cellStyle name="Normal 11 2 4 6 3" xfId="2638" xr:uid="{00000000-0005-0000-0000-0000F2370000}"/>
    <cellStyle name="Normal 11 2 4 6 3 2" xfId="7588" xr:uid="{00000000-0005-0000-0000-0000F3370000}"/>
    <cellStyle name="Normal 11 2 4 6 3 2 2" xfId="42249" xr:uid="{00000000-0005-0000-0000-0000F4370000}"/>
    <cellStyle name="Normal 11 2 4 6 3 3" xfId="12538" xr:uid="{00000000-0005-0000-0000-0000F5370000}"/>
    <cellStyle name="Normal 11 2 4 6 3 3 2" xfId="37297" xr:uid="{00000000-0005-0000-0000-0000F6370000}"/>
    <cellStyle name="Normal 11 2 4 6 3 4" xfId="17489" xr:uid="{00000000-0005-0000-0000-0000F7370000}"/>
    <cellStyle name="Normal 11 2 4 6 3 5" xfId="22441" xr:uid="{00000000-0005-0000-0000-0000F8370000}"/>
    <cellStyle name="Normal 11 2 4 6 3 6" xfId="27393" xr:uid="{00000000-0005-0000-0000-0000F9370000}"/>
    <cellStyle name="Normal 11 2 4 6 3 7" xfId="32345" xr:uid="{00000000-0005-0000-0000-0000FA370000}"/>
    <cellStyle name="Normal 11 2 4 6 4" xfId="4090" xr:uid="{00000000-0005-0000-0000-0000FB370000}"/>
    <cellStyle name="Normal 11 2 4 6 4 2" xfId="9040" xr:uid="{00000000-0005-0000-0000-0000FC370000}"/>
    <cellStyle name="Normal 11 2 4 6 4 2 2" xfId="43701" xr:uid="{00000000-0005-0000-0000-0000FD370000}"/>
    <cellStyle name="Normal 11 2 4 6 4 3" xfId="13990" xr:uid="{00000000-0005-0000-0000-0000FE370000}"/>
    <cellStyle name="Normal 11 2 4 6 4 3 2" xfId="38749" xr:uid="{00000000-0005-0000-0000-0000FF370000}"/>
    <cellStyle name="Normal 11 2 4 6 4 4" xfId="18941" xr:uid="{00000000-0005-0000-0000-000000380000}"/>
    <cellStyle name="Normal 11 2 4 6 4 5" xfId="23893" xr:uid="{00000000-0005-0000-0000-000001380000}"/>
    <cellStyle name="Normal 11 2 4 6 4 6" xfId="28845" xr:uid="{00000000-0005-0000-0000-000002380000}"/>
    <cellStyle name="Normal 11 2 4 6 4 7" xfId="33797" xr:uid="{00000000-0005-0000-0000-000003380000}"/>
    <cellStyle name="Normal 11 2 4 6 5" xfId="5542" xr:uid="{00000000-0005-0000-0000-000004380000}"/>
    <cellStyle name="Normal 11 2 4 6 5 2" xfId="10492" xr:uid="{00000000-0005-0000-0000-000005380000}"/>
    <cellStyle name="Normal 11 2 4 6 5 2 2" xfId="45153" xr:uid="{00000000-0005-0000-0000-000006380000}"/>
    <cellStyle name="Normal 11 2 4 6 5 3" xfId="15442" xr:uid="{00000000-0005-0000-0000-000007380000}"/>
    <cellStyle name="Normal 11 2 4 6 5 3 2" xfId="40201" xr:uid="{00000000-0005-0000-0000-000008380000}"/>
    <cellStyle name="Normal 11 2 4 6 5 4" xfId="20393" xr:uid="{00000000-0005-0000-0000-000009380000}"/>
    <cellStyle name="Normal 11 2 4 6 5 5" xfId="25345" xr:uid="{00000000-0005-0000-0000-00000A380000}"/>
    <cellStyle name="Normal 11 2 4 6 5 6" xfId="30297" xr:uid="{00000000-0005-0000-0000-00000B380000}"/>
    <cellStyle name="Normal 11 2 4 6 5 7" xfId="35249" xr:uid="{00000000-0005-0000-0000-00000C380000}"/>
    <cellStyle name="Normal 11 2 4 6 6" xfId="1780" xr:uid="{00000000-0005-0000-0000-00000D380000}"/>
    <cellStyle name="Normal 11 2 4 6 6 2" xfId="41391" xr:uid="{00000000-0005-0000-0000-00000E380000}"/>
    <cellStyle name="Normal 11 2 4 6 7" xfId="6730" xr:uid="{00000000-0005-0000-0000-00000F380000}"/>
    <cellStyle name="Normal 11 2 4 6 7 2" xfId="36439" xr:uid="{00000000-0005-0000-0000-000010380000}"/>
    <cellStyle name="Normal 11 2 4 6 8" xfId="11680" xr:uid="{00000000-0005-0000-0000-000011380000}"/>
    <cellStyle name="Normal 11 2 4 6 9" xfId="16631" xr:uid="{00000000-0005-0000-0000-000012380000}"/>
    <cellStyle name="Normal 11 2 4 7" xfId="856" xr:uid="{00000000-0005-0000-0000-000013380000}"/>
    <cellStyle name="Normal 11 2 4 7 10" xfId="21847" xr:uid="{00000000-0005-0000-0000-000014380000}"/>
    <cellStyle name="Normal 11 2 4 7 11" xfId="26799" xr:uid="{00000000-0005-0000-0000-000015380000}"/>
    <cellStyle name="Normal 11 2 4 7 12" xfId="31751" xr:uid="{00000000-0005-0000-0000-000016380000}"/>
    <cellStyle name="Normal 11 2 4 7 2" xfId="1450" xr:uid="{00000000-0005-0000-0000-000017380000}"/>
    <cellStyle name="Normal 11 2 4 7 2 10" xfId="33203" xr:uid="{00000000-0005-0000-0000-000018380000}"/>
    <cellStyle name="Normal 11 2 4 7 2 2" xfId="4948" xr:uid="{00000000-0005-0000-0000-000019380000}"/>
    <cellStyle name="Normal 11 2 4 7 2 2 2" xfId="9898" xr:uid="{00000000-0005-0000-0000-00001A380000}"/>
    <cellStyle name="Normal 11 2 4 7 2 2 2 2" xfId="44559" xr:uid="{00000000-0005-0000-0000-00001B380000}"/>
    <cellStyle name="Normal 11 2 4 7 2 2 3" xfId="14848" xr:uid="{00000000-0005-0000-0000-00001C380000}"/>
    <cellStyle name="Normal 11 2 4 7 2 2 3 2" xfId="39607" xr:uid="{00000000-0005-0000-0000-00001D380000}"/>
    <cellStyle name="Normal 11 2 4 7 2 2 4" xfId="19799" xr:uid="{00000000-0005-0000-0000-00001E380000}"/>
    <cellStyle name="Normal 11 2 4 7 2 2 5" xfId="24751" xr:uid="{00000000-0005-0000-0000-00001F380000}"/>
    <cellStyle name="Normal 11 2 4 7 2 2 6" xfId="29703" xr:uid="{00000000-0005-0000-0000-000020380000}"/>
    <cellStyle name="Normal 11 2 4 7 2 2 7" xfId="34655" xr:uid="{00000000-0005-0000-0000-000021380000}"/>
    <cellStyle name="Normal 11 2 4 7 2 3" xfId="6400" xr:uid="{00000000-0005-0000-0000-000022380000}"/>
    <cellStyle name="Normal 11 2 4 7 2 3 2" xfId="11350" xr:uid="{00000000-0005-0000-0000-000023380000}"/>
    <cellStyle name="Normal 11 2 4 7 2 3 2 2" xfId="46011" xr:uid="{00000000-0005-0000-0000-000024380000}"/>
    <cellStyle name="Normal 11 2 4 7 2 3 3" xfId="16300" xr:uid="{00000000-0005-0000-0000-000025380000}"/>
    <cellStyle name="Normal 11 2 4 7 2 3 3 2" xfId="41059" xr:uid="{00000000-0005-0000-0000-000026380000}"/>
    <cellStyle name="Normal 11 2 4 7 2 3 4" xfId="21251" xr:uid="{00000000-0005-0000-0000-000027380000}"/>
    <cellStyle name="Normal 11 2 4 7 2 3 5" xfId="26203" xr:uid="{00000000-0005-0000-0000-000028380000}"/>
    <cellStyle name="Normal 11 2 4 7 2 3 6" xfId="31155" xr:uid="{00000000-0005-0000-0000-000029380000}"/>
    <cellStyle name="Normal 11 2 4 7 2 3 7" xfId="36107" xr:uid="{00000000-0005-0000-0000-00002A380000}"/>
    <cellStyle name="Normal 11 2 4 7 2 4" xfId="3496" xr:uid="{00000000-0005-0000-0000-00002B380000}"/>
    <cellStyle name="Normal 11 2 4 7 2 4 2" xfId="43107" xr:uid="{00000000-0005-0000-0000-00002C380000}"/>
    <cellStyle name="Normal 11 2 4 7 2 5" xfId="8446" xr:uid="{00000000-0005-0000-0000-00002D380000}"/>
    <cellStyle name="Normal 11 2 4 7 2 5 2" xfId="38155" xr:uid="{00000000-0005-0000-0000-00002E380000}"/>
    <cellStyle name="Normal 11 2 4 7 2 6" xfId="13396" xr:uid="{00000000-0005-0000-0000-00002F380000}"/>
    <cellStyle name="Normal 11 2 4 7 2 7" xfId="18347" xr:uid="{00000000-0005-0000-0000-000030380000}"/>
    <cellStyle name="Normal 11 2 4 7 2 8" xfId="23299" xr:uid="{00000000-0005-0000-0000-000031380000}"/>
    <cellStyle name="Normal 11 2 4 7 2 9" xfId="28251" xr:uid="{00000000-0005-0000-0000-000032380000}"/>
    <cellStyle name="Normal 11 2 4 7 3" xfId="2902" xr:uid="{00000000-0005-0000-0000-000033380000}"/>
    <cellStyle name="Normal 11 2 4 7 3 2" xfId="7852" xr:uid="{00000000-0005-0000-0000-000034380000}"/>
    <cellStyle name="Normal 11 2 4 7 3 2 2" xfId="42513" xr:uid="{00000000-0005-0000-0000-000035380000}"/>
    <cellStyle name="Normal 11 2 4 7 3 3" xfId="12802" xr:uid="{00000000-0005-0000-0000-000036380000}"/>
    <cellStyle name="Normal 11 2 4 7 3 3 2" xfId="37561" xr:uid="{00000000-0005-0000-0000-000037380000}"/>
    <cellStyle name="Normal 11 2 4 7 3 4" xfId="17753" xr:uid="{00000000-0005-0000-0000-000038380000}"/>
    <cellStyle name="Normal 11 2 4 7 3 5" xfId="22705" xr:uid="{00000000-0005-0000-0000-000039380000}"/>
    <cellStyle name="Normal 11 2 4 7 3 6" xfId="27657" xr:uid="{00000000-0005-0000-0000-00003A380000}"/>
    <cellStyle name="Normal 11 2 4 7 3 7" xfId="32609" xr:uid="{00000000-0005-0000-0000-00003B380000}"/>
    <cellStyle name="Normal 11 2 4 7 4" xfId="4354" xr:uid="{00000000-0005-0000-0000-00003C380000}"/>
    <cellStyle name="Normal 11 2 4 7 4 2" xfId="9304" xr:uid="{00000000-0005-0000-0000-00003D380000}"/>
    <cellStyle name="Normal 11 2 4 7 4 2 2" xfId="43965" xr:uid="{00000000-0005-0000-0000-00003E380000}"/>
    <cellStyle name="Normal 11 2 4 7 4 3" xfId="14254" xr:uid="{00000000-0005-0000-0000-00003F380000}"/>
    <cellStyle name="Normal 11 2 4 7 4 3 2" xfId="39013" xr:uid="{00000000-0005-0000-0000-000040380000}"/>
    <cellStyle name="Normal 11 2 4 7 4 4" xfId="19205" xr:uid="{00000000-0005-0000-0000-000041380000}"/>
    <cellStyle name="Normal 11 2 4 7 4 5" xfId="24157" xr:uid="{00000000-0005-0000-0000-000042380000}"/>
    <cellStyle name="Normal 11 2 4 7 4 6" xfId="29109" xr:uid="{00000000-0005-0000-0000-000043380000}"/>
    <cellStyle name="Normal 11 2 4 7 4 7" xfId="34061" xr:uid="{00000000-0005-0000-0000-000044380000}"/>
    <cellStyle name="Normal 11 2 4 7 5" xfId="5806" xr:uid="{00000000-0005-0000-0000-000045380000}"/>
    <cellStyle name="Normal 11 2 4 7 5 2" xfId="10756" xr:uid="{00000000-0005-0000-0000-000046380000}"/>
    <cellStyle name="Normal 11 2 4 7 5 2 2" xfId="45417" xr:uid="{00000000-0005-0000-0000-000047380000}"/>
    <cellStyle name="Normal 11 2 4 7 5 3" xfId="15706" xr:uid="{00000000-0005-0000-0000-000048380000}"/>
    <cellStyle name="Normal 11 2 4 7 5 3 2" xfId="40465" xr:uid="{00000000-0005-0000-0000-000049380000}"/>
    <cellStyle name="Normal 11 2 4 7 5 4" xfId="20657" xr:uid="{00000000-0005-0000-0000-00004A380000}"/>
    <cellStyle name="Normal 11 2 4 7 5 5" xfId="25609" xr:uid="{00000000-0005-0000-0000-00004B380000}"/>
    <cellStyle name="Normal 11 2 4 7 5 6" xfId="30561" xr:uid="{00000000-0005-0000-0000-00004C380000}"/>
    <cellStyle name="Normal 11 2 4 7 5 7" xfId="35513" xr:uid="{00000000-0005-0000-0000-00004D380000}"/>
    <cellStyle name="Normal 11 2 4 7 6" xfId="2044" xr:uid="{00000000-0005-0000-0000-00004E380000}"/>
    <cellStyle name="Normal 11 2 4 7 6 2" xfId="41655" xr:uid="{00000000-0005-0000-0000-00004F380000}"/>
    <cellStyle name="Normal 11 2 4 7 7" xfId="6994" xr:uid="{00000000-0005-0000-0000-000050380000}"/>
    <cellStyle name="Normal 11 2 4 7 7 2" xfId="36703" xr:uid="{00000000-0005-0000-0000-000051380000}"/>
    <cellStyle name="Normal 11 2 4 7 8" xfId="11944" xr:uid="{00000000-0005-0000-0000-000052380000}"/>
    <cellStyle name="Normal 11 2 4 7 9" xfId="16895" xr:uid="{00000000-0005-0000-0000-000053380000}"/>
    <cellStyle name="Normal 11 2 4 8" xfId="526" xr:uid="{00000000-0005-0000-0000-000054380000}"/>
    <cellStyle name="Normal 11 2 4 8 10" xfId="32279" xr:uid="{00000000-0005-0000-0000-000055380000}"/>
    <cellStyle name="Normal 11 2 4 8 2" xfId="4024" xr:uid="{00000000-0005-0000-0000-000056380000}"/>
    <cellStyle name="Normal 11 2 4 8 2 2" xfId="8974" xr:uid="{00000000-0005-0000-0000-000057380000}"/>
    <cellStyle name="Normal 11 2 4 8 2 2 2" xfId="43635" xr:uid="{00000000-0005-0000-0000-000058380000}"/>
    <cellStyle name="Normal 11 2 4 8 2 3" xfId="13924" xr:uid="{00000000-0005-0000-0000-000059380000}"/>
    <cellStyle name="Normal 11 2 4 8 2 3 2" xfId="38683" xr:uid="{00000000-0005-0000-0000-00005A380000}"/>
    <cellStyle name="Normal 11 2 4 8 2 4" xfId="18875" xr:uid="{00000000-0005-0000-0000-00005B380000}"/>
    <cellStyle name="Normal 11 2 4 8 2 5" xfId="23827" xr:uid="{00000000-0005-0000-0000-00005C380000}"/>
    <cellStyle name="Normal 11 2 4 8 2 6" xfId="28779" xr:uid="{00000000-0005-0000-0000-00005D380000}"/>
    <cellStyle name="Normal 11 2 4 8 2 7" xfId="33731" xr:uid="{00000000-0005-0000-0000-00005E380000}"/>
    <cellStyle name="Normal 11 2 4 8 3" xfId="5476" xr:uid="{00000000-0005-0000-0000-00005F380000}"/>
    <cellStyle name="Normal 11 2 4 8 3 2" xfId="10426" xr:uid="{00000000-0005-0000-0000-000060380000}"/>
    <cellStyle name="Normal 11 2 4 8 3 2 2" xfId="45087" xr:uid="{00000000-0005-0000-0000-000061380000}"/>
    <cellStyle name="Normal 11 2 4 8 3 3" xfId="15376" xr:uid="{00000000-0005-0000-0000-000062380000}"/>
    <cellStyle name="Normal 11 2 4 8 3 3 2" xfId="40135" xr:uid="{00000000-0005-0000-0000-000063380000}"/>
    <cellStyle name="Normal 11 2 4 8 3 4" xfId="20327" xr:uid="{00000000-0005-0000-0000-000064380000}"/>
    <cellStyle name="Normal 11 2 4 8 3 5" xfId="25279" xr:uid="{00000000-0005-0000-0000-000065380000}"/>
    <cellStyle name="Normal 11 2 4 8 3 6" xfId="30231" xr:uid="{00000000-0005-0000-0000-000066380000}"/>
    <cellStyle name="Normal 11 2 4 8 3 7" xfId="35183" xr:uid="{00000000-0005-0000-0000-000067380000}"/>
    <cellStyle name="Normal 11 2 4 8 4" xfId="2572" xr:uid="{00000000-0005-0000-0000-000068380000}"/>
    <cellStyle name="Normal 11 2 4 8 4 2" xfId="42183" xr:uid="{00000000-0005-0000-0000-000069380000}"/>
    <cellStyle name="Normal 11 2 4 8 5" xfId="7522" xr:uid="{00000000-0005-0000-0000-00006A380000}"/>
    <cellStyle name="Normal 11 2 4 8 5 2" xfId="37231" xr:uid="{00000000-0005-0000-0000-00006B380000}"/>
    <cellStyle name="Normal 11 2 4 8 6" xfId="12472" xr:uid="{00000000-0005-0000-0000-00006C380000}"/>
    <cellStyle name="Normal 11 2 4 8 7" xfId="17423" xr:uid="{00000000-0005-0000-0000-00006D380000}"/>
    <cellStyle name="Normal 11 2 4 8 8" xfId="22375" xr:uid="{00000000-0005-0000-0000-00006E380000}"/>
    <cellStyle name="Normal 11 2 4 8 9" xfId="27327" xr:uid="{00000000-0005-0000-0000-00006F380000}"/>
    <cellStyle name="Normal 11 2 4 9" xfId="1120" xr:uid="{00000000-0005-0000-0000-000070380000}"/>
    <cellStyle name="Normal 11 2 4 9 10" xfId="32873" xr:uid="{00000000-0005-0000-0000-000071380000}"/>
    <cellStyle name="Normal 11 2 4 9 2" xfId="4618" xr:uid="{00000000-0005-0000-0000-000072380000}"/>
    <cellStyle name="Normal 11 2 4 9 2 2" xfId="9568" xr:uid="{00000000-0005-0000-0000-000073380000}"/>
    <cellStyle name="Normal 11 2 4 9 2 2 2" xfId="44229" xr:uid="{00000000-0005-0000-0000-000074380000}"/>
    <cellStyle name="Normal 11 2 4 9 2 3" xfId="14518" xr:uid="{00000000-0005-0000-0000-000075380000}"/>
    <cellStyle name="Normal 11 2 4 9 2 3 2" xfId="39277" xr:uid="{00000000-0005-0000-0000-000076380000}"/>
    <cellStyle name="Normal 11 2 4 9 2 4" xfId="19469" xr:uid="{00000000-0005-0000-0000-000077380000}"/>
    <cellStyle name="Normal 11 2 4 9 2 5" xfId="24421" xr:uid="{00000000-0005-0000-0000-000078380000}"/>
    <cellStyle name="Normal 11 2 4 9 2 6" xfId="29373" xr:uid="{00000000-0005-0000-0000-000079380000}"/>
    <cellStyle name="Normal 11 2 4 9 2 7" xfId="34325" xr:uid="{00000000-0005-0000-0000-00007A380000}"/>
    <cellStyle name="Normal 11 2 4 9 3" xfId="6070" xr:uid="{00000000-0005-0000-0000-00007B380000}"/>
    <cellStyle name="Normal 11 2 4 9 3 2" xfId="11020" xr:uid="{00000000-0005-0000-0000-00007C380000}"/>
    <cellStyle name="Normal 11 2 4 9 3 2 2" xfId="45681" xr:uid="{00000000-0005-0000-0000-00007D380000}"/>
    <cellStyle name="Normal 11 2 4 9 3 3" xfId="15970" xr:uid="{00000000-0005-0000-0000-00007E380000}"/>
    <cellStyle name="Normal 11 2 4 9 3 3 2" xfId="40729" xr:uid="{00000000-0005-0000-0000-00007F380000}"/>
    <cellStyle name="Normal 11 2 4 9 3 4" xfId="20921" xr:uid="{00000000-0005-0000-0000-000080380000}"/>
    <cellStyle name="Normal 11 2 4 9 3 5" xfId="25873" xr:uid="{00000000-0005-0000-0000-000081380000}"/>
    <cellStyle name="Normal 11 2 4 9 3 6" xfId="30825" xr:uid="{00000000-0005-0000-0000-000082380000}"/>
    <cellStyle name="Normal 11 2 4 9 3 7" xfId="35777" xr:uid="{00000000-0005-0000-0000-000083380000}"/>
    <cellStyle name="Normal 11 2 4 9 4" xfId="3166" xr:uid="{00000000-0005-0000-0000-000084380000}"/>
    <cellStyle name="Normal 11 2 4 9 4 2" xfId="42777" xr:uid="{00000000-0005-0000-0000-000085380000}"/>
    <cellStyle name="Normal 11 2 4 9 5" xfId="8116" xr:uid="{00000000-0005-0000-0000-000086380000}"/>
    <cellStyle name="Normal 11 2 4 9 5 2" xfId="37825" xr:uid="{00000000-0005-0000-0000-000087380000}"/>
    <cellStyle name="Normal 11 2 4 9 6" xfId="13066" xr:uid="{00000000-0005-0000-0000-000088380000}"/>
    <cellStyle name="Normal 11 2 4 9 7" xfId="18017" xr:uid="{00000000-0005-0000-0000-000089380000}"/>
    <cellStyle name="Normal 11 2 4 9 8" xfId="22969" xr:uid="{00000000-0005-0000-0000-00008A380000}"/>
    <cellStyle name="Normal 11 2 4 9 9" xfId="27921" xr:uid="{00000000-0005-0000-0000-00008B380000}"/>
    <cellStyle name="Normal 11 2 5" xfId="289" xr:uid="{00000000-0005-0000-0000-00008C380000}"/>
    <cellStyle name="Normal 11 2 5 10" xfId="3787" xr:uid="{00000000-0005-0000-0000-00008D380000}"/>
    <cellStyle name="Normal 11 2 5 10 2" xfId="8737" xr:uid="{00000000-0005-0000-0000-00008E380000}"/>
    <cellStyle name="Normal 11 2 5 10 2 2" xfId="43398" xr:uid="{00000000-0005-0000-0000-00008F380000}"/>
    <cellStyle name="Normal 11 2 5 10 3" xfId="13687" xr:uid="{00000000-0005-0000-0000-000090380000}"/>
    <cellStyle name="Normal 11 2 5 10 3 2" xfId="38446" xr:uid="{00000000-0005-0000-0000-000091380000}"/>
    <cellStyle name="Normal 11 2 5 10 4" xfId="18638" xr:uid="{00000000-0005-0000-0000-000092380000}"/>
    <cellStyle name="Normal 11 2 5 10 5" xfId="23590" xr:uid="{00000000-0005-0000-0000-000093380000}"/>
    <cellStyle name="Normal 11 2 5 10 6" xfId="28542" xr:uid="{00000000-0005-0000-0000-000094380000}"/>
    <cellStyle name="Normal 11 2 5 10 7" xfId="33494" xr:uid="{00000000-0005-0000-0000-000095380000}"/>
    <cellStyle name="Normal 11 2 5 11" xfId="5239" xr:uid="{00000000-0005-0000-0000-000096380000}"/>
    <cellStyle name="Normal 11 2 5 11 2" xfId="10189" xr:uid="{00000000-0005-0000-0000-000097380000}"/>
    <cellStyle name="Normal 11 2 5 11 2 2" xfId="44850" xr:uid="{00000000-0005-0000-0000-000098380000}"/>
    <cellStyle name="Normal 11 2 5 11 3" xfId="15139" xr:uid="{00000000-0005-0000-0000-000099380000}"/>
    <cellStyle name="Normal 11 2 5 11 3 2" xfId="39898" xr:uid="{00000000-0005-0000-0000-00009A380000}"/>
    <cellStyle name="Normal 11 2 5 11 4" xfId="20090" xr:uid="{00000000-0005-0000-0000-00009B380000}"/>
    <cellStyle name="Normal 11 2 5 11 5" xfId="25042" xr:uid="{00000000-0005-0000-0000-00009C380000}"/>
    <cellStyle name="Normal 11 2 5 11 6" xfId="29994" xr:uid="{00000000-0005-0000-0000-00009D380000}"/>
    <cellStyle name="Normal 11 2 5 11 7" xfId="34946" xr:uid="{00000000-0005-0000-0000-00009E380000}"/>
    <cellStyle name="Normal 11 2 5 12" xfId="1741" xr:uid="{00000000-0005-0000-0000-00009F380000}"/>
    <cellStyle name="Normal 11 2 5 12 2" xfId="41352" xr:uid="{00000000-0005-0000-0000-0000A0380000}"/>
    <cellStyle name="Normal 11 2 5 13" xfId="6691" xr:uid="{00000000-0005-0000-0000-0000A1380000}"/>
    <cellStyle name="Normal 11 2 5 13 2" xfId="36400" xr:uid="{00000000-0005-0000-0000-0000A2380000}"/>
    <cellStyle name="Normal 11 2 5 14" xfId="11641" xr:uid="{00000000-0005-0000-0000-0000A3380000}"/>
    <cellStyle name="Normal 11 2 5 15" xfId="16592" xr:uid="{00000000-0005-0000-0000-0000A4380000}"/>
    <cellStyle name="Normal 11 2 5 16" xfId="21544" xr:uid="{00000000-0005-0000-0000-0000A5380000}"/>
    <cellStyle name="Normal 11 2 5 17" xfId="26496" xr:uid="{00000000-0005-0000-0000-0000A6380000}"/>
    <cellStyle name="Normal 11 2 5 18" xfId="31448" xr:uid="{00000000-0005-0000-0000-0000A7380000}"/>
    <cellStyle name="Normal 11 2 5 2" xfId="355" xr:uid="{00000000-0005-0000-0000-0000A8380000}"/>
    <cellStyle name="Normal 11 2 5 2 10" xfId="11773" xr:uid="{00000000-0005-0000-0000-0000A9380000}"/>
    <cellStyle name="Normal 11 2 5 2 11" xfId="16724" xr:uid="{00000000-0005-0000-0000-0000AA380000}"/>
    <cellStyle name="Normal 11 2 5 2 12" xfId="21676" xr:uid="{00000000-0005-0000-0000-0000AB380000}"/>
    <cellStyle name="Normal 11 2 5 2 13" xfId="26628" xr:uid="{00000000-0005-0000-0000-0000AC380000}"/>
    <cellStyle name="Normal 11 2 5 2 14" xfId="31580" xr:uid="{00000000-0005-0000-0000-0000AD380000}"/>
    <cellStyle name="Normal 11 2 5 2 2" xfId="949" xr:uid="{00000000-0005-0000-0000-0000AE380000}"/>
    <cellStyle name="Normal 11 2 5 2 2 10" xfId="21940" xr:uid="{00000000-0005-0000-0000-0000AF380000}"/>
    <cellStyle name="Normal 11 2 5 2 2 11" xfId="26892" xr:uid="{00000000-0005-0000-0000-0000B0380000}"/>
    <cellStyle name="Normal 11 2 5 2 2 12" xfId="31844" xr:uid="{00000000-0005-0000-0000-0000B1380000}"/>
    <cellStyle name="Normal 11 2 5 2 2 2" xfId="1543" xr:uid="{00000000-0005-0000-0000-0000B2380000}"/>
    <cellStyle name="Normal 11 2 5 2 2 2 10" xfId="33296" xr:uid="{00000000-0005-0000-0000-0000B3380000}"/>
    <cellStyle name="Normal 11 2 5 2 2 2 2" xfId="5041" xr:uid="{00000000-0005-0000-0000-0000B4380000}"/>
    <cellStyle name="Normal 11 2 5 2 2 2 2 2" xfId="9991" xr:uid="{00000000-0005-0000-0000-0000B5380000}"/>
    <cellStyle name="Normal 11 2 5 2 2 2 2 2 2" xfId="44652" xr:uid="{00000000-0005-0000-0000-0000B6380000}"/>
    <cellStyle name="Normal 11 2 5 2 2 2 2 3" xfId="14941" xr:uid="{00000000-0005-0000-0000-0000B7380000}"/>
    <cellStyle name="Normal 11 2 5 2 2 2 2 3 2" xfId="39700" xr:uid="{00000000-0005-0000-0000-0000B8380000}"/>
    <cellStyle name="Normal 11 2 5 2 2 2 2 4" xfId="19892" xr:uid="{00000000-0005-0000-0000-0000B9380000}"/>
    <cellStyle name="Normal 11 2 5 2 2 2 2 5" xfId="24844" xr:uid="{00000000-0005-0000-0000-0000BA380000}"/>
    <cellStyle name="Normal 11 2 5 2 2 2 2 6" xfId="29796" xr:uid="{00000000-0005-0000-0000-0000BB380000}"/>
    <cellStyle name="Normal 11 2 5 2 2 2 2 7" xfId="34748" xr:uid="{00000000-0005-0000-0000-0000BC380000}"/>
    <cellStyle name="Normal 11 2 5 2 2 2 3" xfId="6493" xr:uid="{00000000-0005-0000-0000-0000BD380000}"/>
    <cellStyle name="Normal 11 2 5 2 2 2 3 2" xfId="11443" xr:uid="{00000000-0005-0000-0000-0000BE380000}"/>
    <cellStyle name="Normal 11 2 5 2 2 2 3 2 2" xfId="46104" xr:uid="{00000000-0005-0000-0000-0000BF380000}"/>
    <cellStyle name="Normal 11 2 5 2 2 2 3 3" xfId="16393" xr:uid="{00000000-0005-0000-0000-0000C0380000}"/>
    <cellStyle name="Normal 11 2 5 2 2 2 3 3 2" xfId="41152" xr:uid="{00000000-0005-0000-0000-0000C1380000}"/>
    <cellStyle name="Normal 11 2 5 2 2 2 3 4" xfId="21344" xr:uid="{00000000-0005-0000-0000-0000C2380000}"/>
    <cellStyle name="Normal 11 2 5 2 2 2 3 5" xfId="26296" xr:uid="{00000000-0005-0000-0000-0000C3380000}"/>
    <cellStyle name="Normal 11 2 5 2 2 2 3 6" xfId="31248" xr:uid="{00000000-0005-0000-0000-0000C4380000}"/>
    <cellStyle name="Normal 11 2 5 2 2 2 3 7" xfId="36200" xr:uid="{00000000-0005-0000-0000-0000C5380000}"/>
    <cellStyle name="Normal 11 2 5 2 2 2 4" xfId="3589" xr:uid="{00000000-0005-0000-0000-0000C6380000}"/>
    <cellStyle name="Normal 11 2 5 2 2 2 4 2" xfId="43200" xr:uid="{00000000-0005-0000-0000-0000C7380000}"/>
    <cellStyle name="Normal 11 2 5 2 2 2 5" xfId="8539" xr:uid="{00000000-0005-0000-0000-0000C8380000}"/>
    <cellStyle name="Normal 11 2 5 2 2 2 5 2" xfId="38248" xr:uid="{00000000-0005-0000-0000-0000C9380000}"/>
    <cellStyle name="Normal 11 2 5 2 2 2 6" xfId="13489" xr:uid="{00000000-0005-0000-0000-0000CA380000}"/>
    <cellStyle name="Normal 11 2 5 2 2 2 7" xfId="18440" xr:uid="{00000000-0005-0000-0000-0000CB380000}"/>
    <cellStyle name="Normal 11 2 5 2 2 2 8" xfId="23392" xr:uid="{00000000-0005-0000-0000-0000CC380000}"/>
    <cellStyle name="Normal 11 2 5 2 2 2 9" xfId="28344" xr:uid="{00000000-0005-0000-0000-0000CD380000}"/>
    <cellStyle name="Normal 11 2 5 2 2 3" xfId="2995" xr:uid="{00000000-0005-0000-0000-0000CE380000}"/>
    <cellStyle name="Normal 11 2 5 2 2 3 2" xfId="7945" xr:uid="{00000000-0005-0000-0000-0000CF380000}"/>
    <cellStyle name="Normal 11 2 5 2 2 3 2 2" xfId="42606" xr:uid="{00000000-0005-0000-0000-0000D0380000}"/>
    <cellStyle name="Normal 11 2 5 2 2 3 3" xfId="12895" xr:uid="{00000000-0005-0000-0000-0000D1380000}"/>
    <cellStyle name="Normal 11 2 5 2 2 3 3 2" xfId="37654" xr:uid="{00000000-0005-0000-0000-0000D2380000}"/>
    <cellStyle name="Normal 11 2 5 2 2 3 4" xfId="17846" xr:uid="{00000000-0005-0000-0000-0000D3380000}"/>
    <cellStyle name="Normal 11 2 5 2 2 3 5" xfId="22798" xr:uid="{00000000-0005-0000-0000-0000D4380000}"/>
    <cellStyle name="Normal 11 2 5 2 2 3 6" xfId="27750" xr:uid="{00000000-0005-0000-0000-0000D5380000}"/>
    <cellStyle name="Normal 11 2 5 2 2 3 7" xfId="32702" xr:uid="{00000000-0005-0000-0000-0000D6380000}"/>
    <cellStyle name="Normal 11 2 5 2 2 4" xfId="4447" xr:uid="{00000000-0005-0000-0000-0000D7380000}"/>
    <cellStyle name="Normal 11 2 5 2 2 4 2" xfId="9397" xr:uid="{00000000-0005-0000-0000-0000D8380000}"/>
    <cellStyle name="Normal 11 2 5 2 2 4 2 2" xfId="44058" xr:uid="{00000000-0005-0000-0000-0000D9380000}"/>
    <cellStyle name="Normal 11 2 5 2 2 4 3" xfId="14347" xr:uid="{00000000-0005-0000-0000-0000DA380000}"/>
    <cellStyle name="Normal 11 2 5 2 2 4 3 2" xfId="39106" xr:uid="{00000000-0005-0000-0000-0000DB380000}"/>
    <cellStyle name="Normal 11 2 5 2 2 4 4" xfId="19298" xr:uid="{00000000-0005-0000-0000-0000DC380000}"/>
    <cellStyle name="Normal 11 2 5 2 2 4 5" xfId="24250" xr:uid="{00000000-0005-0000-0000-0000DD380000}"/>
    <cellStyle name="Normal 11 2 5 2 2 4 6" xfId="29202" xr:uid="{00000000-0005-0000-0000-0000DE380000}"/>
    <cellStyle name="Normal 11 2 5 2 2 4 7" xfId="34154" xr:uid="{00000000-0005-0000-0000-0000DF380000}"/>
    <cellStyle name="Normal 11 2 5 2 2 5" xfId="5899" xr:uid="{00000000-0005-0000-0000-0000E0380000}"/>
    <cellStyle name="Normal 11 2 5 2 2 5 2" xfId="10849" xr:uid="{00000000-0005-0000-0000-0000E1380000}"/>
    <cellStyle name="Normal 11 2 5 2 2 5 2 2" xfId="45510" xr:uid="{00000000-0005-0000-0000-0000E2380000}"/>
    <cellStyle name="Normal 11 2 5 2 2 5 3" xfId="15799" xr:uid="{00000000-0005-0000-0000-0000E3380000}"/>
    <cellStyle name="Normal 11 2 5 2 2 5 3 2" xfId="40558" xr:uid="{00000000-0005-0000-0000-0000E4380000}"/>
    <cellStyle name="Normal 11 2 5 2 2 5 4" xfId="20750" xr:uid="{00000000-0005-0000-0000-0000E5380000}"/>
    <cellStyle name="Normal 11 2 5 2 2 5 5" xfId="25702" xr:uid="{00000000-0005-0000-0000-0000E6380000}"/>
    <cellStyle name="Normal 11 2 5 2 2 5 6" xfId="30654" xr:uid="{00000000-0005-0000-0000-0000E7380000}"/>
    <cellStyle name="Normal 11 2 5 2 2 5 7" xfId="35606" xr:uid="{00000000-0005-0000-0000-0000E8380000}"/>
    <cellStyle name="Normal 11 2 5 2 2 6" xfId="2137" xr:uid="{00000000-0005-0000-0000-0000E9380000}"/>
    <cellStyle name="Normal 11 2 5 2 2 6 2" xfId="41748" xr:uid="{00000000-0005-0000-0000-0000EA380000}"/>
    <cellStyle name="Normal 11 2 5 2 2 7" xfId="7087" xr:uid="{00000000-0005-0000-0000-0000EB380000}"/>
    <cellStyle name="Normal 11 2 5 2 2 7 2" xfId="36796" xr:uid="{00000000-0005-0000-0000-0000EC380000}"/>
    <cellStyle name="Normal 11 2 5 2 2 8" xfId="12037" xr:uid="{00000000-0005-0000-0000-0000ED380000}"/>
    <cellStyle name="Normal 11 2 5 2 2 9" xfId="16988" xr:uid="{00000000-0005-0000-0000-0000EE380000}"/>
    <cellStyle name="Normal 11 2 5 2 3" xfId="685" xr:uid="{00000000-0005-0000-0000-0000EF380000}"/>
    <cellStyle name="Normal 11 2 5 2 3 10" xfId="32438" xr:uid="{00000000-0005-0000-0000-0000F0380000}"/>
    <cellStyle name="Normal 11 2 5 2 3 2" xfId="4183" xr:uid="{00000000-0005-0000-0000-0000F1380000}"/>
    <cellStyle name="Normal 11 2 5 2 3 2 2" xfId="9133" xr:uid="{00000000-0005-0000-0000-0000F2380000}"/>
    <cellStyle name="Normal 11 2 5 2 3 2 2 2" xfId="43794" xr:uid="{00000000-0005-0000-0000-0000F3380000}"/>
    <cellStyle name="Normal 11 2 5 2 3 2 3" xfId="14083" xr:uid="{00000000-0005-0000-0000-0000F4380000}"/>
    <cellStyle name="Normal 11 2 5 2 3 2 3 2" xfId="38842" xr:uid="{00000000-0005-0000-0000-0000F5380000}"/>
    <cellStyle name="Normal 11 2 5 2 3 2 4" xfId="19034" xr:uid="{00000000-0005-0000-0000-0000F6380000}"/>
    <cellStyle name="Normal 11 2 5 2 3 2 5" xfId="23986" xr:uid="{00000000-0005-0000-0000-0000F7380000}"/>
    <cellStyle name="Normal 11 2 5 2 3 2 6" xfId="28938" xr:uid="{00000000-0005-0000-0000-0000F8380000}"/>
    <cellStyle name="Normal 11 2 5 2 3 2 7" xfId="33890" xr:uid="{00000000-0005-0000-0000-0000F9380000}"/>
    <cellStyle name="Normal 11 2 5 2 3 3" xfId="5635" xr:uid="{00000000-0005-0000-0000-0000FA380000}"/>
    <cellStyle name="Normal 11 2 5 2 3 3 2" xfId="10585" xr:uid="{00000000-0005-0000-0000-0000FB380000}"/>
    <cellStyle name="Normal 11 2 5 2 3 3 2 2" xfId="45246" xr:uid="{00000000-0005-0000-0000-0000FC380000}"/>
    <cellStyle name="Normal 11 2 5 2 3 3 3" xfId="15535" xr:uid="{00000000-0005-0000-0000-0000FD380000}"/>
    <cellStyle name="Normal 11 2 5 2 3 3 3 2" xfId="40294" xr:uid="{00000000-0005-0000-0000-0000FE380000}"/>
    <cellStyle name="Normal 11 2 5 2 3 3 4" xfId="20486" xr:uid="{00000000-0005-0000-0000-0000FF380000}"/>
    <cellStyle name="Normal 11 2 5 2 3 3 5" xfId="25438" xr:uid="{00000000-0005-0000-0000-000000390000}"/>
    <cellStyle name="Normal 11 2 5 2 3 3 6" xfId="30390" xr:uid="{00000000-0005-0000-0000-000001390000}"/>
    <cellStyle name="Normal 11 2 5 2 3 3 7" xfId="35342" xr:uid="{00000000-0005-0000-0000-000002390000}"/>
    <cellStyle name="Normal 11 2 5 2 3 4" xfId="2731" xr:uid="{00000000-0005-0000-0000-000003390000}"/>
    <cellStyle name="Normal 11 2 5 2 3 4 2" xfId="42342" xr:uid="{00000000-0005-0000-0000-000004390000}"/>
    <cellStyle name="Normal 11 2 5 2 3 5" xfId="7681" xr:uid="{00000000-0005-0000-0000-000005390000}"/>
    <cellStyle name="Normal 11 2 5 2 3 5 2" xfId="37390" xr:uid="{00000000-0005-0000-0000-000006390000}"/>
    <cellStyle name="Normal 11 2 5 2 3 6" xfId="12631" xr:uid="{00000000-0005-0000-0000-000007390000}"/>
    <cellStyle name="Normal 11 2 5 2 3 7" xfId="17582" xr:uid="{00000000-0005-0000-0000-000008390000}"/>
    <cellStyle name="Normal 11 2 5 2 3 8" xfId="22534" xr:uid="{00000000-0005-0000-0000-000009390000}"/>
    <cellStyle name="Normal 11 2 5 2 3 9" xfId="27486" xr:uid="{00000000-0005-0000-0000-00000A390000}"/>
    <cellStyle name="Normal 11 2 5 2 4" xfId="1279" xr:uid="{00000000-0005-0000-0000-00000B390000}"/>
    <cellStyle name="Normal 11 2 5 2 4 10" xfId="33032" xr:uid="{00000000-0005-0000-0000-00000C390000}"/>
    <cellStyle name="Normal 11 2 5 2 4 2" xfId="4777" xr:uid="{00000000-0005-0000-0000-00000D390000}"/>
    <cellStyle name="Normal 11 2 5 2 4 2 2" xfId="9727" xr:uid="{00000000-0005-0000-0000-00000E390000}"/>
    <cellStyle name="Normal 11 2 5 2 4 2 2 2" xfId="44388" xr:uid="{00000000-0005-0000-0000-00000F390000}"/>
    <cellStyle name="Normal 11 2 5 2 4 2 3" xfId="14677" xr:uid="{00000000-0005-0000-0000-000010390000}"/>
    <cellStyle name="Normal 11 2 5 2 4 2 3 2" xfId="39436" xr:uid="{00000000-0005-0000-0000-000011390000}"/>
    <cellStyle name="Normal 11 2 5 2 4 2 4" xfId="19628" xr:uid="{00000000-0005-0000-0000-000012390000}"/>
    <cellStyle name="Normal 11 2 5 2 4 2 5" xfId="24580" xr:uid="{00000000-0005-0000-0000-000013390000}"/>
    <cellStyle name="Normal 11 2 5 2 4 2 6" xfId="29532" xr:uid="{00000000-0005-0000-0000-000014390000}"/>
    <cellStyle name="Normal 11 2 5 2 4 2 7" xfId="34484" xr:uid="{00000000-0005-0000-0000-000015390000}"/>
    <cellStyle name="Normal 11 2 5 2 4 3" xfId="6229" xr:uid="{00000000-0005-0000-0000-000016390000}"/>
    <cellStyle name="Normal 11 2 5 2 4 3 2" xfId="11179" xr:uid="{00000000-0005-0000-0000-000017390000}"/>
    <cellStyle name="Normal 11 2 5 2 4 3 2 2" xfId="45840" xr:uid="{00000000-0005-0000-0000-000018390000}"/>
    <cellStyle name="Normal 11 2 5 2 4 3 3" xfId="16129" xr:uid="{00000000-0005-0000-0000-000019390000}"/>
    <cellStyle name="Normal 11 2 5 2 4 3 3 2" xfId="40888" xr:uid="{00000000-0005-0000-0000-00001A390000}"/>
    <cellStyle name="Normal 11 2 5 2 4 3 4" xfId="21080" xr:uid="{00000000-0005-0000-0000-00001B390000}"/>
    <cellStyle name="Normal 11 2 5 2 4 3 5" xfId="26032" xr:uid="{00000000-0005-0000-0000-00001C390000}"/>
    <cellStyle name="Normal 11 2 5 2 4 3 6" xfId="30984" xr:uid="{00000000-0005-0000-0000-00001D390000}"/>
    <cellStyle name="Normal 11 2 5 2 4 3 7" xfId="35936" xr:uid="{00000000-0005-0000-0000-00001E390000}"/>
    <cellStyle name="Normal 11 2 5 2 4 4" xfId="3325" xr:uid="{00000000-0005-0000-0000-00001F390000}"/>
    <cellStyle name="Normal 11 2 5 2 4 4 2" xfId="42936" xr:uid="{00000000-0005-0000-0000-000020390000}"/>
    <cellStyle name="Normal 11 2 5 2 4 5" xfId="8275" xr:uid="{00000000-0005-0000-0000-000021390000}"/>
    <cellStyle name="Normal 11 2 5 2 4 5 2" xfId="37984" xr:uid="{00000000-0005-0000-0000-000022390000}"/>
    <cellStyle name="Normal 11 2 5 2 4 6" xfId="13225" xr:uid="{00000000-0005-0000-0000-000023390000}"/>
    <cellStyle name="Normal 11 2 5 2 4 7" xfId="18176" xr:uid="{00000000-0005-0000-0000-000024390000}"/>
    <cellStyle name="Normal 11 2 5 2 4 8" xfId="23128" xr:uid="{00000000-0005-0000-0000-000025390000}"/>
    <cellStyle name="Normal 11 2 5 2 4 9" xfId="28080" xr:uid="{00000000-0005-0000-0000-000026390000}"/>
    <cellStyle name="Normal 11 2 5 2 5" xfId="2401" xr:uid="{00000000-0005-0000-0000-000027390000}"/>
    <cellStyle name="Normal 11 2 5 2 5 2" xfId="7351" xr:uid="{00000000-0005-0000-0000-000028390000}"/>
    <cellStyle name="Normal 11 2 5 2 5 2 2" xfId="42012" xr:uid="{00000000-0005-0000-0000-000029390000}"/>
    <cellStyle name="Normal 11 2 5 2 5 3" xfId="12301" xr:uid="{00000000-0005-0000-0000-00002A390000}"/>
    <cellStyle name="Normal 11 2 5 2 5 3 2" xfId="37060" xr:uid="{00000000-0005-0000-0000-00002B390000}"/>
    <cellStyle name="Normal 11 2 5 2 5 4" xfId="17252" xr:uid="{00000000-0005-0000-0000-00002C390000}"/>
    <cellStyle name="Normal 11 2 5 2 5 5" xfId="22204" xr:uid="{00000000-0005-0000-0000-00002D390000}"/>
    <cellStyle name="Normal 11 2 5 2 5 6" xfId="27156" xr:uid="{00000000-0005-0000-0000-00002E390000}"/>
    <cellStyle name="Normal 11 2 5 2 5 7" xfId="32108" xr:uid="{00000000-0005-0000-0000-00002F390000}"/>
    <cellStyle name="Normal 11 2 5 2 6" xfId="3853" xr:uid="{00000000-0005-0000-0000-000030390000}"/>
    <cellStyle name="Normal 11 2 5 2 6 2" xfId="8803" xr:uid="{00000000-0005-0000-0000-000031390000}"/>
    <cellStyle name="Normal 11 2 5 2 6 2 2" xfId="43464" xr:uid="{00000000-0005-0000-0000-000032390000}"/>
    <cellStyle name="Normal 11 2 5 2 6 3" xfId="13753" xr:uid="{00000000-0005-0000-0000-000033390000}"/>
    <cellStyle name="Normal 11 2 5 2 6 3 2" xfId="38512" xr:uid="{00000000-0005-0000-0000-000034390000}"/>
    <cellStyle name="Normal 11 2 5 2 6 4" xfId="18704" xr:uid="{00000000-0005-0000-0000-000035390000}"/>
    <cellStyle name="Normal 11 2 5 2 6 5" xfId="23656" xr:uid="{00000000-0005-0000-0000-000036390000}"/>
    <cellStyle name="Normal 11 2 5 2 6 6" xfId="28608" xr:uid="{00000000-0005-0000-0000-000037390000}"/>
    <cellStyle name="Normal 11 2 5 2 6 7" xfId="33560" xr:uid="{00000000-0005-0000-0000-000038390000}"/>
    <cellStyle name="Normal 11 2 5 2 7" xfId="5305" xr:uid="{00000000-0005-0000-0000-000039390000}"/>
    <cellStyle name="Normal 11 2 5 2 7 2" xfId="10255" xr:uid="{00000000-0005-0000-0000-00003A390000}"/>
    <cellStyle name="Normal 11 2 5 2 7 2 2" xfId="44916" xr:uid="{00000000-0005-0000-0000-00003B390000}"/>
    <cellStyle name="Normal 11 2 5 2 7 3" xfId="15205" xr:uid="{00000000-0005-0000-0000-00003C390000}"/>
    <cellStyle name="Normal 11 2 5 2 7 3 2" xfId="39964" xr:uid="{00000000-0005-0000-0000-00003D390000}"/>
    <cellStyle name="Normal 11 2 5 2 7 4" xfId="20156" xr:uid="{00000000-0005-0000-0000-00003E390000}"/>
    <cellStyle name="Normal 11 2 5 2 7 5" xfId="25108" xr:uid="{00000000-0005-0000-0000-00003F390000}"/>
    <cellStyle name="Normal 11 2 5 2 7 6" xfId="30060" xr:uid="{00000000-0005-0000-0000-000040390000}"/>
    <cellStyle name="Normal 11 2 5 2 7 7" xfId="35012" xr:uid="{00000000-0005-0000-0000-000041390000}"/>
    <cellStyle name="Normal 11 2 5 2 8" xfId="1873" xr:uid="{00000000-0005-0000-0000-000042390000}"/>
    <cellStyle name="Normal 11 2 5 2 8 2" xfId="41484" xr:uid="{00000000-0005-0000-0000-000043390000}"/>
    <cellStyle name="Normal 11 2 5 2 9" xfId="6823" xr:uid="{00000000-0005-0000-0000-000044390000}"/>
    <cellStyle name="Normal 11 2 5 2 9 2" xfId="36532" xr:uid="{00000000-0005-0000-0000-000045390000}"/>
    <cellStyle name="Normal 11 2 5 3" xfId="421" xr:uid="{00000000-0005-0000-0000-000046390000}"/>
    <cellStyle name="Normal 11 2 5 3 10" xfId="11839" xr:uid="{00000000-0005-0000-0000-000047390000}"/>
    <cellStyle name="Normal 11 2 5 3 11" xfId="16790" xr:uid="{00000000-0005-0000-0000-000048390000}"/>
    <cellStyle name="Normal 11 2 5 3 12" xfId="21742" xr:uid="{00000000-0005-0000-0000-000049390000}"/>
    <cellStyle name="Normal 11 2 5 3 13" xfId="26694" xr:uid="{00000000-0005-0000-0000-00004A390000}"/>
    <cellStyle name="Normal 11 2 5 3 14" xfId="31646" xr:uid="{00000000-0005-0000-0000-00004B390000}"/>
    <cellStyle name="Normal 11 2 5 3 2" xfId="1015" xr:uid="{00000000-0005-0000-0000-00004C390000}"/>
    <cellStyle name="Normal 11 2 5 3 2 10" xfId="22006" xr:uid="{00000000-0005-0000-0000-00004D390000}"/>
    <cellStyle name="Normal 11 2 5 3 2 11" xfId="26958" xr:uid="{00000000-0005-0000-0000-00004E390000}"/>
    <cellStyle name="Normal 11 2 5 3 2 12" xfId="31910" xr:uid="{00000000-0005-0000-0000-00004F390000}"/>
    <cellStyle name="Normal 11 2 5 3 2 2" xfId="1609" xr:uid="{00000000-0005-0000-0000-000050390000}"/>
    <cellStyle name="Normal 11 2 5 3 2 2 10" xfId="33362" xr:uid="{00000000-0005-0000-0000-000051390000}"/>
    <cellStyle name="Normal 11 2 5 3 2 2 2" xfId="5107" xr:uid="{00000000-0005-0000-0000-000052390000}"/>
    <cellStyle name="Normal 11 2 5 3 2 2 2 2" xfId="10057" xr:uid="{00000000-0005-0000-0000-000053390000}"/>
    <cellStyle name="Normal 11 2 5 3 2 2 2 2 2" xfId="44718" xr:uid="{00000000-0005-0000-0000-000054390000}"/>
    <cellStyle name="Normal 11 2 5 3 2 2 2 3" xfId="15007" xr:uid="{00000000-0005-0000-0000-000055390000}"/>
    <cellStyle name="Normal 11 2 5 3 2 2 2 3 2" xfId="39766" xr:uid="{00000000-0005-0000-0000-000056390000}"/>
    <cellStyle name="Normal 11 2 5 3 2 2 2 4" xfId="19958" xr:uid="{00000000-0005-0000-0000-000057390000}"/>
    <cellStyle name="Normal 11 2 5 3 2 2 2 5" xfId="24910" xr:uid="{00000000-0005-0000-0000-000058390000}"/>
    <cellStyle name="Normal 11 2 5 3 2 2 2 6" xfId="29862" xr:uid="{00000000-0005-0000-0000-000059390000}"/>
    <cellStyle name="Normal 11 2 5 3 2 2 2 7" xfId="34814" xr:uid="{00000000-0005-0000-0000-00005A390000}"/>
    <cellStyle name="Normal 11 2 5 3 2 2 3" xfId="6559" xr:uid="{00000000-0005-0000-0000-00005B390000}"/>
    <cellStyle name="Normal 11 2 5 3 2 2 3 2" xfId="11509" xr:uid="{00000000-0005-0000-0000-00005C390000}"/>
    <cellStyle name="Normal 11 2 5 3 2 2 3 2 2" xfId="46170" xr:uid="{00000000-0005-0000-0000-00005D390000}"/>
    <cellStyle name="Normal 11 2 5 3 2 2 3 3" xfId="16459" xr:uid="{00000000-0005-0000-0000-00005E390000}"/>
    <cellStyle name="Normal 11 2 5 3 2 2 3 3 2" xfId="41218" xr:uid="{00000000-0005-0000-0000-00005F390000}"/>
    <cellStyle name="Normal 11 2 5 3 2 2 3 4" xfId="21410" xr:uid="{00000000-0005-0000-0000-000060390000}"/>
    <cellStyle name="Normal 11 2 5 3 2 2 3 5" xfId="26362" xr:uid="{00000000-0005-0000-0000-000061390000}"/>
    <cellStyle name="Normal 11 2 5 3 2 2 3 6" xfId="31314" xr:uid="{00000000-0005-0000-0000-000062390000}"/>
    <cellStyle name="Normal 11 2 5 3 2 2 3 7" xfId="36266" xr:uid="{00000000-0005-0000-0000-000063390000}"/>
    <cellStyle name="Normal 11 2 5 3 2 2 4" xfId="3655" xr:uid="{00000000-0005-0000-0000-000064390000}"/>
    <cellStyle name="Normal 11 2 5 3 2 2 4 2" xfId="43266" xr:uid="{00000000-0005-0000-0000-000065390000}"/>
    <cellStyle name="Normal 11 2 5 3 2 2 5" xfId="8605" xr:uid="{00000000-0005-0000-0000-000066390000}"/>
    <cellStyle name="Normal 11 2 5 3 2 2 5 2" xfId="38314" xr:uid="{00000000-0005-0000-0000-000067390000}"/>
    <cellStyle name="Normal 11 2 5 3 2 2 6" xfId="13555" xr:uid="{00000000-0005-0000-0000-000068390000}"/>
    <cellStyle name="Normal 11 2 5 3 2 2 7" xfId="18506" xr:uid="{00000000-0005-0000-0000-000069390000}"/>
    <cellStyle name="Normal 11 2 5 3 2 2 8" xfId="23458" xr:uid="{00000000-0005-0000-0000-00006A390000}"/>
    <cellStyle name="Normal 11 2 5 3 2 2 9" xfId="28410" xr:uid="{00000000-0005-0000-0000-00006B390000}"/>
    <cellStyle name="Normal 11 2 5 3 2 3" xfId="3061" xr:uid="{00000000-0005-0000-0000-00006C390000}"/>
    <cellStyle name="Normal 11 2 5 3 2 3 2" xfId="8011" xr:uid="{00000000-0005-0000-0000-00006D390000}"/>
    <cellStyle name="Normal 11 2 5 3 2 3 2 2" xfId="42672" xr:uid="{00000000-0005-0000-0000-00006E390000}"/>
    <cellStyle name="Normal 11 2 5 3 2 3 3" xfId="12961" xr:uid="{00000000-0005-0000-0000-00006F390000}"/>
    <cellStyle name="Normal 11 2 5 3 2 3 3 2" xfId="37720" xr:uid="{00000000-0005-0000-0000-000070390000}"/>
    <cellStyle name="Normal 11 2 5 3 2 3 4" xfId="17912" xr:uid="{00000000-0005-0000-0000-000071390000}"/>
    <cellStyle name="Normal 11 2 5 3 2 3 5" xfId="22864" xr:uid="{00000000-0005-0000-0000-000072390000}"/>
    <cellStyle name="Normal 11 2 5 3 2 3 6" xfId="27816" xr:uid="{00000000-0005-0000-0000-000073390000}"/>
    <cellStyle name="Normal 11 2 5 3 2 3 7" xfId="32768" xr:uid="{00000000-0005-0000-0000-000074390000}"/>
    <cellStyle name="Normal 11 2 5 3 2 4" xfId="4513" xr:uid="{00000000-0005-0000-0000-000075390000}"/>
    <cellStyle name="Normal 11 2 5 3 2 4 2" xfId="9463" xr:uid="{00000000-0005-0000-0000-000076390000}"/>
    <cellStyle name="Normal 11 2 5 3 2 4 2 2" xfId="44124" xr:uid="{00000000-0005-0000-0000-000077390000}"/>
    <cellStyle name="Normal 11 2 5 3 2 4 3" xfId="14413" xr:uid="{00000000-0005-0000-0000-000078390000}"/>
    <cellStyle name="Normal 11 2 5 3 2 4 3 2" xfId="39172" xr:uid="{00000000-0005-0000-0000-000079390000}"/>
    <cellStyle name="Normal 11 2 5 3 2 4 4" xfId="19364" xr:uid="{00000000-0005-0000-0000-00007A390000}"/>
    <cellStyle name="Normal 11 2 5 3 2 4 5" xfId="24316" xr:uid="{00000000-0005-0000-0000-00007B390000}"/>
    <cellStyle name="Normal 11 2 5 3 2 4 6" xfId="29268" xr:uid="{00000000-0005-0000-0000-00007C390000}"/>
    <cellStyle name="Normal 11 2 5 3 2 4 7" xfId="34220" xr:uid="{00000000-0005-0000-0000-00007D390000}"/>
    <cellStyle name="Normal 11 2 5 3 2 5" xfId="5965" xr:uid="{00000000-0005-0000-0000-00007E390000}"/>
    <cellStyle name="Normal 11 2 5 3 2 5 2" xfId="10915" xr:uid="{00000000-0005-0000-0000-00007F390000}"/>
    <cellStyle name="Normal 11 2 5 3 2 5 2 2" xfId="45576" xr:uid="{00000000-0005-0000-0000-000080390000}"/>
    <cellStyle name="Normal 11 2 5 3 2 5 3" xfId="15865" xr:uid="{00000000-0005-0000-0000-000081390000}"/>
    <cellStyle name="Normal 11 2 5 3 2 5 3 2" xfId="40624" xr:uid="{00000000-0005-0000-0000-000082390000}"/>
    <cellStyle name="Normal 11 2 5 3 2 5 4" xfId="20816" xr:uid="{00000000-0005-0000-0000-000083390000}"/>
    <cellStyle name="Normal 11 2 5 3 2 5 5" xfId="25768" xr:uid="{00000000-0005-0000-0000-000084390000}"/>
    <cellStyle name="Normal 11 2 5 3 2 5 6" xfId="30720" xr:uid="{00000000-0005-0000-0000-000085390000}"/>
    <cellStyle name="Normal 11 2 5 3 2 5 7" xfId="35672" xr:uid="{00000000-0005-0000-0000-000086390000}"/>
    <cellStyle name="Normal 11 2 5 3 2 6" xfId="2203" xr:uid="{00000000-0005-0000-0000-000087390000}"/>
    <cellStyle name="Normal 11 2 5 3 2 6 2" xfId="41814" xr:uid="{00000000-0005-0000-0000-000088390000}"/>
    <cellStyle name="Normal 11 2 5 3 2 7" xfId="7153" xr:uid="{00000000-0005-0000-0000-000089390000}"/>
    <cellStyle name="Normal 11 2 5 3 2 7 2" xfId="36862" xr:uid="{00000000-0005-0000-0000-00008A390000}"/>
    <cellStyle name="Normal 11 2 5 3 2 8" xfId="12103" xr:uid="{00000000-0005-0000-0000-00008B390000}"/>
    <cellStyle name="Normal 11 2 5 3 2 9" xfId="17054" xr:uid="{00000000-0005-0000-0000-00008C390000}"/>
    <cellStyle name="Normal 11 2 5 3 3" xfId="751" xr:uid="{00000000-0005-0000-0000-00008D390000}"/>
    <cellStyle name="Normal 11 2 5 3 3 10" xfId="32504" xr:uid="{00000000-0005-0000-0000-00008E390000}"/>
    <cellStyle name="Normal 11 2 5 3 3 2" xfId="4249" xr:uid="{00000000-0005-0000-0000-00008F390000}"/>
    <cellStyle name="Normal 11 2 5 3 3 2 2" xfId="9199" xr:uid="{00000000-0005-0000-0000-000090390000}"/>
    <cellStyle name="Normal 11 2 5 3 3 2 2 2" xfId="43860" xr:uid="{00000000-0005-0000-0000-000091390000}"/>
    <cellStyle name="Normal 11 2 5 3 3 2 3" xfId="14149" xr:uid="{00000000-0005-0000-0000-000092390000}"/>
    <cellStyle name="Normal 11 2 5 3 3 2 3 2" xfId="38908" xr:uid="{00000000-0005-0000-0000-000093390000}"/>
    <cellStyle name="Normal 11 2 5 3 3 2 4" xfId="19100" xr:uid="{00000000-0005-0000-0000-000094390000}"/>
    <cellStyle name="Normal 11 2 5 3 3 2 5" xfId="24052" xr:uid="{00000000-0005-0000-0000-000095390000}"/>
    <cellStyle name="Normal 11 2 5 3 3 2 6" xfId="29004" xr:uid="{00000000-0005-0000-0000-000096390000}"/>
    <cellStyle name="Normal 11 2 5 3 3 2 7" xfId="33956" xr:uid="{00000000-0005-0000-0000-000097390000}"/>
    <cellStyle name="Normal 11 2 5 3 3 3" xfId="5701" xr:uid="{00000000-0005-0000-0000-000098390000}"/>
    <cellStyle name="Normal 11 2 5 3 3 3 2" xfId="10651" xr:uid="{00000000-0005-0000-0000-000099390000}"/>
    <cellStyle name="Normal 11 2 5 3 3 3 2 2" xfId="45312" xr:uid="{00000000-0005-0000-0000-00009A390000}"/>
    <cellStyle name="Normal 11 2 5 3 3 3 3" xfId="15601" xr:uid="{00000000-0005-0000-0000-00009B390000}"/>
    <cellStyle name="Normal 11 2 5 3 3 3 3 2" xfId="40360" xr:uid="{00000000-0005-0000-0000-00009C390000}"/>
    <cellStyle name="Normal 11 2 5 3 3 3 4" xfId="20552" xr:uid="{00000000-0005-0000-0000-00009D390000}"/>
    <cellStyle name="Normal 11 2 5 3 3 3 5" xfId="25504" xr:uid="{00000000-0005-0000-0000-00009E390000}"/>
    <cellStyle name="Normal 11 2 5 3 3 3 6" xfId="30456" xr:uid="{00000000-0005-0000-0000-00009F390000}"/>
    <cellStyle name="Normal 11 2 5 3 3 3 7" xfId="35408" xr:uid="{00000000-0005-0000-0000-0000A0390000}"/>
    <cellStyle name="Normal 11 2 5 3 3 4" xfId="2797" xr:uid="{00000000-0005-0000-0000-0000A1390000}"/>
    <cellStyle name="Normal 11 2 5 3 3 4 2" xfId="42408" xr:uid="{00000000-0005-0000-0000-0000A2390000}"/>
    <cellStyle name="Normal 11 2 5 3 3 5" xfId="7747" xr:uid="{00000000-0005-0000-0000-0000A3390000}"/>
    <cellStyle name="Normal 11 2 5 3 3 5 2" xfId="37456" xr:uid="{00000000-0005-0000-0000-0000A4390000}"/>
    <cellStyle name="Normal 11 2 5 3 3 6" xfId="12697" xr:uid="{00000000-0005-0000-0000-0000A5390000}"/>
    <cellStyle name="Normal 11 2 5 3 3 7" xfId="17648" xr:uid="{00000000-0005-0000-0000-0000A6390000}"/>
    <cellStyle name="Normal 11 2 5 3 3 8" xfId="22600" xr:uid="{00000000-0005-0000-0000-0000A7390000}"/>
    <cellStyle name="Normal 11 2 5 3 3 9" xfId="27552" xr:uid="{00000000-0005-0000-0000-0000A8390000}"/>
    <cellStyle name="Normal 11 2 5 3 4" xfId="1345" xr:uid="{00000000-0005-0000-0000-0000A9390000}"/>
    <cellStyle name="Normal 11 2 5 3 4 10" xfId="33098" xr:uid="{00000000-0005-0000-0000-0000AA390000}"/>
    <cellStyle name="Normal 11 2 5 3 4 2" xfId="4843" xr:uid="{00000000-0005-0000-0000-0000AB390000}"/>
    <cellStyle name="Normal 11 2 5 3 4 2 2" xfId="9793" xr:uid="{00000000-0005-0000-0000-0000AC390000}"/>
    <cellStyle name="Normal 11 2 5 3 4 2 2 2" xfId="44454" xr:uid="{00000000-0005-0000-0000-0000AD390000}"/>
    <cellStyle name="Normal 11 2 5 3 4 2 3" xfId="14743" xr:uid="{00000000-0005-0000-0000-0000AE390000}"/>
    <cellStyle name="Normal 11 2 5 3 4 2 3 2" xfId="39502" xr:uid="{00000000-0005-0000-0000-0000AF390000}"/>
    <cellStyle name="Normal 11 2 5 3 4 2 4" xfId="19694" xr:uid="{00000000-0005-0000-0000-0000B0390000}"/>
    <cellStyle name="Normal 11 2 5 3 4 2 5" xfId="24646" xr:uid="{00000000-0005-0000-0000-0000B1390000}"/>
    <cellStyle name="Normal 11 2 5 3 4 2 6" xfId="29598" xr:uid="{00000000-0005-0000-0000-0000B2390000}"/>
    <cellStyle name="Normal 11 2 5 3 4 2 7" xfId="34550" xr:uid="{00000000-0005-0000-0000-0000B3390000}"/>
    <cellStyle name="Normal 11 2 5 3 4 3" xfId="6295" xr:uid="{00000000-0005-0000-0000-0000B4390000}"/>
    <cellStyle name="Normal 11 2 5 3 4 3 2" xfId="11245" xr:uid="{00000000-0005-0000-0000-0000B5390000}"/>
    <cellStyle name="Normal 11 2 5 3 4 3 2 2" xfId="45906" xr:uid="{00000000-0005-0000-0000-0000B6390000}"/>
    <cellStyle name="Normal 11 2 5 3 4 3 3" xfId="16195" xr:uid="{00000000-0005-0000-0000-0000B7390000}"/>
    <cellStyle name="Normal 11 2 5 3 4 3 3 2" xfId="40954" xr:uid="{00000000-0005-0000-0000-0000B8390000}"/>
    <cellStyle name="Normal 11 2 5 3 4 3 4" xfId="21146" xr:uid="{00000000-0005-0000-0000-0000B9390000}"/>
    <cellStyle name="Normal 11 2 5 3 4 3 5" xfId="26098" xr:uid="{00000000-0005-0000-0000-0000BA390000}"/>
    <cellStyle name="Normal 11 2 5 3 4 3 6" xfId="31050" xr:uid="{00000000-0005-0000-0000-0000BB390000}"/>
    <cellStyle name="Normal 11 2 5 3 4 3 7" xfId="36002" xr:uid="{00000000-0005-0000-0000-0000BC390000}"/>
    <cellStyle name="Normal 11 2 5 3 4 4" xfId="3391" xr:uid="{00000000-0005-0000-0000-0000BD390000}"/>
    <cellStyle name="Normal 11 2 5 3 4 4 2" xfId="43002" xr:uid="{00000000-0005-0000-0000-0000BE390000}"/>
    <cellStyle name="Normal 11 2 5 3 4 5" xfId="8341" xr:uid="{00000000-0005-0000-0000-0000BF390000}"/>
    <cellStyle name="Normal 11 2 5 3 4 5 2" xfId="38050" xr:uid="{00000000-0005-0000-0000-0000C0390000}"/>
    <cellStyle name="Normal 11 2 5 3 4 6" xfId="13291" xr:uid="{00000000-0005-0000-0000-0000C1390000}"/>
    <cellStyle name="Normal 11 2 5 3 4 7" xfId="18242" xr:uid="{00000000-0005-0000-0000-0000C2390000}"/>
    <cellStyle name="Normal 11 2 5 3 4 8" xfId="23194" xr:uid="{00000000-0005-0000-0000-0000C3390000}"/>
    <cellStyle name="Normal 11 2 5 3 4 9" xfId="28146" xr:uid="{00000000-0005-0000-0000-0000C4390000}"/>
    <cellStyle name="Normal 11 2 5 3 5" xfId="2467" xr:uid="{00000000-0005-0000-0000-0000C5390000}"/>
    <cellStyle name="Normal 11 2 5 3 5 2" xfId="7417" xr:uid="{00000000-0005-0000-0000-0000C6390000}"/>
    <cellStyle name="Normal 11 2 5 3 5 2 2" xfId="42078" xr:uid="{00000000-0005-0000-0000-0000C7390000}"/>
    <cellStyle name="Normal 11 2 5 3 5 3" xfId="12367" xr:uid="{00000000-0005-0000-0000-0000C8390000}"/>
    <cellStyle name="Normal 11 2 5 3 5 3 2" xfId="37126" xr:uid="{00000000-0005-0000-0000-0000C9390000}"/>
    <cellStyle name="Normal 11 2 5 3 5 4" xfId="17318" xr:uid="{00000000-0005-0000-0000-0000CA390000}"/>
    <cellStyle name="Normal 11 2 5 3 5 5" xfId="22270" xr:uid="{00000000-0005-0000-0000-0000CB390000}"/>
    <cellStyle name="Normal 11 2 5 3 5 6" xfId="27222" xr:uid="{00000000-0005-0000-0000-0000CC390000}"/>
    <cellStyle name="Normal 11 2 5 3 5 7" xfId="32174" xr:uid="{00000000-0005-0000-0000-0000CD390000}"/>
    <cellStyle name="Normal 11 2 5 3 6" xfId="3919" xr:uid="{00000000-0005-0000-0000-0000CE390000}"/>
    <cellStyle name="Normal 11 2 5 3 6 2" xfId="8869" xr:uid="{00000000-0005-0000-0000-0000CF390000}"/>
    <cellStyle name="Normal 11 2 5 3 6 2 2" xfId="43530" xr:uid="{00000000-0005-0000-0000-0000D0390000}"/>
    <cellStyle name="Normal 11 2 5 3 6 3" xfId="13819" xr:uid="{00000000-0005-0000-0000-0000D1390000}"/>
    <cellStyle name="Normal 11 2 5 3 6 3 2" xfId="38578" xr:uid="{00000000-0005-0000-0000-0000D2390000}"/>
    <cellStyle name="Normal 11 2 5 3 6 4" xfId="18770" xr:uid="{00000000-0005-0000-0000-0000D3390000}"/>
    <cellStyle name="Normal 11 2 5 3 6 5" xfId="23722" xr:uid="{00000000-0005-0000-0000-0000D4390000}"/>
    <cellStyle name="Normal 11 2 5 3 6 6" xfId="28674" xr:uid="{00000000-0005-0000-0000-0000D5390000}"/>
    <cellStyle name="Normal 11 2 5 3 6 7" xfId="33626" xr:uid="{00000000-0005-0000-0000-0000D6390000}"/>
    <cellStyle name="Normal 11 2 5 3 7" xfId="5371" xr:uid="{00000000-0005-0000-0000-0000D7390000}"/>
    <cellStyle name="Normal 11 2 5 3 7 2" xfId="10321" xr:uid="{00000000-0005-0000-0000-0000D8390000}"/>
    <cellStyle name="Normal 11 2 5 3 7 2 2" xfId="44982" xr:uid="{00000000-0005-0000-0000-0000D9390000}"/>
    <cellStyle name="Normal 11 2 5 3 7 3" xfId="15271" xr:uid="{00000000-0005-0000-0000-0000DA390000}"/>
    <cellStyle name="Normal 11 2 5 3 7 3 2" xfId="40030" xr:uid="{00000000-0005-0000-0000-0000DB390000}"/>
    <cellStyle name="Normal 11 2 5 3 7 4" xfId="20222" xr:uid="{00000000-0005-0000-0000-0000DC390000}"/>
    <cellStyle name="Normal 11 2 5 3 7 5" xfId="25174" xr:uid="{00000000-0005-0000-0000-0000DD390000}"/>
    <cellStyle name="Normal 11 2 5 3 7 6" xfId="30126" xr:uid="{00000000-0005-0000-0000-0000DE390000}"/>
    <cellStyle name="Normal 11 2 5 3 7 7" xfId="35078" xr:uid="{00000000-0005-0000-0000-0000DF390000}"/>
    <cellStyle name="Normal 11 2 5 3 8" xfId="1939" xr:uid="{00000000-0005-0000-0000-0000E0390000}"/>
    <cellStyle name="Normal 11 2 5 3 8 2" xfId="41550" xr:uid="{00000000-0005-0000-0000-0000E1390000}"/>
    <cellStyle name="Normal 11 2 5 3 9" xfId="6889" xr:uid="{00000000-0005-0000-0000-0000E2390000}"/>
    <cellStyle name="Normal 11 2 5 3 9 2" xfId="36598" xr:uid="{00000000-0005-0000-0000-0000E3390000}"/>
    <cellStyle name="Normal 11 2 5 4" xfId="487" xr:uid="{00000000-0005-0000-0000-0000E4390000}"/>
    <cellStyle name="Normal 11 2 5 4 10" xfId="11905" xr:uid="{00000000-0005-0000-0000-0000E5390000}"/>
    <cellStyle name="Normal 11 2 5 4 11" xfId="16856" xr:uid="{00000000-0005-0000-0000-0000E6390000}"/>
    <cellStyle name="Normal 11 2 5 4 12" xfId="21808" xr:uid="{00000000-0005-0000-0000-0000E7390000}"/>
    <cellStyle name="Normal 11 2 5 4 13" xfId="26760" xr:uid="{00000000-0005-0000-0000-0000E8390000}"/>
    <cellStyle name="Normal 11 2 5 4 14" xfId="31712" xr:uid="{00000000-0005-0000-0000-0000E9390000}"/>
    <cellStyle name="Normal 11 2 5 4 2" xfId="1081" xr:uid="{00000000-0005-0000-0000-0000EA390000}"/>
    <cellStyle name="Normal 11 2 5 4 2 10" xfId="22072" xr:uid="{00000000-0005-0000-0000-0000EB390000}"/>
    <cellStyle name="Normal 11 2 5 4 2 11" xfId="27024" xr:uid="{00000000-0005-0000-0000-0000EC390000}"/>
    <cellStyle name="Normal 11 2 5 4 2 12" xfId="31976" xr:uid="{00000000-0005-0000-0000-0000ED390000}"/>
    <cellStyle name="Normal 11 2 5 4 2 2" xfId="1675" xr:uid="{00000000-0005-0000-0000-0000EE390000}"/>
    <cellStyle name="Normal 11 2 5 4 2 2 10" xfId="33428" xr:uid="{00000000-0005-0000-0000-0000EF390000}"/>
    <cellStyle name="Normal 11 2 5 4 2 2 2" xfId="5173" xr:uid="{00000000-0005-0000-0000-0000F0390000}"/>
    <cellStyle name="Normal 11 2 5 4 2 2 2 2" xfId="10123" xr:uid="{00000000-0005-0000-0000-0000F1390000}"/>
    <cellStyle name="Normal 11 2 5 4 2 2 2 2 2" xfId="44784" xr:uid="{00000000-0005-0000-0000-0000F2390000}"/>
    <cellStyle name="Normal 11 2 5 4 2 2 2 3" xfId="15073" xr:uid="{00000000-0005-0000-0000-0000F3390000}"/>
    <cellStyle name="Normal 11 2 5 4 2 2 2 3 2" xfId="39832" xr:uid="{00000000-0005-0000-0000-0000F4390000}"/>
    <cellStyle name="Normal 11 2 5 4 2 2 2 4" xfId="20024" xr:uid="{00000000-0005-0000-0000-0000F5390000}"/>
    <cellStyle name="Normal 11 2 5 4 2 2 2 5" xfId="24976" xr:uid="{00000000-0005-0000-0000-0000F6390000}"/>
    <cellStyle name="Normal 11 2 5 4 2 2 2 6" xfId="29928" xr:uid="{00000000-0005-0000-0000-0000F7390000}"/>
    <cellStyle name="Normal 11 2 5 4 2 2 2 7" xfId="34880" xr:uid="{00000000-0005-0000-0000-0000F8390000}"/>
    <cellStyle name="Normal 11 2 5 4 2 2 3" xfId="6625" xr:uid="{00000000-0005-0000-0000-0000F9390000}"/>
    <cellStyle name="Normal 11 2 5 4 2 2 3 2" xfId="11575" xr:uid="{00000000-0005-0000-0000-0000FA390000}"/>
    <cellStyle name="Normal 11 2 5 4 2 2 3 2 2" xfId="46236" xr:uid="{00000000-0005-0000-0000-0000FB390000}"/>
    <cellStyle name="Normal 11 2 5 4 2 2 3 3" xfId="16525" xr:uid="{00000000-0005-0000-0000-0000FC390000}"/>
    <cellStyle name="Normal 11 2 5 4 2 2 3 3 2" xfId="41284" xr:uid="{00000000-0005-0000-0000-0000FD390000}"/>
    <cellStyle name="Normal 11 2 5 4 2 2 3 4" xfId="21476" xr:uid="{00000000-0005-0000-0000-0000FE390000}"/>
    <cellStyle name="Normal 11 2 5 4 2 2 3 5" xfId="26428" xr:uid="{00000000-0005-0000-0000-0000FF390000}"/>
    <cellStyle name="Normal 11 2 5 4 2 2 3 6" xfId="31380" xr:uid="{00000000-0005-0000-0000-0000003A0000}"/>
    <cellStyle name="Normal 11 2 5 4 2 2 3 7" xfId="36332" xr:uid="{00000000-0005-0000-0000-0000013A0000}"/>
    <cellStyle name="Normal 11 2 5 4 2 2 4" xfId="3721" xr:uid="{00000000-0005-0000-0000-0000023A0000}"/>
    <cellStyle name="Normal 11 2 5 4 2 2 4 2" xfId="43332" xr:uid="{00000000-0005-0000-0000-0000033A0000}"/>
    <cellStyle name="Normal 11 2 5 4 2 2 5" xfId="8671" xr:uid="{00000000-0005-0000-0000-0000043A0000}"/>
    <cellStyle name="Normal 11 2 5 4 2 2 5 2" xfId="38380" xr:uid="{00000000-0005-0000-0000-0000053A0000}"/>
    <cellStyle name="Normal 11 2 5 4 2 2 6" xfId="13621" xr:uid="{00000000-0005-0000-0000-0000063A0000}"/>
    <cellStyle name="Normal 11 2 5 4 2 2 7" xfId="18572" xr:uid="{00000000-0005-0000-0000-0000073A0000}"/>
    <cellStyle name="Normal 11 2 5 4 2 2 8" xfId="23524" xr:uid="{00000000-0005-0000-0000-0000083A0000}"/>
    <cellStyle name="Normal 11 2 5 4 2 2 9" xfId="28476" xr:uid="{00000000-0005-0000-0000-0000093A0000}"/>
    <cellStyle name="Normal 11 2 5 4 2 3" xfId="3127" xr:uid="{00000000-0005-0000-0000-00000A3A0000}"/>
    <cellStyle name="Normal 11 2 5 4 2 3 2" xfId="8077" xr:uid="{00000000-0005-0000-0000-00000B3A0000}"/>
    <cellStyle name="Normal 11 2 5 4 2 3 2 2" xfId="42738" xr:uid="{00000000-0005-0000-0000-00000C3A0000}"/>
    <cellStyle name="Normal 11 2 5 4 2 3 3" xfId="13027" xr:uid="{00000000-0005-0000-0000-00000D3A0000}"/>
    <cellStyle name="Normal 11 2 5 4 2 3 3 2" xfId="37786" xr:uid="{00000000-0005-0000-0000-00000E3A0000}"/>
    <cellStyle name="Normal 11 2 5 4 2 3 4" xfId="17978" xr:uid="{00000000-0005-0000-0000-00000F3A0000}"/>
    <cellStyle name="Normal 11 2 5 4 2 3 5" xfId="22930" xr:uid="{00000000-0005-0000-0000-0000103A0000}"/>
    <cellStyle name="Normal 11 2 5 4 2 3 6" xfId="27882" xr:uid="{00000000-0005-0000-0000-0000113A0000}"/>
    <cellStyle name="Normal 11 2 5 4 2 3 7" xfId="32834" xr:uid="{00000000-0005-0000-0000-0000123A0000}"/>
    <cellStyle name="Normal 11 2 5 4 2 4" xfId="4579" xr:uid="{00000000-0005-0000-0000-0000133A0000}"/>
    <cellStyle name="Normal 11 2 5 4 2 4 2" xfId="9529" xr:uid="{00000000-0005-0000-0000-0000143A0000}"/>
    <cellStyle name="Normal 11 2 5 4 2 4 2 2" xfId="44190" xr:uid="{00000000-0005-0000-0000-0000153A0000}"/>
    <cellStyle name="Normal 11 2 5 4 2 4 3" xfId="14479" xr:uid="{00000000-0005-0000-0000-0000163A0000}"/>
    <cellStyle name="Normal 11 2 5 4 2 4 3 2" xfId="39238" xr:uid="{00000000-0005-0000-0000-0000173A0000}"/>
    <cellStyle name="Normal 11 2 5 4 2 4 4" xfId="19430" xr:uid="{00000000-0005-0000-0000-0000183A0000}"/>
    <cellStyle name="Normal 11 2 5 4 2 4 5" xfId="24382" xr:uid="{00000000-0005-0000-0000-0000193A0000}"/>
    <cellStyle name="Normal 11 2 5 4 2 4 6" xfId="29334" xr:uid="{00000000-0005-0000-0000-00001A3A0000}"/>
    <cellStyle name="Normal 11 2 5 4 2 4 7" xfId="34286" xr:uid="{00000000-0005-0000-0000-00001B3A0000}"/>
    <cellStyle name="Normal 11 2 5 4 2 5" xfId="6031" xr:uid="{00000000-0005-0000-0000-00001C3A0000}"/>
    <cellStyle name="Normal 11 2 5 4 2 5 2" xfId="10981" xr:uid="{00000000-0005-0000-0000-00001D3A0000}"/>
    <cellStyle name="Normal 11 2 5 4 2 5 2 2" xfId="45642" xr:uid="{00000000-0005-0000-0000-00001E3A0000}"/>
    <cellStyle name="Normal 11 2 5 4 2 5 3" xfId="15931" xr:uid="{00000000-0005-0000-0000-00001F3A0000}"/>
    <cellStyle name="Normal 11 2 5 4 2 5 3 2" xfId="40690" xr:uid="{00000000-0005-0000-0000-0000203A0000}"/>
    <cellStyle name="Normal 11 2 5 4 2 5 4" xfId="20882" xr:uid="{00000000-0005-0000-0000-0000213A0000}"/>
    <cellStyle name="Normal 11 2 5 4 2 5 5" xfId="25834" xr:uid="{00000000-0005-0000-0000-0000223A0000}"/>
    <cellStyle name="Normal 11 2 5 4 2 5 6" xfId="30786" xr:uid="{00000000-0005-0000-0000-0000233A0000}"/>
    <cellStyle name="Normal 11 2 5 4 2 5 7" xfId="35738" xr:uid="{00000000-0005-0000-0000-0000243A0000}"/>
    <cellStyle name="Normal 11 2 5 4 2 6" xfId="2269" xr:uid="{00000000-0005-0000-0000-0000253A0000}"/>
    <cellStyle name="Normal 11 2 5 4 2 6 2" xfId="41880" xr:uid="{00000000-0005-0000-0000-0000263A0000}"/>
    <cellStyle name="Normal 11 2 5 4 2 7" xfId="7219" xr:uid="{00000000-0005-0000-0000-0000273A0000}"/>
    <cellStyle name="Normal 11 2 5 4 2 7 2" xfId="36928" xr:uid="{00000000-0005-0000-0000-0000283A0000}"/>
    <cellStyle name="Normal 11 2 5 4 2 8" xfId="12169" xr:uid="{00000000-0005-0000-0000-0000293A0000}"/>
    <cellStyle name="Normal 11 2 5 4 2 9" xfId="17120" xr:uid="{00000000-0005-0000-0000-00002A3A0000}"/>
    <cellStyle name="Normal 11 2 5 4 3" xfId="817" xr:uid="{00000000-0005-0000-0000-00002B3A0000}"/>
    <cellStyle name="Normal 11 2 5 4 3 10" xfId="32570" xr:uid="{00000000-0005-0000-0000-00002C3A0000}"/>
    <cellStyle name="Normal 11 2 5 4 3 2" xfId="4315" xr:uid="{00000000-0005-0000-0000-00002D3A0000}"/>
    <cellStyle name="Normal 11 2 5 4 3 2 2" xfId="9265" xr:uid="{00000000-0005-0000-0000-00002E3A0000}"/>
    <cellStyle name="Normal 11 2 5 4 3 2 2 2" xfId="43926" xr:uid="{00000000-0005-0000-0000-00002F3A0000}"/>
    <cellStyle name="Normal 11 2 5 4 3 2 3" xfId="14215" xr:uid="{00000000-0005-0000-0000-0000303A0000}"/>
    <cellStyle name="Normal 11 2 5 4 3 2 3 2" xfId="38974" xr:uid="{00000000-0005-0000-0000-0000313A0000}"/>
    <cellStyle name="Normal 11 2 5 4 3 2 4" xfId="19166" xr:uid="{00000000-0005-0000-0000-0000323A0000}"/>
    <cellStyle name="Normal 11 2 5 4 3 2 5" xfId="24118" xr:uid="{00000000-0005-0000-0000-0000333A0000}"/>
    <cellStyle name="Normal 11 2 5 4 3 2 6" xfId="29070" xr:uid="{00000000-0005-0000-0000-0000343A0000}"/>
    <cellStyle name="Normal 11 2 5 4 3 2 7" xfId="34022" xr:uid="{00000000-0005-0000-0000-0000353A0000}"/>
    <cellStyle name="Normal 11 2 5 4 3 3" xfId="5767" xr:uid="{00000000-0005-0000-0000-0000363A0000}"/>
    <cellStyle name="Normal 11 2 5 4 3 3 2" xfId="10717" xr:uid="{00000000-0005-0000-0000-0000373A0000}"/>
    <cellStyle name="Normal 11 2 5 4 3 3 2 2" xfId="45378" xr:uid="{00000000-0005-0000-0000-0000383A0000}"/>
    <cellStyle name="Normal 11 2 5 4 3 3 3" xfId="15667" xr:uid="{00000000-0005-0000-0000-0000393A0000}"/>
    <cellStyle name="Normal 11 2 5 4 3 3 3 2" xfId="40426" xr:uid="{00000000-0005-0000-0000-00003A3A0000}"/>
    <cellStyle name="Normal 11 2 5 4 3 3 4" xfId="20618" xr:uid="{00000000-0005-0000-0000-00003B3A0000}"/>
    <cellStyle name="Normal 11 2 5 4 3 3 5" xfId="25570" xr:uid="{00000000-0005-0000-0000-00003C3A0000}"/>
    <cellStyle name="Normal 11 2 5 4 3 3 6" xfId="30522" xr:uid="{00000000-0005-0000-0000-00003D3A0000}"/>
    <cellStyle name="Normal 11 2 5 4 3 3 7" xfId="35474" xr:uid="{00000000-0005-0000-0000-00003E3A0000}"/>
    <cellStyle name="Normal 11 2 5 4 3 4" xfId="2863" xr:uid="{00000000-0005-0000-0000-00003F3A0000}"/>
    <cellStyle name="Normal 11 2 5 4 3 4 2" xfId="42474" xr:uid="{00000000-0005-0000-0000-0000403A0000}"/>
    <cellStyle name="Normal 11 2 5 4 3 5" xfId="7813" xr:uid="{00000000-0005-0000-0000-0000413A0000}"/>
    <cellStyle name="Normal 11 2 5 4 3 5 2" xfId="37522" xr:uid="{00000000-0005-0000-0000-0000423A0000}"/>
    <cellStyle name="Normal 11 2 5 4 3 6" xfId="12763" xr:uid="{00000000-0005-0000-0000-0000433A0000}"/>
    <cellStyle name="Normal 11 2 5 4 3 7" xfId="17714" xr:uid="{00000000-0005-0000-0000-0000443A0000}"/>
    <cellStyle name="Normal 11 2 5 4 3 8" xfId="22666" xr:uid="{00000000-0005-0000-0000-0000453A0000}"/>
    <cellStyle name="Normal 11 2 5 4 3 9" xfId="27618" xr:uid="{00000000-0005-0000-0000-0000463A0000}"/>
    <cellStyle name="Normal 11 2 5 4 4" xfId="1411" xr:uid="{00000000-0005-0000-0000-0000473A0000}"/>
    <cellStyle name="Normal 11 2 5 4 4 10" xfId="33164" xr:uid="{00000000-0005-0000-0000-0000483A0000}"/>
    <cellStyle name="Normal 11 2 5 4 4 2" xfId="4909" xr:uid="{00000000-0005-0000-0000-0000493A0000}"/>
    <cellStyle name="Normal 11 2 5 4 4 2 2" xfId="9859" xr:uid="{00000000-0005-0000-0000-00004A3A0000}"/>
    <cellStyle name="Normal 11 2 5 4 4 2 2 2" xfId="44520" xr:uid="{00000000-0005-0000-0000-00004B3A0000}"/>
    <cellStyle name="Normal 11 2 5 4 4 2 3" xfId="14809" xr:uid="{00000000-0005-0000-0000-00004C3A0000}"/>
    <cellStyle name="Normal 11 2 5 4 4 2 3 2" xfId="39568" xr:uid="{00000000-0005-0000-0000-00004D3A0000}"/>
    <cellStyle name="Normal 11 2 5 4 4 2 4" xfId="19760" xr:uid="{00000000-0005-0000-0000-00004E3A0000}"/>
    <cellStyle name="Normal 11 2 5 4 4 2 5" xfId="24712" xr:uid="{00000000-0005-0000-0000-00004F3A0000}"/>
    <cellStyle name="Normal 11 2 5 4 4 2 6" xfId="29664" xr:uid="{00000000-0005-0000-0000-0000503A0000}"/>
    <cellStyle name="Normal 11 2 5 4 4 2 7" xfId="34616" xr:uid="{00000000-0005-0000-0000-0000513A0000}"/>
    <cellStyle name="Normal 11 2 5 4 4 3" xfId="6361" xr:uid="{00000000-0005-0000-0000-0000523A0000}"/>
    <cellStyle name="Normal 11 2 5 4 4 3 2" xfId="11311" xr:uid="{00000000-0005-0000-0000-0000533A0000}"/>
    <cellStyle name="Normal 11 2 5 4 4 3 2 2" xfId="45972" xr:uid="{00000000-0005-0000-0000-0000543A0000}"/>
    <cellStyle name="Normal 11 2 5 4 4 3 3" xfId="16261" xr:uid="{00000000-0005-0000-0000-0000553A0000}"/>
    <cellStyle name="Normal 11 2 5 4 4 3 3 2" xfId="41020" xr:uid="{00000000-0005-0000-0000-0000563A0000}"/>
    <cellStyle name="Normal 11 2 5 4 4 3 4" xfId="21212" xr:uid="{00000000-0005-0000-0000-0000573A0000}"/>
    <cellStyle name="Normal 11 2 5 4 4 3 5" xfId="26164" xr:uid="{00000000-0005-0000-0000-0000583A0000}"/>
    <cellStyle name="Normal 11 2 5 4 4 3 6" xfId="31116" xr:uid="{00000000-0005-0000-0000-0000593A0000}"/>
    <cellStyle name="Normal 11 2 5 4 4 3 7" xfId="36068" xr:uid="{00000000-0005-0000-0000-00005A3A0000}"/>
    <cellStyle name="Normal 11 2 5 4 4 4" xfId="3457" xr:uid="{00000000-0005-0000-0000-00005B3A0000}"/>
    <cellStyle name="Normal 11 2 5 4 4 4 2" xfId="43068" xr:uid="{00000000-0005-0000-0000-00005C3A0000}"/>
    <cellStyle name="Normal 11 2 5 4 4 5" xfId="8407" xr:uid="{00000000-0005-0000-0000-00005D3A0000}"/>
    <cellStyle name="Normal 11 2 5 4 4 5 2" xfId="38116" xr:uid="{00000000-0005-0000-0000-00005E3A0000}"/>
    <cellStyle name="Normal 11 2 5 4 4 6" xfId="13357" xr:uid="{00000000-0005-0000-0000-00005F3A0000}"/>
    <cellStyle name="Normal 11 2 5 4 4 7" xfId="18308" xr:uid="{00000000-0005-0000-0000-0000603A0000}"/>
    <cellStyle name="Normal 11 2 5 4 4 8" xfId="23260" xr:uid="{00000000-0005-0000-0000-0000613A0000}"/>
    <cellStyle name="Normal 11 2 5 4 4 9" xfId="28212" xr:uid="{00000000-0005-0000-0000-0000623A0000}"/>
    <cellStyle name="Normal 11 2 5 4 5" xfId="2533" xr:uid="{00000000-0005-0000-0000-0000633A0000}"/>
    <cellStyle name="Normal 11 2 5 4 5 2" xfId="7483" xr:uid="{00000000-0005-0000-0000-0000643A0000}"/>
    <cellStyle name="Normal 11 2 5 4 5 2 2" xfId="42144" xr:uid="{00000000-0005-0000-0000-0000653A0000}"/>
    <cellStyle name="Normal 11 2 5 4 5 3" xfId="12433" xr:uid="{00000000-0005-0000-0000-0000663A0000}"/>
    <cellStyle name="Normal 11 2 5 4 5 3 2" xfId="37192" xr:uid="{00000000-0005-0000-0000-0000673A0000}"/>
    <cellStyle name="Normal 11 2 5 4 5 4" xfId="17384" xr:uid="{00000000-0005-0000-0000-0000683A0000}"/>
    <cellStyle name="Normal 11 2 5 4 5 5" xfId="22336" xr:uid="{00000000-0005-0000-0000-0000693A0000}"/>
    <cellStyle name="Normal 11 2 5 4 5 6" xfId="27288" xr:uid="{00000000-0005-0000-0000-00006A3A0000}"/>
    <cellStyle name="Normal 11 2 5 4 5 7" xfId="32240" xr:uid="{00000000-0005-0000-0000-00006B3A0000}"/>
    <cellStyle name="Normal 11 2 5 4 6" xfId="3985" xr:uid="{00000000-0005-0000-0000-00006C3A0000}"/>
    <cellStyle name="Normal 11 2 5 4 6 2" xfId="8935" xr:uid="{00000000-0005-0000-0000-00006D3A0000}"/>
    <cellStyle name="Normal 11 2 5 4 6 2 2" xfId="43596" xr:uid="{00000000-0005-0000-0000-00006E3A0000}"/>
    <cellStyle name="Normal 11 2 5 4 6 3" xfId="13885" xr:uid="{00000000-0005-0000-0000-00006F3A0000}"/>
    <cellStyle name="Normal 11 2 5 4 6 3 2" xfId="38644" xr:uid="{00000000-0005-0000-0000-0000703A0000}"/>
    <cellStyle name="Normal 11 2 5 4 6 4" xfId="18836" xr:uid="{00000000-0005-0000-0000-0000713A0000}"/>
    <cellStyle name="Normal 11 2 5 4 6 5" xfId="23788" xr:uid="{00000000-0005-0000-0000-0000723A0000}"/>
    <cellStyle name="Normal 11 2 5 4 6 6" xfId="28740" xr:uid="{00000000-0005-0000-0000-0000733A0000}"/>
    <cellStyle name="Normal 11 2 5 4 6 7" xfId="33692" xr:uid="{00000000-0005-0000-0000-0000743A0000}"/>
    <cellStyle name="Normal 11 2 5 4 7" xfId="5437" xr:uid="{00000000-0005-0000-0000-0000753A0000}"/>
    <cellStyle name="Normal 11 2 5 4 7 2" xfId="10387" xr:uid="{00000000-0005-0000-0000-0000763A0000}"/>
    <cellStyle name="Normal 11 2 5 4 7 2 2" xfId="45048" xr:uid="{00000000-0005-0000-0000-0000773A0000}"/>
    <cellStyle name="Normal 11 2 5 4 7 3" xfId="15337" xr:uid="{00000000-0005-0000-0000-0000783A0000}"/>
    <cellStyle name="Normal 11 2 5 4 7 3 2" xfId="40096" xr:uid="{00000000-0005-0000-0000-0000793A0000}"/>
    <cellStyle name="Normal 11 2 5 4 7 4" xfId="20288" xr:uid="{00000000-0005-0000-0000-00007A3A0000}"/>
    <cellStyle name="Normal 11 2 5 4 7 5" xfId="25240" xr:uid="{00000000-0005-0000-0000-00007B3A0000}"/>
    <cellStyle name="Normal 11 2 5 4 7 6" xfId="30192" xr:uid="{00000000-0005-0000-0000-00007C3A0000}"/>
    <cellStyle name="Normal 11 2 5 4 7 7" xfId="35144" xr:uid="{00000000-0005-0000-0000-00007D3A0000}"/>
    <cellStyle name="Normal 11 2 5 4 8" xfId="2005" xr:uid="{00000000-0005-0000-0000-00007E3A0000}"/>
    <cellStyle name="Normal 11 2 5 4 8 2" xfId="41616" xr:uid="{00000000-0005-0000-0000-00007F3A0000}"/>
    <cellStyle name="Normal 11 2 5 4 9" xfId="6955" xr:uid="{00000000-0005-0000-0000-0000803A0000}"/>
    <cellStyle name="Normal 11 2 5 4 9 2" xfId="36664" xr:uid="{00000000-0005-0000-0000-0000813A0000}"/>
    <cellStyle name="Normal 11 2 5 5" xfId="619" xr:uid="{00000000-0005-0000-0000-0000823A0000}"/>
    <cellStyle name="Normal 11 2 5 5 10" xfId="21610" xr:uid="{00000000-0005-0000-0000-0000833A0000}"/>
    <cellStyle name="Normal 11 2 5 5 11" xfId="26562" xr:uid="{00000000-0005-0000-0000-0000843A0000}"/>
    <cellStyle name="Normal 11 2 5 5 12" xfId="31514" xr:uid="{00000000-0005-0000-0000-0000853A0000}"/>
    <cellStyle name="Normal 11 2 5 5 2" xfId="1213" xr:uid="{00000000-0005-0000-0000-0000863A0000}"/>
    <cellStyle name="Normal 11 2 5 5 2 10" xfId="32966" xr:uid="{00000000-0005-0000-0000-0000873A0000}"/>
    <cellStyle name="Normal 11 2 5 5 2 2" xfId="4711" xr:uid="{00000000-0005-0000-0000-0000883A0000}"/>
    <cellStyle name="Normal 11 2 5 5 2 2 2" xfId="9661" xr:uid="{00000000-0005-0000-0000-0000893A0000}"/>
    <cellStyle name="Normal 11 2 5 5 2 2 2 2" xfId="44322" xr:uid="{00000000-0005-0000-0000-00008A3A0000}"/>
    <cellStyle name="Normal 11 2 5 5 2 2 3" xfId="14611" xr:uid="{00000000-0005-0000-0000-00008B3A0000}"/>
    <cellStyle name="Normal 11 2 5 5 2 2 3 2" xfId="39370" xr:uid="{00000000-0005-0000-0000-00008C3A0000}"/>
    <cellStyle name="Normal 11 2 5 5 2 2 4" xfId="19562" xr:uid="{00000000-0005-0000-0000-00008D3A0000}"/>
    <cellStyle name="Normal 11 2 5 5 2 2 5" xfId="24514" xr:uid="{00000000-0005-0000-0000-00008E3A0000}"/>
    <cellStyle name="Normal 11 2 5 5 2 2 6" xfId="29466" xr:uid="{00000000-0005-0000-0000-00008F3A0000}"/>
    <cellStyle name="Normal 11 2 5 5 2 2 7" xfId="34418" xr:uid="{00000000-0005-0000-0000-0000903A0000}"/>
    <cellStyle name="Normal 11 2 5 5 2 3" xfId="6163" xr:uid="{00000000-0005-0000-0000-0000913A0000}"/>
    <cellStyle name="Normal 11 2 5 5 2 3 2" xfId="11113" xr:uid="{00000000-0005-0000-0000-0000923A0000}"/>
    <cellStyle name="Normal 11 2 5 5 2 3 2 2" xfId="45774" xr:uid="{00000000-0005-0000-0000-0000933A0000}"/>
    <cellStyle name="Normal 11 2 5 5 2 3 3" xfId="16063" xr:uid="{00000000-0005-0000-0000-0000943A0000}"/>
    <cellStyle name="Normal 11 2 5 5 2 3 3 2" xfId="40822" xr:uid="{00000000-0005-0000-0000-0000953A0000}"/>
    <cellStyle name="Normal 11 2 5 5 2 3 4" xfId="21014" xr:uid="{00000000-0005-0000-0000-0000963A0000}"/>
    <cellStyle name="Normal 11 2 5 5 2 3 5" xfId="25966" xr:uid="{00000000-0005-0000-0000-0000973A0000}"/>
    <cellStyle name="Normal 11 2 5 5 2 3 6" xfId="30918" xr:uid="{00000000-0005-0000-0000-0000983A0000}"/>
    <cellStyle name="Normal 11 2 5 5 2 3 7" xfId="35870" xr:uid="{00000000-0005-0000-0000-0000993A0000}"/>
    <cellStyle name="Normal 11 2 5 5 2 4" xfId="3259" xr:uid="{00000000-0005-0000-0000-00009A3A0000}"/>
    <cellStyle name="Normal 11 2 5 5 2 4 2" xfId="42870" xr:uid="{00000000-0005-0000-0000-00009B3A0000}"/>
    <cellStyle name="Normal 11 2 5 5 2 5" xfId="8209" xr:uid="{00000000-0005-0000-0000-00009C3A0000}"/>
    <cellStyle name="Normal 11 2 5 5 2 5 2" xfId="37918" xr:uid="{00000000-0005-0000-0000-00009D3A0000}"/>
    <cellStyle name="Normal 11 2 5 5 2 6" xfId="13159" xr:uid="{00000000-0005-0000-0000-00009E3A0000}"/>
    <cellStyle name="Normal 11 2 5 5 2 7" xfId="18110" xr:uid="{00000000-0005-0000-0000-00009F3A0000}"/>
    <cellStyle name="Normal 11 2 5 5 2 8" xfId="23062" xr:uid="{00000000-0005-0000-0000-0000A03A0000}"/>
    <cellStyle name="Normal 11 2 5 5 2 9" xfId="28014" xr:uid="{00000000-0005-0000-0000-0000A13A0000}"/>
    <cellStyle name="Normal 11 2 5 5 3" xfId="2665" xr:uid="{00000000-0005-0000-0000-0000A23A0000}"/>
    <cellStyle name="Normal 11 2 5 5 3 2" xfId="7615" xr:uid="{00000000-0005-0000-0000-0000A33A0000}"/>
    <cellStyle name="Normal 11 2 5 5 3 2 2" xfId="42276" xr:uid="{00000000-0005-0000-0000-0000A43A0000}"/>
    <cellStyle name="Normal 11 2 5 5 3 3" xfId="12565" xr:uid="{00000000-0005-0000-0000-0000A53A0000}"/>
    <cellStyle name="Normal 11 2 5 5 3 3 2" xfId="37324" xr:uid="{00000000-0005-0000-0000-0000A63A0000}"/>
    <cellStyle name="Normal 11 2 5 5 3 4" xfId="17516" xr:uid="{00000000-0005-0000-0000-0000A73A0000}"/>
    <cellStyle name="Normal 11 2 5 5 3 5" xfId="22468" xr:uid="{00000000-0005-0000-0000-0000A83A0000}"/>
    <cellStyle name="Normal 11 2 5 5 3 6" xfId="27420" xr:uid="{00000000-0005-0000-0000-0000A93A0000}"/>
    <cellStyle name="Normal 11 2 5 5 3 7" xfId="32372" xr:uid="{00000000-0005-0000-0000-0000AA3A0000}"/>
    <cellStyle name="Normal 11 2 5 5 4" xfId="4117" xr:uid="{00000000-0005-0000-0000-0000AB3A0000}"/>
    <cellStyle name="Normal 11 2 5 5 4 2" xfId="9067" xr:uid="{00000000-0005-0000-0000-0000AC3A0000}"/>
    <cellStyle name="Normal 11 2 5 5 4 2 2" xfId="43728" xr:uid="{00000000-0005-0000-0000-0000AD3A0000}"/>
    <cellStyle name="Normal 11 2 5 5 4 3" xfId="14017" xr:uid="{00000000-0005-0000-0000-0000AE3A0000}"/>
    <cellStyle name="Normal 11 2 5 5 4 3 2" xfId="38776" xr:uid="{00000000-0005-0000-0000-0000AF3A0000}"/>
    <cellStyle name="Normal 11 2 5 5 4 4" xfId="18968" xr:uid="{00000000-0005-0000-0000-0000B03A0000}"/>
    <cellStyle name="Normal 11 2 5 5 4 5" xfId="23920" xr:uid="{00000000-0005-0000-0000-0000B13A0000}"/>
    <cellStyle name="Normal 11 2 5 5 4 6" xfId="28872" xr:uid="{00000000-0005-0000-0000-0000B23A0000}"/>
    <cellStyle name="Normal 11 2 5 5 4 7" xfId="33824" xr:uid="{00000000-0005-0000-0000-0000B33A0000}"/>
    <cellStyle name="Normal 11 2 5 5 5" xfId="5569" xr:uid="{00000000-0005-0000-0000-0000B43A0000}"/>
    <cellStyle name="Normal 11 2 5 5 5 2" xfId="10519" xr:uid="{00000000-0005-0000-0000-0000B53A0000}"/>
    <cellStyle name="Normal 11 2 5 5 5 2 2" xfId="45180" xr:uid="{00000000-0005-0000-0000-0000B63A0000}"/>
    <cellStyle name="Normal 11 2 5 5 5 3" xfId="15469" xr:uid="{00000000-0005-0000-0000-0000B73A0000}"/>
    <cellStyle name="Normal 11 2 5 5 5 3 2" xfId="40228" xr:uid="{00000000-0005-0000-0000-0000B83A0000}"/>
    <cellStyle name="Normal 11 2 5 5 5 4" xfId="20420" xr:uid="{00000000-0005-0000-0000-0000B93A0000}"/>
    <cellStyle name="Normal 11 2 5 5 5 5" xfId="25372" xr:uid="{00000000-0005-0000-0000-0000BA3A0000}"/>
    <cellStyle name="Normal 11 2 5 5 5 6" xfId="30324" xr:uid="{00000000-0005-0000-0000-0000BB3A0000}"/>
    <cellStyle name="Normal 11 2 5 5 5 7" xfId="35276" xr:uid="{00000000-0005-0000-0000-0000BC3A0000}"/>
    <cellStyle name="Normal 11 2 5 5 6" xfId="1807" xr:uid="{00000000-0005-0000-0000-0000BD3A0000}"/>
    <cellStyle name="Normal 11 2 5 5 6 2" xfId="41418" xr:uid="{00000000-0005-0000-0000-0000BE3A0000}"/>
    <cellStyle name="Normal 11 2 5 5 7" xfId="6757" xr:uid="{00000000-0005-0000-0000-0000BF3A0000}"/>
    <cellStyle name="Normal 11 2 5 5 7 2" xfId="36466" xr:uid="{00000000-0005-0000-0000-0000C03A0000}"/>
    <cellStyle name="Normal 11 2 5 5 8" xfId="11707" xr:uid="{00000000-0005-0000-0000-0000C13A0000}"/>
    <cellStyle name="Normal 11 2 5 5 9" xfId="16658" xr:uid="{00000000-0005-0000-0000-0000C23A0000}"/>
    <cellStyle name="Normal 11 2 5 6" xfId="883" xr:uid="{00000000-0005-0000-0000-0000C33A0000}"/>
    <cellStyle name="Normal 11 2 5 6 10" xfId="21874" xr:uid="{00000000-0005-0000-0000-0000C43A0000}"/>
    <cellStyle name="Normal 11 2 5 6 11" xfId="26826" xr:uid="{00000000-0005-0000-0000-0000C53A0000}"/>
    <cellStyle name="Normal 11 2 5 6 12" xfId="31778" xr:uid="{00000000-0005-0000-0000-0000C63A0000}"/>
    <cellStyle name="Normal 11 2 5 6 2" xfId="1477" xr:uid="{00000000-0005-0000-0000-0000C73A0000}"/>
    <cellStyle name="Normal 11 2 5 6 2 10" xfId="33230" xr:uid="{00000000-0005-0000-0000-0000C83A0000}"/>
    <cellStyle name="Normal 11 2 5 6 2 2" xfId="4975" xr:uid="{00000000-0005-0000-0000-0000C93A0000}"/>
    <cellStyle name="Normal 11 2 5 6 2 2 2" xfId="9925" xr:uid="{00000000-0005-0000-0000-0000CA3A0000}"/>
    <cellStyle name="Normal 11 2 5 6 2 2 2 2" xfId="44586" xr:uid="{00000000-0005-0000-0000-0000CB3A0000}"/>
    <cellStyle name="Normal 11 2 5 6 2 2 3" xfId="14875" xr:uid="{00000000-0005-0000-0000-0000CC3A0000}"/>
    <cellStyle name="Normal 11 2 5 6 2 2 3 2" xfId="39634" xr:uid="{00000000-0005-0000-0000-0000CD3A0000}"/>
    <cellStyle name="Normal 11 2 5 6 2 2 4" xfId="19826" xr:uid="{00000000-0005-0000-0000-0000CE3A0000}"/>
    <cellStyle name="Normal 11 2 5 6 2 2 5" xfId="24778" xr:uid="{00000000-0005-0000-0000-0000CF3A0000}"/>
    <cellStyle name="Normal 11 2 5 6 2 2 6" xfId="29730" xr:uid="{00000000-0005-0000-0000-0000D03A0000}"/>
    <cellStyle name="Normal 11 2 5 6 2 2 7" xfId="34682" xr:uid="{00000000-0005-0000-0000-0000D13A0000}"/>
    <cellStyle name="Normal 11 2 5 6 2 3" xfId="6427" xr:uid="{00000000-0005-0000-0000-0000D23A0000}"/>
    <cellStyle name="Normal 11 2 5 6 2 3 2" xfId="11377" xr:uid="{00000000-0005-0000-0000-0000D33A0000}"/>
    <cellStyle name="Normal 11 2 5 6 2 3 2 2" xfId="46038" xr:uid="{00000000-0005-0000-0000-0000D43A0000}"/>
    <cellStyle name="Normal 11 2 5 6 2 3 3" xfId="16327" xr:uid="{00000000-0005-0000-0000-0000D53A0000}"/>
    <cellStyle name="Normal 11 2 5 6 2 3 3 2" xfId="41086" xr:uid="{00000000-0005-0000-0000-0000D63A0000}"/>
    <cellStyle name="Normal 11 2 5 6 2 3 4" xfId="21278" xr:uid="{00000000-0005-0000-0000-0000D73A0000}"/>
    <cellStyle name="Normal 11 2 5 6 2 3 5" xfId="26230" xr:uid="{00000000-0005-0000-0000-0000D83A0000}"/>
    <cellStyle name="Normal 11 2 5 6 2 3 6" xfId="31182" xr:uid="{00000000-0005-0000-0000-0000D93A0000}"/>
    <cellStyle name="Normal 11 2 5 6 2 3 7" xfId="36134" xr:uid="{00000000-0005-0000-0000-0000DA3A0000}"/>
    <cellStyle name="Normal 11 2 5 6 2 4" xfId="3523" xr:uid="{00000000-0005-0000-0000-0000DB3A0000}"/>
    <cellStyle name="Normal 11 2 5 6 2 4 2" xfId="43134" xr:uid="{00000000-0005-0000-0000-0000DC3A0000}"/>
    <cellStyle name="Normal 11 2 5 6 2 5" xfId="8473" xr:uid="{00000000-0005-0000-0000-0000DD3A0000}"/>
    <cellStyle name="Normal 11 2 5 6 2 5 2" xfId="38182" xr:uid="{00000000-0005-0000-0000-0000DE3A0000}"/>
    <cellStyle name="Normal 11 2 5 6 2 6" xfId="13423" xr:uid="{00000000-0005-0000-0000-0000DF3A0000}"/>
    <cellStyle name="Normal 11 2 5 6 2 7" xfId="18374" xr:uid="{00000000-0005-0000-0000-0000E03A0000}"/>
    <cellStyle name="Normal 11 2 5 6 2 8" xfId="23326" xr:uid="{00000000-0005-0000-0000-0000E13A0000}"/>
    <cellStyle name="Normal 11 2 5 6 2 9" xfId="28278" xr:uid="{00000000-0005-0000-0000-0000E23A0000}"/>
    <cellStyle name="Normal 11 2 5 6 3" xfId="2929" xr:uid="{00000000-0005-0000-0000-0000E33A0000}"/>
    <cellStyle name="Normal 11 2 5 6 3 2" xfId="7879" xr:uid="{00000000-0005-0000-0000-0000E43A0000}"/>
    <cellStyle name="Normal 11 2 5 6 3 2 2" xfId="42540" xr:uid="{00000000-0005-0000-0000-0000E53A0000}"/>
    <cellStyle name="Normal 11 2 5 6 3 3" xfId="12829" xr:uid="{00000000-0005-0000-0000-0000E63A0000}"/>
    <cellStyle name="Normal 11 2 5 6 3 3 2" xfId="37588" xr:uid="{00000000-0005-0000-0000-0000E73A0000}"/>
    <cellStyle name="Normal 11 2 5 6 3 4" xfId="17780" xr:uid="{00000000-0005-0000-0000-0000E83A0000}"/>
    <cellStyle name="Normal 11 2 5 6 3 5" xfId="22732" xr:uid="{00000000-0005-0000-0000-0000E93A0000}"/>
    <cellStyle name="Normal 11 2 5 6 3 6" xfId="27684" xr:uid="{00000000-0005-0000-0000-0000EA3A0000}"/>
    <cellStyle name="Normal 11 2 5 6 3 7" xfId="32636" xr:uid="{00000000-0005-0000-0000-0000EB3A0000}"/>
    <cellStyle name="Normal 11 2 5 6 4" xfId="4381" xr:uid="{00000000-0005-0000-0000-0000EC3A0000}"/>
    <cellStyle name="Normal 11 2 5 6 4 2" xfId="9331" xr:uid="{00000000-0005-0000-0000-0000ED3A0000}"/>
    <cellStyle name="Normal 11 2 5 6 4 2 2" xfId="43992" xr:uid="{00000000-0005-0000-0000-0000EE3A0000}"/>
    <cellStyle name="Normal 11 2 5 6 4 3" xfId="14281" xr:uid="{00000000-0005-0000-0000-0000EF3A0000}"/>
    <cellStyle name="Normal 11 2 5 6 4 3 2" xfId="39040" xr:uid="{00000000-0005-0000-0000-0000F03A0000}"/>
    <cellStyle name="Normal 11 2 5 6 4 4" xfId="19232" xr:uid="{00000000-0005-0000-0000-0000F13A0000}"/>
    <cellStyle name="Normal 11 2 5 6 4 5" xfId="24184" xr:uid="{00000000-0005-0000-0000-0000F23A0000}"/>
    <cellStyle name="Normal 11 2 5 6 4 6" xfId="29136" xr:uid="{00000000-0005-0000-0000-0000F33A0000}"/>
    <cellStyle name="Normal 11 2 5 6 4 7" xfId="34088" xr:uid="{00000000-0005-0000-0000-0000F43A0000}"/>
    <cellStyle name="Normal 11 2 5 6 5" xfId="5833" xr:uid="{00000000-0005-0000-0000-0000F53A0000}"/>
    <cellStyle name="Normal 11 2 5 6 5 2" xfId="10783" xr:uid="{00000000-0005-0000-0000-0000F63A0000}"/>
    <cellStyle name="Normal 11 2 5 6 5 2 2" xfId="45444" xr:uid="{00000000-0005-0000-0000-0000F73A0000}"/>
    <cellStyle name="Normal 11 2 5 6 5 3" xfId="15733" xr:uid="{00000000-0005-0000-0000-0000F83A0000}"/>
    <cellStyle name="Normal 11 2 5 6 5 3 2" xfId="40492" xr:uid="{00000000-0005-0000-0000-0000F93A0000}"/>
    <cellStyle name="Normal 11 2 5 6 5 4" xfId="20684" xr:uid="{00000000-0005-0000-0000-0000FA3A0000}"/>
    <cellStyle name="Normal 11 2 5 6 5 5" xfId="25636" xr:uid="{00000000-0005-0000-0000-0000FB3A0000}"/>
    <cellStyle name="Normal 11 2 5 6 5 6" xfId="30588" xr:uid="{00000000-0005-0000-0000-0000FC3A0000}"/>
    <cellStyle name="Normal 11 2 5 6 5 7" xfId="35540" xr:uid="{00000000-0005-0000-0000-0000FD3A0000}"/>
    <cellStyle name="Normal 11 2 5 6 6" xfId="2071" xr:uid="{00000000-0005-0000-0000-0000FE3A0000}"/>
    <cellStyle name="Normal 11 2 5 6 6 2" xfId="41682" xr:uid="{00000000-0005-0000-0000-0000FF3A0000}"/>
    <cellStyle name="Normal 11 2 5 6 7" xfId="7021" xr:uid="{00000000-0005-0000-0000-0000003B0000}"/>
    <cellStyle name="Normal 11 2 5 6 7 2" xfId="36730" xr:uid="{00000000-0005-0000-0000-0000013B0000}"/>
    <cellStyle name="Normal 11 2 5 6 8" xfId="11971" xr:uid="{00000000-0005-0000-0000-0000023B0000}"/>
    <cellStyle name="Normal 11 2 5 6 9" xfId="16922" xr:uid="{00000000-0005-0000-0000-0000033B0000}"/>
    <cellStyle name="Normal 11 2 5 7" xfId="553" xr:uid="{00000000-0005-0000-0000-0000043B0000}"/>
    <cellStyle name="Normal 11 2 5 7 10" xfId="32306" xr:uid="{00000000-0005-0000-0000-0000053B0000}"/>
    <cellStyle name="Normal 11 2 5 7 2" xfId="4051" xr:uid="{00000000-0005-0000-0000-0000063B0000}"/>
    <cellStyle name="Normal 11 2 5 7 2 2" xfId="9001" xr:uid="{00000000-0005-0000-0000-0000073B0000}"/>
    <cellStyle name="Normal 11 2 5 7 2 2 2" xfId="43662" xr:uid="{00000000-0005-0000-0000-0000083B0000}"/>
    <cellStyle name="Normal 11 2 5 7 2 3" xfId="13951" xr:uid="{00000000-0005-0000-0000-0000093B0000}"/>
    <cellStyle name="Normal 11 2 5 7 2 3 2" xfId="38710" xr:uid="{00000000-0005-0000-0000-00000A3B0000}"/>
    <cellStyle name="Normal 11 2 5 7 2 4" xfId="18902" xr:uid="{00000000-0005-0000-0000-00000B3B0000}"/>
    <cellStyle name="Normal 11 2 5 7 2 5" xfId="23854" xr:uid="{00000000-0005-0000-0000-00000C3B0000}"/>
    <cellStyle name="Normal 11 2 5 7 2 6" xfId="28806" xr:uid="{00000000-0005-0000-0000-00000D3B0000}"/>
    <cellStyle name="Normal 11 2 5 7 2 7" xfId="33758" xr:uid="{00000000-0005-0000-0000-00000E3B0000}"/>
    <cellStyle name="Normal 11 2 5 7 3" xfId="5503" xr:uid="{00000000-0005-0000-0000-00000F3B0000}"/>
    <cellStyle name="Normal 11 2 5 7 3 2" xfId="10453" xr:uid="{00000000-0005-0000-0000-0000103B0000}"/>
    <cellStyle name="Normal 11 2 5 7 3 2 2" xfId="45114" xr:uid="{00000000-0005-0000-0000-0000113B0000}"/>
    <cellStyle name="Normal 11 2 5 7 3 3" xfId="15403" xr:uid="{00000000-0005-0000-0000-0000123B0000}"/>
    <cellStyle name="Normal 11 2 5 7 3 3 2" xfId="40162" xr:uid="{00000000-0005-0000-0000-0000133B0000}"/>
    <cellStyle name="Normal 11 2 5 7 3 4" xfId="20354" xr:uid="{00000000-0005-0000-0000-0000143B0000}"/>
    <cellStyle name="Normal 11 2 5 7 3 5" xfId="25306" xr:uid="{00000000-0005-0000-0000-0000153B0000}"/>
    <cellStyle name="Normal 11 2 5 7 3 6" xfId="30258" xr:uid="{00000000-0005-0000-0000-0000163B0000}"/>
    <cellStyle name="Normal 11 2 5 7 3 7" xfId="35210" xr:uid="{00000000-0005-0000-0000-0000173B0000}"/>
    <cellStyle name="Normal 11 2 5 7 4" xfId="2599" xr:uid="{00000000-0005-0000-0000-0000183B0000}"/>
    <cellStyle name="Normal 11 2 5 7 4 2" xfId="42210" xr:uid="{00000000-0005-0000-0000-0000193B0000}"/>
    <cellStyle name="Normal 11 2 5 7 5" xfId="7549" xr:uid="{00000000-0005-0000-0000-00001A3B0000}"/>
    <cellStyle name="Normal 11 2 5 7 5 2" xfId="37258" xr:uid="{00000000-0005-0000-0000-00001B3B0000}"/>
    <cellStyle name="Normal 11 2 5 7 6" xfId="12499" xr:uid="{00000000-0005-0000-0000-00001C3B0000}"/>
    <cellStyle name="Normal 11 2 5 7 7" xfId="17450" xr:uid="{00000000-0005-0000-0000-00001D3B0000}"/>
    <cellStyle name="Normal 11 2 5 7 8" xfId="22402" xr:uid="{00000000-0005-0000-0000-00001E3B0000}"/>
    <cellStyle name="Normal 11 2 5 7 9" xfId="27354" xr:uid="{00000000-0005-0000-0000-00001F3B0000}"/>
    <cellStyle name="Normal 11 2 5 8" xfId="1147" xr:uid="{00000000-0005-0000-0000-0000203B0000}"/>
    <cellStyle name="Normal 11 2 5 8 10" xfId="32900" xr:uid="{00000000-0005-0000-0000-0000213B0000}"/>
    <cellStyle name="Normal 11 2 5 8 2" xfId="4645" xr:uid="{00000000-0005-0000-0000-0000223B0000}"/>
    <cellStyle name="Normal 11 2 5 8 2 2" xfId="9595" xr:uid="{00000000-0005-0000-0000-0000233B0000}"/>
    <cellStyle name="Normal 11 2 5 8 2 2 2" xfId="44256" xr:uid="{00000000-0005-0000-0000-0000243B0000}"/>
    <cellStyle name="Normal 11 2 5 8 2 3" xfId="14545" xr:uid="{00000000-0005-0000-0000-0000253B0000}"/>
    <cellStyle name="Normal 11 2 5 8 2 3 2" xfId="39304" xr:uid="{00000000-0005-0000-0000-0000263B0000}"/>
    <cellStyle name="Normal 11 2 5 8 2 4" xfId="19496" xr:uid="{00000000-0005-0000-0000-0000273B0000}"/>
    <cellStyle name="Normal 11 2 5 8 2 5" xfId="24448" xr:uid="{00000000-0005-0000-0000-0000283B0000}"/>
    <cellStyle name="Normal 11 2 5 8 2 6" xfId="29400" xr:uid="{00000000-0005-0000-0000-0000293B0000}"/>
    <cellStyle name="Normal 11 2 5 8 2 7" xfId="34352" xr:uid="{00000000-0005-0000-0000-00002A3B0000}"/>
    <cellStyle name="Normal 11 2 5 8 3" xfId="6097" xr:uid="{00000000-0005-0000-0000-00002B3B0000}"/>
    <cellStyle name="Normal 11 2 5 8 3 2" xfId="11047" xr:uid="{00000000-0005-0000-0000-00002C3B0000}"/>
    <cellStyle name="Normal 11 2 5 8 3 2 2" xfId="45708" xr:uid="{00000000-0005-0000-0000-00002D3B0000}"/>
    <cellStyle name="Normal 11 2 5 8 3 3" xfId="15997" xr:uid="{00000000-0005-0000-0000-00002E3B0000}"/>
    <cellStyle name="Normal 11 2 5 8 3 3 2" xfId="40756" xr:uid="{00000000-0005-0000-0000-00002F3B0000}"/>
    <cellStyle name="Normal 11 2 5 8 3 4" xfId="20948" xr:uid="{00000000-0005-0000-0000-0000303B0000}"/>
    <cellStyle name="Normal 11 2 5 8 3 5" xfId="25900" xr:uid="{00000000-0005-0000-0000-0000313B0000}"/>
    <cellStyle name="Normal 11 2 5 8 3 6" xfId="30852" xr:uid="{00000000-0005-0000-0000-0000323B0000}"/>
    <cellStyle name="Normal 11 2 5 8 3 7" xfId="35804" xr:uid="{00000000-0005-0000-0000-0000333B0000}"/>
    <cellStyle name="Normal 11 2 5 8 4" xfId="3193" xr:uid="{00000000-0005-0000-0000-0000343B0000}"/>
    <cellStyle name="Normal 11 2 5 8 4 2" xfId="42804" xr:uid="{00000000-0005-0000-0000-0000353B0000}"/>
    <cellStyle name="Normal 11 2 5 8 5" xfId="8143" xr:uid="{00000000-0005-0000-0000-0000363B0000}"/>
    <cellStyle name="Normal 11 2 5 8 5 2" xfId="37852" xr:uid="{00000000-0005-0000-0000-0000373B0000}"/>
    <cellStyle name="Normal 11 2 5 8 6" xfId="13093" xr:uid="{00000000-0005-0000-0000-0000383B0000}"/>
    <cellStyle name="Normal 11 2 5 8 7" xfId="18044" xr:uid="{00000000-0005-0000-0000-0000393B0000}"/>
    <cellStyle name="Normal 11 2 5 8 8" xfId="22996" xr:uid="{00000000-0005-0000-0000-00003A3B0000}"/>
    <cellStyle name="Normal 11 2 5 8 9" xfId="27948" xr:uid="{00000000-0005-0000-0000-00003B3B0000}"/>
    <cellStyle name="Normal 11 2 5 9" xfId="2335" xr:uid="{00000000-0005-0000-0000-00003C3B0000}"/>
    <cellStyle name="Normal 11 2 5 9 2" xfId="7285" xr:uid="{00000000-0005-0000-0000-00003D3B0000}"/>
    <cellStyle name="Normal 11 2 5 9 2 2" xfId="41946" xr:uid="{00000000-0005-0000-0000-00003E3B0000}"/>
    <cellStyle name="Normal 11 2 5 9 3" xfId="12235" xr:uid="{00000000-0005-0000-0000-00003F3B0000}"/>
    <cellStyle name="Normal 11 2 5 9 3 2" xfId="36994" xr:uid="{00000000-0005-0000-0000-0000403B0000}"/>
    <cellStyle name="Normal 11 2 5 9 4" xfId="17186" xr:uid="{00000000-0005-0000-0000-0000413B0000}"/>
    <cellStyle name="Normal 11 2 5 9 5" xfId="22138" xr:uid="{00000000-0005-0000-0000-0000423B0000}"/>
    <cellStyle name="Normal 11 2 5 9 6" xfId="27090" xr:uid="{00000000-0005-0000-0000-0000433B0000}"/>
    <cellStyle name="Normal 11 2 5 9 7" xfId="32042" xr:uid="{00000000-0005-0000-0000-0000443B0000}"/>
    <cellStyle name="Normal 11 2 6" xfId="322" xr:uid="{00000000-0005-0000-0000-0000453B0000}"/>
    <cellStyle name="Normal 11 2 6 10" xfId="11740" xr:uid="{00000000-0005-0000-0000-0000463B0000}"/>
    <cellStyle name="Normal 11 2 6 11" xfId="16691" xr:uid="{00000000-0005-0000-0000-0000473B0000}"/>
    <cellStyle name="Normal 11 2 6 12" xfId="21643" xr:uid="{00000000-0005-0000-0000-0000483B0000}"/>
    <cellStyle name="Normal 11 2 6 13" xfId="26595" xr:uid="{00000000-0005-0000-0000-0000493B0000}"/>
    <cellStyle name="Normal 11 2 6 14" xfId="31547" xr:uid="{00000000-0005-0000-0000-00004A3B0000}"/>
    <cellStyle name="Normal 11 2 6 2" xfId="916" xr:uid="{00000000-0005-0000-0000-00004B3B0000}"/>
    <cellStyle name="Normal 11 2 6 2 10" xfId="21907" xr:uid="{00000000-0005-0000-0000-00004C3B0000}"/>
    <cellStyle name="Normal 11 2 6 2 11" xfId="26859" xr:uid="{00000000-0005-0000-0000-00004D3B0000}"/>
    <cellStyle name="Normal 11 2 6 2 12" xfId="31811" xr:uid="{00000000-0005-0000-0000-00004E3B0000}"/>
    <cellStyle name="Normal 11 2 6 2 2" xfId="1510" xr:uid="{00000000-0005-0000-0000-00004F3B0000}"/>
    <cellStyle name="Normal 11 2 6 2 2 10" xfId="33263" xr:uid="{00000000-0005-0000-0000-0000503B0000}"/>
    <cellStyle name="Normal 11 2 6 2 2 2" xfId="5008" xr:uid="{00000000-0005-0000-0000-0000513B0000}"/>
    <cellStyle name="Normal 11 2 6 2 2 2 2" xfId="9958" xr:uid="{00000000-0005-0000-0000-0000523B0000}"/>
    <cellStyle name="Normal 11 2 6 2 2 2 2 2" xfId="44619" xr:uid="{00000000-0005-0000-0000-0000533B0000}"/>
    <cellStyle name="Normal 11 2 6 2 2 2 3" xfId="14908" xr:uid="{00000000-0005-0000-0000-0000543B0000}"/>
    <cellStyle name="Normal 11 2 6 2 2 2 3 2" xfId="39667" xr:uid="{00000000-0005-0000-0000-0000553B0000}"/>
    <cellStyle name="Normal 11 2 6 2 2 2 4" xfId="19859" xr:uid="{00000000-0005-0000-0000-0000563B0000}"/>
    <cellStyle name="Normal 11 2 6 2 2 2 5" xfId="24811" xr:uid="{00000000-0005-0000-0000-0000573B0000}"/>
    <cellStyle name="Normal 11 2 6 2 2 2 6" xfId="29763" xr:uid="{00000000-0005-0000-0000-0000583B0000}"/>
    <cellStyle name="Normal 11 2 6 2 2 2 7" xfId="34715" xr:uid="{00000000-0005-0000-0000-0000593B0000}"/>
    <cellStyle name="Normal 11 2 6 2 2 3" xfId="6460" xr:uid="{00000000-0005-0000-0000-00005A3B0000}"/>
    <cellStyle name="Normal 11 2 6 2 2 3 2" xfId="11410" xr:uid="{00000000-0005-0000-0000-00005B3B0000}"/>
    <cellStyle name="Normal 11 2 6 2 2 3 2 2" xfId="46071" xr:uid="{00000000-0005-0000-0000-00005C3B0000}"/>
    <cellStyle name="Normal 11 2 6 2 2 3 3" xfId="16360" xr:uid="{00000000-0005-0000-0000-00005D3B0000}"/>
    <cellStyle name="Normal 11 2 6 2 2 3 3 2" xfId="41119" xr:uid="{00000000-0005-0000-0000-00005E3B0000}"/>
    <cellStyle name="Normal 11 2 6 2 2 3 4" xfId="21311" xr:uid="{00000000-0005-0000-0000-00005F3B0000}"/>
    <cellStyle name="Normal 11 2 6 2 2 3 5" xfId="26263" xr:uid="{00000000-0005-0000-0000-0000603B0000}"/>
    <cellStyle name="Normal 11 2 6 2 2 3 6" xfId="31215" xr:uid="{00000000-0005-0000-0000-0000613B0000}"/>
    <cellStyle name="Normal 11 2 6 2 2 3 7" xfId="36167" xr:uid="{00000000-0005-0000-0000-0000623B0000}"/>
    <cellStyle name="Normal 11 2 6 2 2 4" xfId="3556" xr:uid="{00000000-0005-0000-0000-0000633B0000}"/>
    <cellStyle name="Normal 11 2 6 2 2 4 2" xfId="43167" xr:uid="{00000000-0005-0000-0000-0000643B0000}"/>
    <cellStyle name="Normal 11 2 6 2 2 5" xfId="8506" xr:uid="{00000000-0005-0000-0000-0000653B0000}"/>
    <cellStyle name="Normal 11 2 6 2 2 5 2" xfId="38215" xr:uid="{00000000-0005-0000-0000-0000663B0000}"/>
    <cellStyle name="Normal 11 2 6 2 2 6" xfId="13456" xr:uid="{00000000-0005-0000-0000-0000673B0000}"/>
    <cellStyle name="Normal 11 2 6 2 2 7" xfId="18407" xr:uid="{00000000-0005-0000-0000-0000683B0000}"/>
    <cellStyle name="Normal 11 2 6 2 2 8" xfId="23359" xr:uid="{00000000-0005-0000-0000-0000693B0000}"/>
    <cellStyle name="Normal 11 2 6 2 2 9" xfId="28311" xr:uid="{00000000-0005-0000-0000-00006A3B0000}"/>
    <cellStyle name="Normal 11 2 6 2 3" xfId="2962" xr:uid="{00000000-0005-0000-0000-00006B3B0000}"/>
    <cellStyle name="Normal 11 2 6 2 3 2" xfId="7912" xr:uid="{00000000-0005-0000-0000-00006C3B0000}"/>
    <cellStyle name="Normal 11 2 6 2 3 2 2" xfId="42573" xr:uid="{00000000-0005-0000-0000-00006D3B0000}"/>
    <cellStyle name="Normal 11 2 6 2 3 3" xfId="12862" xr:uid="{00000000-0005-0000-0000-00006E3B0000}"/>
    <cellStyle name="Normal 11 2 6 2 3 3 2" xfId="37621" xr:uid="{00000000-0005-0000-0000-00006F3B0000}"/>
    <cellStyle name="Normal 11 2 6 2 3 4" xfId="17813" xr:uid="{00000000-0005-0000-0000-0000703B0000}"/>
    <cellStyle name="Normal 11 2 6 2 3 5" xfId="22765" xr:uid="{00000000-0005-0000-0000-0000713B0000}"/>
    <cellStyle name="Normal 11 2 6 2 3 6" xfId="27717" xr:uid="{00000000-0005-0000-0000-0000723B0000}"/>
    <cellStyle name="Normal 11 2 6 2 3 7" xfId="32669" xr:uid="{00000000-0005-0000-0000-0000733B0000}"/>
    <cellStyle name="Normal 11 2 6 2 4" xfId="4414" xr:uid="{00000000-0005-0000-0000-0000743B0000}"/>
    <cellStyle name="Normal 11 2 6 2 4 2" xfId="9364" xr:uid="{00000000-0005-0000-0000-0000753B0000}"/>
    <cellStyle name="Normal 11 2 6 2 4 2 2" xfId="44025" xr:uid="{00000000-0005-0000-0000-0000763B0000}"/>
    <cellStyle name="Normal 11 2 6 2 4 3" xfId="14314" xr:uid="{00000000-0005-0000-0000-0000773B0000}"/>
    <cellStyle name="Normal 11 2 6 2 4 3 2" xfId="39073" xr:uid="{00000000-0005-0000-0000-0000783B0000}"/>
    <cellStyle name="Normal 11 2 6 2 4 4" xfId="19265" xr:uid="{00000000-0005-0000-0000-0000793B0000}"/>
    <cellStyle name="Normal 11 2 6 2 4 5" xfId="24217" xr:uid="{00000000-0005-0000-0000-00007A3B0000}"/>
    <cellStyle name="Normal 11 2 6 2 4 6" xfId="29169" xr:uid="{00000000-0005-0000-0000-00007B3B0000}"/>
    <cellStyle name="Normal 11 2 6 2 4 7" xfId="34121" xr:uid="{00000000-0005-0000-0000-00007C3B0000}"/>
    <cellStyle name="Normal 11 2 6 2 5" xfId="5866" xr:uid="{00000000-0005-0000-0000-00007D3B0000}"/>
    <cellStyle name="Normal 11 2 6 2 5 2" xfId="10816" xr:uid="{00000000-0005-0000-0000-00007E3B0000}"/>
    <cellStyle name="Normal 11 2 6 2 5 2 2" xfId="45477" xr:uid="{00000000-0005-0000-0000-00007F3B0000}"/>
    <cellStyle name="Normal 11 2 6 2 5 3" xfId="15766" xr:uid="{00000000-0005-0000-0000-0000803B0000}"/>
    <cellStyle name="Normal 11 2 6 2 5 3 2" xfId="40525" xr:uid="{00000000-0005-0000-0000-0000813B0000}"/>
    <cellStyle name="Normal 11 2 6 2 5 4" xfId="20717" xr:uid="{00000000-0005-0000-0000-0000823B0000}"/>
    <cellStyle name="Normal 11 2 6 2 5 5" xfId="25669" xr:uid="{00000000-0005-0000-0000-0000833B0000}"/>
    <cellStyle name="Normal 11 2 6 2 5 6" xfId="30621" xr:uid="{00000000-0005-0000-0000-0000843B0000}"/>
    <cellStyle name="Normal 11 2 6 2 5 7" xfId="35573" xr:uid="{00000000-0005-0000-0000-0000853B0000}"/>
    <cellStyle name="Normal 11 2 6 2 6" xfId="2104" xr:uid="{00000000-0005-0000-0000-0000863B0000}"/>
    <cellStyle name="Normal 11 2 6 2 6 2" xfId="41715" xr:uid="{00000000-0005-0000-0000-0000873B0000}"/>
    <cellStyle name="Normal 11 2 6 2 7" xfId="7054" xr:uid="{00000000-0005-0000-0000-0000883B0000}"/>
    <cellStyle name="Normal 11 2 6 2 7 2" xfId="36763" xr:uid="{00000000-0005-0000-0000-0000893B0000}"/>
    <cellStyle name="Normal 11 2 6 2 8" xfId="12004" xr:uid="{00000000-0005-0000-0000-00008A3B0000}"/>
    <cellStyle name="Normal 11 2 6 2 9" xfId="16955" xr:uid="{00000000-0005-0000-0000-00008B3B0000}"/>
    <cellStyle name="Normal 11 2 6 3" xfId="652" xr:uid="{00000000-0005-0000-0000-00008C3B0000}"/>
    <cellStyle name="Normal 11 2 6 3 10" xfId="32405" xr:uid="{00000000-0005-0000-0000-00008D3B0000}"/>
    <cellStyle name="Normal 11 2 6 3 2" xfId="4150" xr:uid="{00000000-0005-0000-0000-00008E3B0000}"/>
    <cellStyle name="Normal 11 2 6 3 2 2" xfId="9100" xr:uid="{00000000-0005-0000-0000-00008F3B0000}"/>
    <cellStyle name="Normal 11 2 6 3 2 2 2" xfId="43761" xr:uid="{00000000-0005-0000-0000-0000903B0000}"/>
    <cellStyle name="Normal 11 2 6 3 2 3" xfId="14050" xr:uid="{00000000-0005-0000-0000-0000913B0000}"/>
    <cellStyle name="Normal 11 2 6 3 2 3 2" xfId="38809" xr:uid="{00000000-0005-0000-0000-0000923B0000}"/>
    <cellStyle name="Normal 11 2 6 3 2 4" xfId="19001" xr:uid="{00000000-0005-0000-0000-0000933B0000}"/>
    <cellStyle name="Normal 11 2 6 3 2 5" xfId="23953" xr:uid="{00000000-0005-0000-0000-0000943B0000}"/>
    <cellStyle name="Normal 11 2 6 3 2 6" xfId="28905" xr:uid="{00000000-0005-0000-0000-0000953B0000}"/>
    <cellStyle name="Normal 11 2 6 3 2 7" xfId="33857" xr:uid="{00000000-0005-0000-0000-0000963B0000}"/>
    <cellStyle name="Normal 11 2 6 3 3" xfId="5602" xr:uid="{00000000-0005-0000-0000-0000973B0000}"/>
    <cellStyle name="Normal 11 2 6 3 3 2" xfId="10552" xr:uid="{00000000-0005-0000-0000-0000983B0000}"/>
    <cellStyle name="Normal 11 2 6 3 3 2 2" xfId="45213" xr:uid="{00000000-0005-0000-0000-0000993B0000}"/>
    <cellStyle name="Normal 11 2 6 3 3 3" xfId="15502" xr:uid="{00000000-0005-0000-0000-00009A3B0000}"/>
    <cellStyle name="Normal 11 2 6 3 3 3 2" xfId="40261" xr:uid="{00000000-0005-0000-0000-00009B3B0000}"/>
    <cellStyle name="Normal 11 2 6 3 3 4" xfId="20453" xr:uid="{00000000-0005-0000-0000-00009C3B0000}"/>
    <cellStyle name="Normal 11 2 6 3 3 5" xfId="25405" xr:uid="{00000000-0005-0000-0000-00009D3B0000}"/>
    <cellStyle name="Normal 11 2 6 3 3 6" xfId="30357" xr:uid="{00000000-0005-0000-0000-00009E3B0000}"/>
    <cellStyle name="Normal 11 2 6 3 3 7" xfId="35309" xr:uid="{00000000-0005-0000-0000-00009F3B0000}"/>
    <cellStyle name="Normal 11 2 6 3 4" xfId="2698" xr:uid="{00000000-0005-0000-0000-0000A03B0000}"/>
    <cellStyle name="Normal 11 2 6 3 4 2" xfId="42309" xr:uid="{00000000-0005-0000-0000-0000A13B0000}"/>
    <cellStyle name="Normal 11 2 6 3 5" xfId="7648" xr:uid="{00000000-0005-0000-0000-0000A23B0000}"/>
    <cellStyle name="Normal 11 2 6 3 5 2" xfId="37357" xr:uid="{00000000-0005-0000-0000-0000A33B0000}"/>
    <cellStyle name="Normal 11 2 6 3 6" xfId="12598" xr:uid="{00000000-0005-0000-0000-0000A43B0000}"/>
    <cellStyle name="Normal 11 2 6 3 7" xfId="17549" xr:uid="{00000000-0005-0000-0000-0000A53B0000}"/>
    <cellStyle name="Normal 11 2 6 3 8" xfId="22501" xr:uid="{00000000-0005-0000-0000-0000A63B0000}"/>
    <cellStyle name="Normal 11 2 6 3 9" xfId="27453" xr:uid="{00000000-0005-0000-0000-0000A73B0000}"/>
    <cellStyle name="Normal 11 2 6 4" xfId="1246" xr:uid="{00000000-0005-0000-0000-0000A83B0000}"/>
    <cellStyle name="Normal 11 2 6 4 10" xfId="32999" xr:uid="{00000000-0005-0000-0000-0000A93B0000}"/>
    <cellStyle name="Normal 11 2 6 4 2" xfId="4744" xr:uid="{00000000-0005-0000-0000-0000AA3B0000}"/>
    <cellStyle name="Normal 11 2 6 4 2 2" xfId="9694" xr:uid="{00000000-0005-0000-0000-0000AB3B0000}"/>
    <cellStyle name="Normal 11 2 6 4 2 2 2" xfId="44355" xr:uid="{00000000-0005-0000-0000-0000AC3B0000}"/>
    <cellStyle name="Normal 11 2 6 4 2 3" xfId="14644" xr:uid="{00000000-0005-0000-0000-0000AD3B0000}"/>
    <cellStyle name="Normal 11 2 6 4 2 3 2" xfId="39403" xr:uid="{00000000-0005-0000-0000-0000AE3B0000}"/>
    <cellStyle name="Normal 11 2 6 4 2 4" xfId="19595" xr:uid="{00000000-0005-0000-0000-0000AF3B0000}"/>
    <cellStyle name="Normal 11 2 6 4 2 5" xfId="24547" xr:uid="{00000000-0005-0000-0000-0000B03B0000}"/>
    <cellStyle name="Normal 11 2 6 4 2 6" xfId="29499" xr:uid="{00000000-0005-0000-0000-0000B13B0000}"/>
    <cellStyle name="Normal 11 2 6 4 2 7" xfId="34451" xr:uid="{00000000-0005-0000-0000-0000B23B0000}"/>
    <cellStyle name="Normal 11 2 6 4 3" xfId="6196" xr:uid="{00000000-0005-0000-0000-0000B33B0000}"/>
    <cellStyle name="Normal 11 2 6 4 3 2" xfId="11146" xr:uid="{00000000-0005-0000-0000-0000B43B0000}"/>
    <cellStyle name="Normal 11 2 6 4 3 2 2" xfId="45807" xr:uid="{00000000-0005-0000-0000-0000B53B0000}"/>
    <cellStyle name="Normal 11 2 6 4 3 3" xfId="16096" xr:uid="{00000000-0005-0000-0000-0000B63B0000}"/>
    <cellStyle name="Normal 11 2 6 4 3 3 2" xfId="40855" xr:uid="{00000000-0005-0000-0000-0000B73B0000}"/>
    <cellStyle name="Normal 11 2 6 4 3 4" xfId="21047" xr:uid="{00000000-0005-0000-0000-0000B83B0000}"/>
    <cellStyle name="Normal 11 2 6 4 3 5" xfId="25999" xr:uid="{00000000-0005-0000-0000-0000B93B0000}"/>
    <cellStyle name="Normal 11 2 6 4 3 6" xfId="30951" xr:uid="{00000000-0005-0000-0000-0000BA3B0000}"/>
    <cellStyle name="Normal 11 2 6 4 3 7" xfId="35903" xr:uid="{00000000-0005-0000-0000-0000BB3B0000}"/>
    <cellStyle name="Normal 11 2 6 4 4" xfId="3292" xr:uid="{00000000-0005-0000-0000-0000BC3B0000}"/>
    <cellStyle name="Normal 11 2 6 4 4 2" xfId="42903" xr:uid="{00000000-0005-0000-0000-0000BD3B0000}"/>
    <cellStyle name="Normal 11 2 6 4 5" xfId="8242" xr:uid="{00000000-0005-0000-0000-0000BE3B0000}"/>
    <cellStyle name="Normal 11 2 6 4 5 2" xfId="37951" xr:uid="{00000000-0005-0000-0000-0000BF3B0000}"/>
    <cellStyle name="Normal 11 2 6 4 6" xfId="13192" xr:uid="{00000000-0005-0000-0000-0000C03B0000}"/>
    <cellStyle name="Normal 11 2 6 4 7" xfId="18143" xr:uid="{00000000-0005-0000-0000-0000C13B0000}"/>
    <cellStyle name="Normal 11 2 6 4 8" xfId="23095" xr:uid="{00000000-0005-0000-0000-0000C23B0000}"/>
    <cellStyle name="Normal 11 2 6 4 9" xfId="28047" xr:uid="{00000000-0005-0000-0000-0000C33B0000}"/>
    <cellStyle name="Normal 11 2 6 5" xfId="2368" xr:uid="{00000000-0005-0000-0000-0000C43B0000}"/>
    <cellStyle name="Normal 11 2 6 5 2" xfId="7318" xr:uid="{00000000-0005-0000-0000-0000C53B0000}"/>
    <cellStyle name="Normal 11 2 6 5 2 2" xfId="41979" xr:uid="{00000000-0005-0000-0000-0000C63B0000}"/>
    <cellStyle name="Normal 11 2 6 5 3" xfId="12268" xr:uid="{00000000-0005-0000-0000-0000C73B0000}"/>
    <cellStyle name="Normal 11 2 6 5 3 2" xfId="37027" xr:uid="{00000000-0005-0000-0000-0000C83B0000}"/>
    <cellStyle name="Normal 11 2 6 5 4" xfId="17219" xr:uid="{00000000-0005-0000-0000-0000C93B0000}"/>
    <cellStyle name="Normal 11 2 6 5 5" xfId="22171" xr:uid="{00000000-0005-0000-0000-0000CA3B0000}"/>
    <cellStyle name="Normal 11 2 6 5 6" xfId="27123" xr:uid="{00000000-0005-0000-0000-0000CB3B0000}"/>
    <cellStyle name="Normal 11 2 6 5 7" xfId="32075" xr:uid="{00000000-0005-0000-0000-0000CC3B0000}"/>
    <cellStyle name="Normal 11 2 6 6" xfId="3820" xr:uid="{00000000-0005-0000-0000-0000CD3B0000}"/>
    <cellStyle name="Normal 11 2 6 6 2" xfId="8770" xr:uid="{00000000-0005-0000-0000-0000CE3B0000}"/>
    <cellStyle name="Normal 11 2 6 6 2 2" xfId="43431" xr:uid="{00000000-0005-0000-0000-0000CF3B0000}"/>
    <cellStyle name="Normal 11 2 6 6 3" xfId="13720" xr:uid="{00000000-0005-0000-0000-0000D03B0000}"/>
    <cellStyle name="Normal 11 2 6 6 3 2" xfId="38479" xr:uid="{00000000-0005-0000-0000-0000D13B0000}"/>
    <cellStyle name="Normal 11 2 6 6 4" xfId="18671" xr:uid="{00000000-0005-0000-0000-0000D23B0000}"/>
    <cellStyle name="Normal 11 2 6 6 5" xfId="23623" xr:uid="{00000000-0005-0000-0000-0000D33B0000}"/>
    <cellStyle name="Normal 11 2 6 6 6" xfId="28575" xr:uid="{00000000-0005-0000-0000-0000D43B0000}"/>
    <cellStyle name="Normal 11 2 6 6 7" xfId="33527" xr:uid="{00000000-0005-0000-0000-0000D53B0000}"/>
    <cellStyle name="Normal 11 2 6 7" xfId="5272" xr:uid="{00000000-0005-0000-0000-0000D63B0000}"/>
    <cellStyle name="Normal 11 2 6 7 2" xfId="10222" xr:uid="{00000000-0005-0000-0000-0000D73B0000}"/>
    <cellStyle name="Normal 11 2 6 7 2 2" xfId="44883" xr:uid="{00000000-0005-0000-0000-0000D83B0000}"/>
    <cellStyle name="Normal 11 2 6 7 3" xfId="15172" xr:uid="{00000000-0005-0000-0000-0000D93B0000}"/>
    <cellStyle name="Normal 11 2 6 7 3 2" xfId="39931" xr:uid="{00000000-0005-0000-0000-0000DA3B0000}"/>
    <cellStyle name="Normal 11 2 6 7 4" xfId="20123" xr:uid="{00000000-0005-0000-0000-0000DB3B0000}"/>
    <cellStyle name="Normal 11 2 6 7 5" xfId="25075" xr:uid="{00000000-0005-0000-0000-0000DC3B0000}"/>
    <cellStyle name="Normal 11 2 6 7 6" xfId="30027" xr:uid="{00000000-0005-0000-0000-0000DD3B0000}"/>
    <cellStyle name="Normal 11 2 6 7 7" xfId="34979" xr:uid="{00000000-0005-0000-0000-0000DE3B0000}"/>
    <cellStyle name="Normal 11 2 6 8" xfId="1840" xr:uid="{00000000-0005-0000-0000-0000DF3B0000}"/>
    <cellStyle name="Normal 11 2 6 8 2" xfId="41451" xr:uid="{00000000-0005-0000-0000-0000E03B0000}"/>
    <cellStyle name="Normal 11 2 6 9" xfId="6790" xr:uid="{00000000-0005-0000-0000-0000E13B0000}"/>
    <cellStyle name="Normal 11 2 6 9 2" xfId="36499" xr:uid="{00000000-0005-0000-0000-0000E23B0000}"/>
    <cellStyle name="Normal 11 2 7" xfId="388" xr:uid="{00000000-0005-0000-0000-0000E33B0000}"/>
    <cellStyle name="Normal 11 2 7 10" xfId="11806" xr:uid="{00000000-0005-0000-0000-0000E43B0000}"/>
    <cellStyle name="Normal 11 2 7 11" xfId="16757" xr:uid="{00000000-0005-0000-0000-0000E53B0000}"/>
    <cellStyle name="Normal 11 2 7 12" xfId="21709" xr:uid="{00000000-0005-0000-0000-0000E63B0000}"/>
    <cellStyle name="Normal 11 2 7 13" xfId="26661" xr:uid="{00000000-0005-0000-0000-0000E73B0000}"/>
    <cellStyle name="Normal 11 2 7 14" xfId="31613" xr:uid="{00000000-0005-0000-0000-0000E83B0000}"/>
    <cellStyle name="Normal 11 2 7 2" xfId="982" xr:uid="{00000000-0005-0000-0000-0000E93B0000}"/>
    <cellStyle name="Normal 11 2 7 2 10" xfId="21973" xr:uid="{00000000-0005-0000-0000-0000EA3B0000}"/>
    <cellStyle name="Normal 11 2 7 2 11" xfId="26925" xr:uid="{00000000-0005-0000-0000-0000EB3B0000}"/>
    <cellStyle name="Normal 11 2 7 2 12" xfId="31877" xr:uid="{00000000-0005-0000-0000-0000EC3B0000}"/>
    <cellStyle name="Normal 11 2 7 2 2" xfId="1576" xr:uid="{00000000-0005-0000-0000-0000ED3B0000}"/>
    <cellStyle name="Normal 11 2 7 2 2 10" xfId="33329" xr:uid="{00000000-0005-0000-0000-0000EE3B0000}"/>
    <cellStyle name="Normal 11 2 7 2 2 2" xfId="5074" xr:uid="{00000000-0005-0000-0000-0000EF3B0000}"/>
    <cellStyle name="Normal 11 2 7 2 2 2 2" xfId="10024" xr:uid="{00000000-0005-0000-0000-0000F03B0000}"/>
    <cellStyle name="Normal 11 2 7 2 2 2 2 2" xfId="44685" xr:uid="{00000000-0005-0000-0000-0000F13B0000}"/>
    <cellStyle name="Normal 11 2 7 2 2 2 3" xfId="14974" xr:uid="{00000000-0005-0000-0000-0000F23B0000}"/>
    <cellStyle name="Normal 11 2 7 2 2 2 3 2" xfId="39733" xr:uid="{00000000-0005-0000-0000-0000F33B0000}"/>
    <cellStyle name="Normal 11 2 7 2 2 2 4" xfId="19925" xr:uid="{00000000-0005-0000-0000-0000F43B0000}"/>
    <cellStyle name="Normal 11 2 7 2 2 2 5" xfId="24877" xr:uid="{00000000-0005-0000-0000-0000F53B0000}"/>
    <cellStyle name="Normal 11 2 7 2 2 2 6" xfId="29829" xr:uid="{00000000-0005-0000-0000-0000F63B0000}"/>
    <cellStyle name="Normal 11 2 7 2 2 2 7" xfId="34781" xr:uid="{00000000-0005-0000-0000-0000F73B0000}"/>
    <cellStyle name="Normal 11 2 7 2 2 3" xfId="6526" xr:uid="{00000000-0005-0000-0000-0000F83B0000}"/>
    <cellStyle name="Normal 11 2 7 2 2 3 2" xfId="11476" xr:uid="{00000000-0005-0000-0000-0000F93B0000}"/>
    <cellStyle name="Normal 11 2 7 2 2 3 2 2" xfId="46137" xr:uid="{00000000-0005-0000-0000-0000FA3B0000}"/>
    <cellStyle name="Normal 11 2 7 2 2 3 3" xfId="16426" xr:uid="{00000000-0005-0000-0000-0000FB3B0000}"/>
    <cellStyle name="Normal 11 2 7 2 2 3 3 2" xfId="41185" xr:uid="{00000000-0005-0000-0000-0000FC3B0000}"/>
    <cellStyle name="Normal 11 2 7 2 2 3 4" xfId="21377" xr:uid="{00000000-0005-0000-0000-0000FD3B0000}"/>
    <cellStyle name="Normal 11 2 7 2 2 3 5" xfId="26329" xr:uid="{00000000-0005-0000-0000-0000FE3B0000}"/>
    <cellStyle name="Normal 11 2 7 2 2 3 6" xfId="31281" xr:uid="{00000000-0005-0000-0000-0000FF3B0000}"/>
    <cellStyle name="Normal 11 2 7 2 2 3 7" xfId="36233" xr:uid="{00000000-0005-0000-0000-0000003C0000}"/>
    <cellStyle name="Normal 11 2 7 2 2 4" xfId="3622" xr:uid="{00000000-0005-0000-0000-0000013C0000}"/>
    <cellStyle name="Normal 11 2 7 2 2 4 2" xfId="43233" xr:uid="{00000000-0005-0000-0000-0000023C0000}"/>
    <cellStyle name="Normal 11 2 7 2 2 5" xfId="8572" xr:uid="{00000000-0005-0000-0000-0000033C0000}"/>
    <cellStyle name="Normal 11 2 7 2 2 5 2" xfId="38281" xr:uid="{00000000-0005-0000-0000-0000043C0000}"/>
    <cellStyle name="Normal 11 2 7 2 2 6" xfId="13522" xr:uid="{00000000-0005-0000-0000-0000053C0000}"/>
    <cellStyle name="Normal 11 2 7 2 2 7" xfId="18473" xr:uid="{00000000-0005-0000-0000-0000063C0000}"/>
    <cellStyle name="Normal 11 2 7 2 2 8" xfId="23425" xr:uid="{00000000-0005-0000-0000-0000073C0000}"/>
    <cellStyle name="Normal 11 2 7 2 2 9" xfId="28377" xr:uid="{00000000-0005-0000-0000-0000083C0000}"/>
    <cellStyle name="Normal 11 2 7 2 3" xfId="3028" xr:uid="{00000000-0005-0000-0000-0000093C0000}"/>
    <cellStyle name="Normal 11 2 7 2 3 2" xfId="7978" xr:uid="{00000000-0005-0000-0000-00000A3C0000}"/>
    <cellStyle name="Normal 11 2 7 2 3 2 2" xfId="42639" xr:uid="{00000000-0005-0000-0000-00000B3C0000}"/>
    <cellStyle name="Normal 11 2 7 2 3 3" xfId="12928" xr:uid="{00000000-0005-0000-0000-00000C3C0000}"/>
    <cellStyle name="Normal 11 2 7 2 3 3 2" xfId="37687" xr:uid="{00000000-0005-0000-0000-00000D3C0000}"/>
    <cellStyle name="Normal 11 2 7 2 3 4" xfId="17879" xr:uid="{00000000-0005-0000-0000-00000E3C0000}"/>
    <cellStyle name="Normal 11 2 7 2 3 5" xfId="22831" xr:uid="{00000000-0005-0000-0000-00000F3C0000}"/>
    <cellStyle name="Normal 11 2 7 2 3 6" xfId="27783" xr:uid="{00000000-0005-0000-0000-0000103C0000}"/>
    <cellStyle name="Normal 11 2 7 2 3 7" xfId="32735" xr:uid="{00000000-0005-0000-0000-0000113C0000}"/>
    <cellStyle name="Normal 11 2 7 2 4" xfId="4480" xr:uid="{00000000-0005-0000-0000-0000123C0000}"/>
    <cellStyle name="Normal 11 2 7 2 4 2" xfId="9430" xr:uid="{00000000-0005-0000-0000-0000133C0000}"/>
    <cellStyle name="Normal 11 2 7 2 4 2 2" xfId="44091" xr:uid="{00000000-0005-0000-0000-0000143C0000}"/>
    <cellStyle name="Normal 11 2 7 2 4 3" xfId="14380" xr:uid="{00000000-0005-0000-0000-0000153C0000}"/>
    <cellStyle name="Normal 11 2 7 2 4 3 2" xfId="39139" xr:uid="{00000000-0005-0000-0000-0000163C0000}"/>
    <cellStyle name="Normal 11 2 7 2 4 4" xfId="19331" xr:uid="{00000000-0005-0000-0000-0000173C0000}"/>
    <cellStyle name="Normal 11 2 7 2 4 5" xfId="24283" xr:uid="{00000000-0005-0000-0000-0000183C0000}"/>
    <cellStyle name="Normal 11 2 7 2 4 6" xfId="29235" xr:uid="{00000000-0005-0000-0000-0000193C0000}"/>
    <cellStyle name="Normal 11 2 7 2 4 7" xfId="34187" xr:uid="{00000000-0005-0000-0000-00001A3C0000}"/>
    <cellStyle name="Normal 11 2 7 2 5" xfId="5932" xr:uid="{00000000-0005-0000-0000-00001B3C0000}"/>
    <cellStyle name="Normal 11 2 7 2 5 2" xfId="10882" xr:uid="{00000000-0005-0000-0000-00001C3C0000}"/>
    <cellStyle name="Normal 11 2 7 2 5 2 2" xfId="45543" xr:uid="{00000000-0005-0000-0000-00001D3C0000}"/>
    <cellStyle name="Normal 11 2 7 2 5 3" xfId="15832" xr:uid="{00000000-0005-0000-0000-00001E3C0000}"/>
    <cellStyle name="Normal 11 2 7 2 5 3 2" xfId="40591" xr:uid="{00000000-0005-0000-0000-00001F3C0000}"/>
    <cellStyle name="Normal 11 2 7 2 5 4" xfId="20783" xr:uid="{00000000-0005-0000-0000-0000203C0000}"/>
    <cellStyle name="Normal 11 2 7 2 5 5" xfId="25735" xr:uid="{00000000-0005-0000-0000-0000213C0000}"/>
    <cellStyle name="Normal 11 2 7 2 5 6" xfId="30687" xr:uid="{00000000-0005-0000-0000-0000223C0000}"/>
    <cellStyle name="Normal 11 2 7 2 5 7" xfId="35639" xr:uid="{00000000-0005-0000-0000-0000233C0000}"/>
    <cellStyle name="Normal 11 2 7 2 6" xfId="2170" xr:uid="{00000000-0005-0000-0000-0000243C0000}"/>
    <cellStyle name="Normal 11 2 7 2 6 2" xfId="41781" xr:uid="{00000000-0005-0000-0000-0000253C0000}"/>
    <cellStyle name="Normal 11 2 7 2 7" xfId="7120" xr:uid="{00000000-0005-0000-0000-0000263C0000}"/>
    <cellStyle name="Normal 11 2 7 2 7 2" xfId="36829" xr:uid="{00000000-0005-0000-0000-0000273C0000}"/>
    <cellStyle name="Normal 11 2 7 2 8" xfId="12070" xr:uid="{00000000-0005-0000-0000-0000283C0000}"/>
    <cellStyle name="Normal 11 2 7 2 9" xfId="17021" xr:uid="{00000000-0005-0000-0000-0000293C0000}"/>
    <cellStyle name="Normal 11 2 7 3" xfId="718" xr:uid="{00000000-0005-0000-0000-00002A3C0000}"/>
    <cellStyle name="Normal 11 2 7 3 10" xfId="32471" xr:uid="{00000000-0005-0000-0000-00002B3C0000}"/>
    <cellStyle name="Normal 11 2 7 3 2" xfId="4216" xr:uid="{00000000-0005-0000-0000-00002C3C0000}"/>
    <cellStyle name="Normal 11 2 7 3 2 2" xfId="9166" xr:uid="{00000000-0005-0000-0000-00002D3C0000}"/>
    <cellStyle name="Normal 11 2 7 3 2 2 2" xfId="43827" xr:uid="{00000000-0005-0000-0000-00002E3C0000}"/>
    <cellStyle name="Normal 11 2 7 3 2 3" xfId="14116" xr:uid="{00000000-0005-0000-0000-00002F3C0000}"/>
    <cellStyle name="Normal 11 2 7 3 2 3 2" xfId="38875" xr:uid="{00000000-0005-0000-0000-0000303C0000}"/>
    <cellStyle name="Normal 11 2 7 3 2 4" xfId="19067" xr:uid="{00000000-0005-0000-0000-0000313C0000}"/>
    <cellStyle name="Normal 11 2 7 3 2 5" xfId="24019" xr:uid="{00000000-0005-0000-0000-0000323C0000}"/>
    <cellStyle name="Normal 11 2 7 3 2 6" xfId="28971" xr:uid="{00000000-0005-0000-0000-0000333C0000}"/>
    <cellStyle name="Normal 11 2 7 3 2 7" xfId="33923" xr:uid="{00000000-0005-0000-0000-0000343C0000}"/>
    <cellStyle name="Normal 11 2 7 3 3" xfId="5668" xr:uid="{00000000-0005-0000-0000-0000353C0000}"/>
    <cellStyle name="Normal 11 2 7 3 3 2" xfId="10618" xr:uid="{00000000-0005-0000-0000-0000363C0000}"/>
    <cellStyle name="Normal 11 2 7 3 3 2 2" xfId="45279" xr:uid="{00000000-0005-0000-0000-0000373C0000}"/>
    <cellStyle name="Normal 11 2 7 3 3 3" xfId="15568" xr:uid="{00000000-0005-0000-0000-0000383C0000}"/>
    <cellStyle name="Normal 11 2 7 3 3 3 2" xfId="40327" xr:uid="{00000000-0005-0000-0000-0000393C0000}"/>
    <cellStyle name="Normal 11 2 7 3 3 4" xfId="20519" xr:uid="{00000000-0005-0000-0000-00003A3C0000}"/>
    <cellStyle name="Normal 11 2 7 3 3 5" xfId="25471" xr:uid="{00000000-0005-0000-0000-00003B3C0000}"/>
    <cellStyle name="Normal 11 2 7 3 3 6" xfId="30423" xr:uid="{00000000-0005-0000-0000-00003C3C0000}"/>
    <cellStyle name="Normal 11 2 7 3 3 7" xfId="35375" xr:uid="{00000000-0005-0000-0000-00003D3C0000}"/>
    <cellStyle name="Normal 11 2 7 3 4" xfId="2764" xr:uid="{00000000-0005-0000-0000-00003E3C0000}"/>
    <cellStyle name="Normal 11 2 7 3 4 2" xfId="42375" xr:uid="{00000000-0005-0000-0000-00003F3C0000}"/>
    <cellStyle name="Normal 11 2 7 3 5" xfId="7714" xr:uid="{00000000-0005-0000-0000-0000403C0000}"/>
    <cellStyle name="Normal 11 2 7 3 5 2" xfId="37423" xr:uid="{00000000-0005-0000-0000-0000413C0000}"/>
    <cellStyle name="Normal 11 2 7 3 6" xfId="12664" xr:uid="{00000000-0005-0000-0000-0000423C0000}"/>
    <cellStyle name="Normal 11 2 7 3 7" xfId="17615" xr:uid="{00000000-0005-0000-0000-0000433C0000}"/>
    <cellStyle name="Normal 11 2 7 3 8" xfId="22567" xr:uid="{00000000-0005-0000-0000-0000443C0000}"/>
    <cellStyle name="Normal 11 2 7 3 9" xfId="27519" xr:uid="{00000000-0005-0000-0000-0000453C0000}"/>
    <cellStyle name="Normal 11 2 7 4" xfId="1312" xr:uid="{00000000-0005-0000-0000-0000463C0000}"/>
    <cellStyle name="Normal 11 2 7 4 10" xfId="33065" xr:uid="{00000000-0005-0000-0000-0000473C0000}"/>
    <cellStyle name="Normal 11 2 7 4 2" xfId="4810" xr:uid="{00000000-0005-0000-0000-0000483C0000}"/>
    <cellStyle name="Normal 11 2 7 4 2 2" xfId="9760" xr:uid="{00000000-0005-0000-0000-0000493C0000}"/>
    <cellStyle name="Normal 11 2 7 4 2 2 2" xfId="44421" xr:uid="{00000000-0005-0000-0000-00004A3C0000}"/>
    <cellStyle name="Normal 11 2 7 4 2 3" xfId="14710" xr:uid="{00000000-0005-0000-0000-00004B3C0000}"/>
    <cellStyle name="Normal 11 2 7 4 2 3 2" xfId="39469" xr:uid="{00000000-0005-0000-0000-00004C3C0000}"/>
    <cellStyle name="Normal 11 2 7 4 2 4" xfId="19661" xr:uid="{00000000-0005-0000-0000-00004D3C0000}"/>
    <cellStyle name="Normal 11 2 7 4 2 5" xfId="24613" xr:uid="{00000000-0005-0000-0000-00004E3C0000}"/>
    <cellStyle name="Normal 11 2 7 4 2 6" xfId="29565" xr:uid="{00000000-0005-0000-0000-00004F3C0000}"/>
    <cellStyle name="Normal 11 2 7 4 2 7" xfId="34517" xr:uid="{00000000-0005-0000-0000-0000503C0000}"/>
    <cellStyle name="Normal 11 2 7 4 3" xfId="6262" xr:uid="{00000000-0005-0000-0000-0000513C0000}"/>
    <cellStyle name="Normal 11 2 7 4 3 2" xfId="11212" xr:uid="{00000000-0005-0000-0000-0000523C0000}"/>
    <cellStyle name="Normal 11 2 7 4 3 2 2" xfId="45873" xr:uid="{00000000-0005-0000-0000-0000533C0000}"/>
    <cellStyle name="Normal 11 2 7 4 3 3" xfId="16162" xr:uid="{00000000-0005-0000-0000-0000543C0000}"/>
    <cellStyle name="Normal 11 2 7 4 3 3 2" xfId="40921" xr:uid="{00000000-0005-0000-0000-0000553C0000}"/>
    <cellStyle name="Normal 11 2 7 4 3 4" xfId="21113" xr:uid="{00000000-0005-0000-0000-0000563C0000}"/>
    <cellStyle name="Normal 11 2 7 4 3 5" xfId="26065" xr:uid="{00000000-0005-0000-0000-0000573C0000}"/>
    <cellStyle name="Normal 11 2 7 4 3 6" xfId="31017" xr:uid="{00000000-0005-0000-0000-0000583C0000}"/>
    <cellStyle name="Normal 11 2 7 4 3 7" xfId="35969" xr:uid="{00000000-0005-0000-0000-0000593C0000}"/>
    <cellStyle name="Normal 11 2 7 4 4" xfId="3358" xr:uid="{00000000-0005-0000-0000-00005A3C0000}"/>
    <cellStyle name="Normal 11 2 7 4 4 2" xfId="42969" xr:uid="{00000000-0005-0000-0000-00005B3C0000}"/>
    <cellStyle name="Normal 11 2 7 4 5" xfId="8308" xr:uid="{00000000-0005-0000-0000-00005C3C0000}"/>
    <cellStyle name="Normal 11 2 7 4 5 2" xfId="38017" xr:uid="{00000000-0005-0000-0000-00005D3C0000}"/>
    <cellStyle name="Normal 11 2 7 4 6" xfId="13258" xr:uid="{00000000-0005-0000-0000-00005E3C0000}"/>
    <cellStyle name="Normal 11 2 7 4 7" xfId="18209" xr:uid="{00000000-0005-0000-0000-00005F3C0000}"/>
    <cellStyle name="Normal 11 2 7 4 8" xfId="23161" xr:uid="{00000000-0005-0000-0000-0000603C0000}"/>
    <cellStyle name="Normal 11 2 7 4 9" xfId="28113" xr:uid="{00000000-0005-0000-0000-0000613C0000}"/>
    <cellStyle name="Normal 11 2 7 5" xfId="2434" xr:uid="{00000000-0005-0000-0000-0000623C0000}"/>
    <cellStyle name="Normal 11 2 7 5 2" xfId="7384" xr:uid="{00000000-0005-0000-0000-0000633C0000}"/>
    <cellStyle name="Normal 11 2 7 5 2 2" xfId="42045" xr:uid="{00000000-0005-0000-0000-0000643C0000}"/>
    <cellStyle name="Normal 11 2 7 5 3" xfId="12334" xr:uid="{00000000-0005-0000-0000-0000653C0000}"/>
    <cellStyle name="Normal 11 2 7 5 3 2" xfId="37093" xr:uid="{00000000-0005-0000-0000-0000663C0000}"/>
    <cellStyle name="Normal 11 2 7 5 4" xfId="17285" xr:uid="{00000000-0005-0000-0000-0000673C0000}"/>
    <cellStyle name="Normal 11 2 7 5 5" xfId="22237" xr:uid="{00000000-0005-0000-0000-0000683C0000}"/>
    <cellStyle name="Normal 11 2 7 5 6" xfId="27189" xr:uid="{00000000-0005-0000-0000-0000693C0000}"/>
    <cellStyle name="Normal 11 2 7 5 7" xfId="32141" xr:uid="{00000000-0005-0000-0000-00006A3C0000}"/>
    <cellStyle name="Normal 11 2 7 6" xfId="3886" xr:uid="{00000000-0005-0000-0000-00006B3C0000}"/>
    <cellStyle name="Normal 11 2 7 6 2" xfId="8836" xr:uid="{00000000-0005-0000-0000-00006C3C0000}"/>
    <cellStyle name="Normal 11 2 7 6 2 2" xfId="43497" xr:uid="{00000000-0005-0000-0000-00006D3C0000}"/>
    <cellStyle name="Normal 11 2 7 6 3" xfId="13786" xr:uid="{00000000-0005-0000-0000-00006E3C0000}"/>
    <cellStyle name="Normal 11 2 7 6 3 2" xfId="38545" xr:uid="{00000000-0005-0000-0000-00006F3C0000}"/>
    <cellStyle name="Normal 11 2 7 6 4" xfId="18737" xr:uid="{00000000-0005-0000-0000-0000703C0000}"/>
    <cellStyle name="Normal 11 2 7 6 5" xfId="23689" xr:uid="{00000000-0005-0000-0000-0000713C0000}"/>
    <cellStyle name="Normal 11 2 7 6 6" xfId="28641" xr:uid="{00000000-0005-0000-0000-0000723C0000}"/>
    <cellStyle name="Normal 11 2 7 6 7" xfId="33593" xr:uid="{00000000-0005-0000-0000-0000733C0000}"/>
    <cellStyle name="Normal 11 2 7 7" xfId="5338" xr:uid="{00000000-0005-0000-0000-0000743C0000}"/>
    <cellStyle name="Normal 11 2 7 7 2" xfId="10288" xr:uid="{00000000-0005-0000-0000-0000753C0000}"/>
    <cellStyle name="Normal 11 2 7 7 2 2" xfId="44949" xr:uid="{00000000-0005-0000-0000-0000763C0000}"/>
    <cellStyle name="Normal 11 2 7 7 3" xfId="15238" xr:uid="{00000000-0005-0000-0000-0000773C0000}"/>
    <cellStyle name="Normal 11 2 7 7 3 2" xfId="39997" xr:uid="{00000000-0005-0000-0000-0000783C0000}"/>
    <cellStyle name="Normal 11 2 7 7 4" xfId="20189" xr:uid="{00000000-0005-0000-0000-0000793C0000}"/>
    <cellStyle name="Normal 11 2 7 7 5" xfId="25141" xr:uid="{00000000-0005-0000-0000-00007A3C0000}"/>
    <cellStyle name="Normal 11 2 7 7 6" xfId="30093" xr:uid="{00000000-0005-0000-0000-00007B3C0000}"/>
    <cellStyle name="Normal 11 2 7 7 7" xfId="35045" xr:uid="{00000000-0005-0000-0000-00007C3C0000}"/>
    <cellStyle name="Normal 11 2 7 8" xfId="1906" xr:uid="{00000000-0005-0000-0000-00007D3C0000}"/>
    <cellStyle name="Normal 11 2 7 8 2" xfId="41517" xr:uid="{00000000-0005-0000-0000-00007E3C0000}"/>
    <cellStyle name="Normal 11 2 7 9" xfId="6856" xr:uid="{00000000-0005-0000-0000-00007F3C0000}"/>
    <cellStyle name="Normal 11 2 7 9 2" xfId="36565" xr:uid="{00000000-0005-0000-0000-0000803C0000}"/>
    <cellStyle name="Normal 11 2 8" xfId="454" xr:uid="{00000000-0005-0000-0000-0000813C0000}"/>
    <cellStyle name="Normal 11 2 8 10" xfId="11872" xr:uid="{00000000-0005-0000-0000-0000823C0000}"/>
    <cellStyle name="Normal 11 2 8 11" xfId="16823" xr:uid="{00000000-0005-0000-0000-0000833C0000}"/>
    <cellStyle name="Normal 11 2 8 12" xfId="21775" xr:uid="{00000000-0005-0000-0000-0000843C0000}"/>
    <cellStyle name="Normal 11 2 8 13" xfId="26727" xr:uid="{00000000-0005-0000-0000-0000853C0000}"/>
    <cellStyle name="Normal 11 2 8 14" xfId="31679" xr:uid="{00000000-0005-0000-0000-0000863C0000}"/>
    <cellStyle name="Normal 11 2 8 2" xfId="1048" xr:uid="{00000000-0005-0000-0000-0000873C0000}"/>
    <cellStyle name="Normal 11 2 8 2 10" xfId="22039" xr:uid="{00000000-0005-0000-0000-0000883C0000}"/>
    <cellStyle name="Normal 11 2 8 2 11" xfId="26991" xr:uid="{00000000-0005-0000-0000-0000893C0000}"/>
    <cellStyle name="Normal 11 2 8 2 12" xfId="31943" xr:uid="{00000000-0005-0000-0000-00008A3C0000}"/>
    <cellStyle name="Normal 11 2 8 2 2" xfId="1642" xr:uid="{00000000-0005-0000-0000-00008B3C0000}"/>
    <cellStyle name="Normal 11 2 8 2 2 10" xfId="33395" xr:uid="{00000000-0005-0000-0000-00008C3C0000}"/>
    <cellStyle name="Normal 11 2 8 2 2 2" xfId="5140" xr:uid="{00000000-0005-0000-0000-00008D3C0000}"/>
    <cellStyle name="Normal 11 2 8 2 2 2 2" xfId="10090" xr:uid="{00000000-0005-0000-0000-00008E3C0000}"/>
    <cellStyle name="Normal 11 2 8 2 2 2 2 2" xfId="44751" xr:uid="{00000000-0005-0000-0000-00008F3C0000}"/>
    <cellStyle name="Normal 11 2 8 2 2 2 3" xfId="15040" xr:uid="{00000000-0005-0000-0000-0000903C0000}"/>
    <cellStyle name="Normal 11 2 8 2 2 2 3 2" xfId="39799" xr:uid="{00000000-0005-0000-0000-0000913C0000}"/>
    <cellStyle name="Normal 11 2 8 2 2 2 4" xfId="19991" xr:uid="{00000000-0005-0000-0000-0000923C0000}"/>
    <cellStyle name="Normal 11 2 8 2 2 2 5" xfId="24943" xr:uid="{00000000-0005-0000-0000-0000933C0000}"/>
    <cellStyle name="Normal 11 2 8 2 2 2 6" xfId="29895" xr:uid="{00000000-0005-0000-0000-0000943C0000}"/>
    <cellStyle name="Normal 11 2 8 2 2 2 7" xfId="34847" xr:uid="{00000000-0005-0000-0000-0000953C0000}"/>
    <cellStyle name="Normal 11 2 8 2 2 3" xfId="6592" xr:uid="{00000000-0005-0000-0000-0000963C0000}"/>
    <cellStyle name="Normal 11 2 8 2 2 3 2" xfId="11542" xr:uid="{00000000-0005-0000-0000-0000973C0000}"/>
    <cellStyle name="Normal 11 2 8 2 2 3 2 2" xfId="46203" xr:uid="{00000000-0005-0000-0000-0000983C0000}"/>
    <cellStyle name="Normal 11 2 8 2 2 3 3" xfId="16492" xr:uid="{00000000-0005-0000-0000-0000993C0000}"/>
    <cellStyle name="Normal 11 2 8 2 2 3 3 2" xfId="41251" xr:uid="{00000000-0005-0000-0000-00009A3C0000}"/>
    <cellStyle name="Normal 11 2 8 2 2 3 4" xfId="21443" xr:uid="{00000000-0005-0000-0000-00009B3C0000}"/>
    <cellStyle name="Normal 11 2 8 2 2 3 5" xfId="26395" xr:uid="{00000000-0005-0000-0000-00009C3C0000}"/>
    <cellStyle name="Normal 11 2 8 2 2 3 6" xfId="31347" xr:uid="{00000000-0005-0000-0000-00009D3C0000}"/>
    <cellStyle name="Normal 11 2 8 2 2 3 7" xfId="36299" xr:uid="{00000000-0005-0000-0000-00009E3C0000}"/>
    <cellStyle name="Normal 11 2 8 2 2 4" xfId="3688" xr:uid="{00000000-0005-0000-0000-00009F3C0000}"/>
    <cellStyle name="Normal 11 2 8 2 2 4 2" xfId="43299" xr:uid="{00000000-0005-0000-0000-0000A03C0000}"/>
    <cellStyle name="Normal 11 2 8 2 2 5" xfId="8638" xr:uid="{00000000-0005-0000-0000-0000A13C0000}"/>
    <cellStyle name="Normal 11 2 8 2 2 5 2" xfId="38347" xr:uid="{00000000-0005-0000-0000-0000A23C0000}"/>
    <cellStyle name="Normal 11 2 8 2 2 6" xfId="13588" xr:uid="{00000000-0005-0000-0000-0000A33C0000}"/>
    <cellStyle name="Normal 11 2 8 2 2 7" xfId="18539" xr:uid="{00000000-0005-0000-0000-0000A43C0000}"/>
    <cellStyle name="Normal 11 2 8 2 2 8" xfId="23491" xr:uid="{00000000-0005-0000-0000-0000A53C0000}"/>
    <cellStyle name="Normal 11 2 8 2 2 9" xfId="28443" xr:uid="{00000000-0005-0000-0000-0000A63C0000}"/>
    <cellStyle name="Normal 11 2 8 2 3" xfId="3094" xr:uid="{00000000-0005-0000-0000-0000A73C0000}"/>
    <cellStyle name="Normal 11 2 8 2 3 2" xfId="8044" xr:uid="{00000000-0005-0000-0000-0000A83C0000}"/>
    <cellStyle name="Normal 11 2 8 2 3 2 2" xfId="42705" xr:uid="{00000000-0005-0000-0000-0000A93C0000}"/>
    <cellStyle name="Normal 11 2 8 2 3 3" xfId="12994" xr:uid="{00000000-0005-0000-0000-0000AA3C0000}"/>
    <cellStyle name="Normal 11 2 8 2 3 3 2" xfId="37753" xr:uid="{00000000-0005-0000-0000-0000AB3C0000}"/>
    <cellStyle name="Normal 11 2 8 2 3 4" xfId="17945" xr:uid="{00000000-0005-0000-0000-0000AC3C0000}"/>
    <cellStyle name="Normal 11 2 8 2 3 5" xfId="22897" xr:uid="{00000000-0005-0000-0000-0000AD3C0000}"/>
    <cellStyle name="Normal 11 2 8 2 3 6" xfId="27849" xr:uid="{00000000-0005-0000-0000-0000AE3C0000}"/>
    <cellStyle name="Normal 11 2 8 2 3 7" xfId="32801" xr:uid="{00000000-0005-0000-0000-0000AF3C0000}"/>
    <cellStyle name="Normal 11 2 8 2 4" xfId="4546" xr:uid="{00000000-0005-0000-0000-0000B03C0000}"/>
    <cellStyle name="Normal 11 2 8 2 4 2" xfId="9496" xr:uid="{00000000-0005-0000-0000-0000B13C0000}"/>
    <cellStyle name="Normal 11 2 8 2 4 2 2" xfId="44157" xr:uid="{00000000-0005-0000-0000-0000B23C0000}"/>
    <cellStyle name="Normal 11 2 8 2 4 3" xfId="14446" xr:uid="{00000000-0005-0000-0000-0000B33C0000}"/>
    <cellStyle name="Normal 11 2 8 2 4 3 2" xfId="39205" xr:uid="{00000000-0005-0000-0000-0000B43C0000}"/>
    <cellStyle name="Normal 11 2 8 2 4 4" xfId="19397" xr:uid="{00000000-0005-0000-0000-0000B53C0000}"/>
    <cellStyle name="Normal 11 2 8 2 4 5" xfId="24349" xr:uid="{00000000-0005-0000-0000-0000B63C0000}"/>
    <cellStyle name="Normal 11 2 8 2 4 6" xfId="29301" xr:uid="{00000000-0005-0000-0000-0000B73C0000}"/>
    <cellStyle name="Normal 11 2 8 2 4 7" xfId="34253" xr:uid="{00000000-0005-0000-0000-0000B83C0000}"/>
    <cellStyle name="Normal 11 2 8 2 5" xfId="5998" xr:uid="{00000000-0005-0000-0000-0000B93C0000}"/>
    <cellStyle name="Normal 11 2 8 2 5 2" xfId="10948" xr:uid="{00000000-0005-0000-0000-0000BA3C0000}"/>
    <cellStyle name="Normal 11 2 8 2 5 2 2" xfId="45609" xr:uid="{00000000-0005-0000-0000-0000BB3C0000}"/>
    <cellStyle name="Normal 11 2 8 2 5 3" xfId="15898" xr:uid="{00000000-0005-0000-0000-0000BC3C0000}"/>
    <cellStyle name="Normal 11 2 8 2 5 3 2" xfId="40657" xr:uid="{00000000-0005-0000-0000-0000BD3C0000}"/>
    <cellStyle name="Normal 11 2 8 2 5 4" xfId="20849" xr:uid="{00000000-0005-0000-0000-0000BE3C0000}"/>
    <cellStyle name="Normal 11 2 8 2 5 5" xfId="25801" xr:uid="{00000000-0005-0000-0000-0000BF3C0000}"/>
    <cellStyle name="Normal 11 2 8 2 5 6" xfId="30753" xr:uid="{00000000-0005-0000-0000-0000C03C0000}"/>
    <cellStyle name="Normal 11 2 8 2 5 7" xfId="35705" xr:uid="{00000000-0005-0000-0000-0000C13C0000}"/>
    <cellStyle name="Normal 11 2 8 2 6" xfId="2236" xr:uid="{00000000-0005-0000-0000-0000C23C0000}"/>
    <cellStyle name="Normal 11 2 8 2 6 2" xfId="41847" xr:uid="{00000000-0005-0000-0000-0000C33C0000}"/>
    <cellStyle name="Normal 11 2 8 2 7" xfId="7186" xr:uid="{00000000-0005-0000-0000-0000C43C0000}"/>
    <cellStyle name="Normal 11 2 8 2 7 2" xfId="36895" xr:uid="{00000000-0005-0000-0000-0000C53C0000}"/>
    <cellStyle name="Normal 11 2 8 2 8" xfId="12136" xr:uid="{00000000-0005-0000-0000-0000C63C0000}"/>
    <cellStyle name="Normal 11 2 8 2 9" xfId="17087" xr:uid="{00000000-0005-0000-0000-0000C73C0000}"/>
    <cellStyle name="Normal 11 2 8 3" xfId="784" xr:uid="{00000000-0005-0000-0000-0000C83C0000}"/>
    <cellStyle name="Normal 11 2 8 3 10" xfId="32537" xr:uid="{00000000-0005-0000-0000-0000C93C0000}"/>
    <cellStyle name="Normal 11 2 8 3 2" xfId="4282" xr:uid="{00000000-0005-0000-0000-0000CA3C0000}"/>
    <cellStyle name="Normal 11 2 8 3 2 2" xfId="9232" xr:uid="{00000000-0005-0000-0000-0000CB3C0000}"/>
    <cellStyle name="Normal 11 2 8 3 2 2 2" xfId="43893" xr:uid="{00000000-0005-0000-0000-0000CC3C0000}"/>
    <cellStyle name="Normal 11 2 8 3 2 3" xfId="14182" xr:uid="{00000000-0005-0000-0000-0000CD3C0000}"/>
    <cellStyle name="Normal 11 2 8 3 2 3 2" xfId="38941" xr:uid="{00000000-0005-0000-0000-0000CE3C0000}"/>
    <cellStyle name="Normal 11 2 8 3 2 4" xfId="19133" xr:uid="{00000000-0005-0000-0000-0000CF3C0000}"/>
    <cellStyle name="Normal 11 2 8 3 2 5" xfId="24085" xr:uid="{00000000-0005-0000-0000-0000D03C0000}"/>
    <cellStyle name="Normal 11 2 8 3 2 6" xfId="29037" xr:uid="{00000000-0005-0000-0000-0000D13C0000}"/>
    <cellStyle name="Normal 11 2 8 3 2 7" xfId="33989" xr:uid="{00000000-0005-0000-0000-0000D23C0000}"/>
    <cellStyle name="Normal 11 2 8 3 3" xfId="5734" xr:uid="{00000000-0005-0000-0000-0000D33C0000}"/>
    <cellStyle name="Normal 11 2 8 3 3 2" xfId="10684" xr:uid="{00000000-0005-0000-0000-0000D43C0000}"/>
    <cellStyle name="Normal 11 2 8 3 3 2 2" xfId="45345" xr:uid="{00000000-0005-0000-0000-0000D53C0000}"/>
    <cellStyle name="Normal 11 2 8 3 3 3" xfId="15634" xr:uid="{00000000-0005-0000-0000-0000D63C0000}"/>
    <cellStyle name="Normal 11 2 8 3 3 3 2" xfId="40393" xr:uid="{00000000-0005-0000-0000-0000D73C0000}"/>
    <cellStyle name="Normal 11 2 8 3 3 4" xfId="20585" xr:uid="{00000000-0005-0000-0000-0000D83C0000}"/>
    <cellStyle name="Normal 11 2 8 3 3 5" xfId="25537" xr:uid="{00000000-0005-0000-0000-0000D93C0000}"/>
    <cellStyle name="Normal 11 2 8 3 3 6" xfId="30489" xr:uid="{00000000-0005-0000-0000-0000DA3C0000}"/>
    <cellStyle name="Normal 11 2 8 3 3 7" xfId="35441" xr:uid="{00000000-0005-0000-0000-0000DB3C0000}"/>
    <cellStyle name="Normal 11 2 8 3 4" xfId="2830" xr:uid="{00000000-0005-0000-0000-0000DC3C0000}"/>
    <cellStyle name="Normal 11 2 8 3 4 2" xfId="42441" xr:uid="{00000000-0005-0000-0000-0000DD3C0000}"/>
    <cellStyle name="Normal 11 2 8 3 5" xfId="7780" xr:uid="{00000000-0005-0000-0000-0000DE3C0000}"/>
    <cellStyle name="Normal 11 2 8 3 5 2" xfId="37489" xr:uid="{00000000-0005-0000-0000-0000DF3C0000}"/>
    <cellStyle name="Normal 11 2 8 3 6" xfId="12730" xr:uid="{00000000-0005-0000-0000-0000E03C0000}"/>
    <cellStyle name="Normal 11 2 8 3 7" xfId="17681" xr:uid="{00000000-0005-0000-0000-0000E13C0000}"/>
    <cellStyle name="Normal 11 2 8 3 8" xfId="22633" xr:uid="{00000000-0005-0000-0000-0000E23C0000}"/>
    <cellStyle name="Normal 11 2 8 3 9" xfId="27585" xr:uid="{00000000-0005-0000-0000-0000E33C0000}"/>
    <cellStyle name="Normal 11 2 8 4" xfId="1378" xr:uid="{00000000-0005-0000-0000-0000E43C0000}"/>
    <cellStyle name="Normal 11 2 8 4 10" xfId="33131" xr:uid="{00000000-0005-0000-0000-0000E53C0000}"/>
    <cellStyle name="Normal 11 2 8 4 2" xfId="4876" xr:uid="{00000000-0005-0000-0000-0000E63C0000}"/>
    <cellStyle name="Normal 11 2 8 4 2 2" xfId="9826" xr:uid="{00000000-0005-0000-0000-0000E73C0000}"/>
    <cellStyle name="Normal 11 2 8 4 2 2 2" xfId="44487" xr:uid="{00000000-0005-0000-0000-0000E83C0000}"/>
    <cellStyle name="Normal 11 2 8 4 2 3" xfId="14776" xr:uid="{00000000-0005-0000-0000-0000E93C0000}"/>
    <cellStyle name="Normal 11 2 8 4 2 3 2" xfId="39535" xr:uid="{00000000-0005-0000-0000-0000EA3C0000}"/>
    <cellStyle name="Normal 11 2 8 4 2 4" xfId="19727" xr:uid="{00000000-0005-0000-0000-0000EB3C0000}"/>
    <cellStyle name="Normal 11 2 8 4 2 5" xfId="24679" xr:uid="{00000000-0005-0000-0000-0000EC3C0000}"/>
    <cellStyle name="Normal 11 2 8 4 2 6" xfId="29631" xr:uid="{00000000-0005-0000-0000-0000ED3C0000}"/>
    <cellStyle name="Normal 11 2 8 4 2 7" xfId="34583" xr:uid="{00000000-0005-0000-0000-0000EE3C0000}"/>
    <cellStyle name="Normal 11 2 8 4 3" xfId="6328" xr:uid="{00000000-0005-0000-0000-0000EF3C0000}"/>
    <cellStyle name="Normal 11 2 8 4 3 2" xfId="11278" xr:uid="{00000000-0005-0000-0000-0000F03C0000}"/>
    <cellStyle name="Normal 11 2 8 4 3 2 2" xfId="45939" xr:uid="{00000000-0005-0000-0000-0000F13C0000}"/>
    <cellStyle name="Normal 11 2 8 4 3 3" xfId="16228" xr:uid="{00000000-0005-0000-0000-0000F23C0000}"/>
    <cellStyle name="Normal 11 2 8 4 3 3 2" xfId="40987" xr:uid="{00000000-0005-0000-0000-0000F33C0000}"/>
    <cellStyle name="Normal 11 2 8 4 3 4" xfId="21179" xr:uid="{00000000-0005-0000-0000-0000F43C0000}"/>
    <cellStyle name="Normal 11 2 8 4 3 5" xfId="26131" xr:uid="{00000000-0005-0000-0000-0000F53C0000}"/>
    <cellStyle name="Normal 11 2 8 4 3 6" xfId="31083" xr:uid="{00000000-0005-0000-0000-0000F63C0000}"/>
    <cellStyle name="Normal 11 2 8 4 3 7" xfId="36035" xr:uid="{00000000-0005-0000-0000-0000F73C0000}"/>
    <cellStyle name="Normal 11 2 8 4 4" xfId="3424" xr:uid="{00000000-0005-0000-0000-0000F83C0000}"/>
    <cellStyle name="Normal 11 2 8 4 4 2" xfId="43035" xr:uid="{00000000-0005-0000-0000-0000F93C0000}"/>
    <cellStyle name="Normal 11 2 8 4 5" xfId="8374" xr:uid="{00000000-0005-0000-0000-0000FA3C0000}"/>
    <cellStyle name="Normal 11 2 8 4 5 2" xfId="38083" xr:uid="{00000000-0005-0000-0000-0000FB3C0000}"/>
    <cellStyle name="Normal 11 2 8 4 6" xfId="13324" xr:uid="{00000000-0005-0000-0000-0000FC3C0000}"/>
    <cellStyle name="Normal 11 2 8 4 7" xfId="18275" xr:uid="{00000000-0005-0000-0000-0000FD3C0000}"/>
    <cellStyle name="Normal 11 2 8 4 8" xfId="23227" xr:uid="{00000000-0005-0000-0000-0000FE3C0000}"/>
    <cellStyle name="Normal 11 2 8 4 9" xfId="28179" xr:uid="{00000000-0005-0000-0000-0000FF3C0000}"/>
    <cellStyle name="Normal 11 2 8 5" xfId="2500" xr:uid="{00000000-0005-0000-0000-0000003D0000}"/>
    <cellStyle name="Normal 11 2 8 5 2" xfId="7450" xr:uid="{00000000-0005-0000-0000-0000013D0000}"/>
    <cellStyle name="Normal 11 2 8 5 2 2" xfId="42111" xr:uid="{00000000-0005-0000-0000-0000023D0000}"/>
    <cellStyle name="Normal 11 2 8 5 3" xfId="12400" xr:uid="{00000000-0005-0000-0000-0000033D0000}"/>
    <cellStyle name="Normal 11 2 8 5 3 2" xfId="37159" xr:uid="{00000000-0005-0000-0000-0000043D0000}"/>
    <cellStyle name="Normal 11 2 8 5 4" xfId="17351" xr:uid="{00000000-0005-0000-0000-0000053D0000}"/>
    <cellStyle name="Normal 11 2 8 5 5" xfId="22303" xr:uid="{00000000-0005-0000-0000-0000063D0000}"/>
    <cellStyle name="Normal 11 2 8 5 6" xfId="27255" xr:uid="{00000000-0005-0000-0000-0000073D0000}"/>
    <cellStyle name="Normal 11 2 8 5 7" xfId="32207" xr:uid="{00000000-0005-0000-0000-0000083D0000}"/>
    <cellStyle name="Normal 11 2 8 6" xfId="3952" xr:uid="{00000000-0005-0000-0000-0000093D0000}"/>
    <cellStyle name="Normal 11 2 8 6 2" xfId="8902" xr:uid="{00000000-0005-0000-0000-00000A3D0000}"/>
    <cellStyle name="Normal 11 2 8 6 2 2" xfId="43563" xr:uid="{00000000-0005-0000-0000-00000B3D0000}"/>
    <cellStyle name="Normal 11 2 8 6 3" xfId="13852" xr:uid="{00000000-0005-0000-0000-00000C3D0000}"/>
    <cellStyle name="Normal 11 2 8 6 3 2" xfId="38611" xr:uid="{00000000-0005-0000-0000-00000D3D0000}"/>
    <cellStyle name="Normal 11 2 8 6 4" xfId="18803" xr:uid="{00000000-0005-0000-0000-00000E3D0000}"/>
    <cellStyle name="Normal 11 2 8 6 5" xfId="23755" xr:uid="{00000000-0005-0000-0000-00000F3D0000}"/>
    <cellStyle name="Normal 11 2 8 6 6" xfId="28707" xr:uid="{00000000-0005-0000-0000-0000103D0000}"/>
    <cellStyle name="Normal 11 2 8 6 7" xfId="33659" xr:uid="{00000000-0005-0000-0000-0000113D0000}"/>
    <cellStyle name="Normal 11 2 8 7" xfId="5404" xr:uid="{00000000-0005-0000-0000-0000123D0000}"/>
    <cellStyle name="Normal 11 2 8 7 2" xfId="10354" xr:uid="{00000000-0005-0000-0000-0000133D0000}"/>
    <cellStyle name="Normal 11 2 8 7 2 2" xfId="45015" xr:uid="{00000000-0005-0000-0000-0000143D0000}"/>
    <cellStyle name="Normal 11 2 8 7 3" xfId="15304" xr:uid="{00000000-0005-0000-0000-0000153D0000}"/>
    <cellStyle name="Normal 11 2 8 7 3 2" xfId="40063" xr:uid="{00000000-0005-0000-0000-0000163D0000}"/>
    <cellStyle name="Normal 11 2 8 7 4" xfId="20255" xr:uid="{00000000-0005-0000-0000-0000173D0000}"/>
    <cellStyle name="Normal 11 2 8 7 5" xfId="25207" xr:uid="{00000000-0005-0000-0000-0000183D0000}"/>
    <cellStyle name="Normal 11 2 8 7 6" xfId="30159" xr:uid="{00000000-0005-0000-0000-0000193D0000}"/>
    <cellStyle name="Normal 11 2 8 7 7" xfId="35111" xr:uid="{00000000-0005-0000-0000-00001A3D0000}"/>
    <cellStyle name="Normal 11 2 8 8" xfId="1972" xr:uid="{00000000-0005-0000-0000-00001B3D0000}"/>
    <cellStyle name="Normal 11 2 8 8 2" xfId="41583" xr:uid="{00000000-0005-0000-0000-00001C3D0000}"/>
    <cellStyle name="Normal 11 2 8 9" xfId="6922" xr:uid="{00000000-0005-0000-0000-00001D3D0000}"/>
    <cellStyle name="Normal 11 2 8 9 2" xfId="36631" xr:uid="{00000000-0005-0000-0000-00001E3D0000}"/>
    <cellStyle name="Normal 11 2 9" xfId="586" xr:uid="{00000000-0005-0000-0000-00001F3D0000}"/>
    <cellStyle name="Normal 11 2 9 10" xfId="21577" xr:uid="{00000000-0005-0000-0000-0000203D0000}"/>
    <cellStyle name="Normal 11 2 9 11" xfId="26529" xr:uid="{00000000-0005-0000-0000-0000213D0000}"/>
    <cellStyle name="Normal 11 2 9 12" xfId="31481" xr:uid="{00000000-0005-0000-0000-0000223D0000}"/>
    <cellStyle name="Normal 11 2 9 2" xfId="1180" xr:uid="{00000000-0005-0000-0000-0000233D0000}"/>
    <cellStyle name="Normal 11 2 9 2 10" xfId="32933" xr:uid="{00000000-0005-0000-0000-0000243D0000}"/>
    <cellStyle name="Normal 11 2 9 2 2" xfId="4678" xr:uid="{00000000-0005-0000-0000-0000253D0000}"/>
    <cellStyle name="Normal 11 2 9 2 2 2" xfId="9628" xr:uid="{00000000-0005-0000-0000-0000263D0000}"/>
    <cellStyle name="Normal 11 2 9 2 2 2 2" xfId="44289" xr:uid="{00000000-0005-0000-0000-0000273D0000}"/>
    <cellStyle name="Normal 11 2 9 2 2 3" xfId="14578" xr:uid="{00000000-0005-0000-0000-0000283D0000}"/>
    <cellStyle name="Normal 11 2 9 2 2 3 2" xfId="39337" xr:uid="{00000000-0005-0000-0000-0000293D0000}"/>
    <cellStyle name="Normal 11 2 9 2 2 4" xfId="19529" xr:uid="{00000000-0005-0000-0000-00002A3D0000}"/>
    <cellStyle name="Normal 11 2 9 2 2 5" xfId="24481" xr:uid="{00000000-0005-0000-0000-00002B3D0000}"/>
    <cellStyle name="Normal 11 2 9 2 2 6" xfId="29433" xr:uid="{00000000-0005-0000-0000-00002C3D0000}"/>
    <cellStyle name="Normal 11 2 9 2 2 7" xfId="34385" xr:uid="{00000000-0005-0000-0000-00002D3D0000}"/>
    <cellStyle name="Normal 11 2 9 2 3" xfId="6130" xr:uid="{00000000-0005-0000-0000-00002E3D0000}"/>
    <cellStyle name="Normal 11 2 9 2 3 2" xfId="11080" xr:uid="{00000000-0005-0000-0000-00002F3D0000}"/>
    <cellStyle name="Normal 11 2 9 2 3 2 2" xfId="45741" xr:uid="{00000000-0005-0000-0000-0000303D0000}"/>
    <cellStyle name="Normal 11 2 9 2 3 3" xfId="16030" xr:uid="{00000000-0005-0000-0000-0000313D0000}"/>
    <cellStyle name="Normal 11 2 9 2 3 3 2" xfId="40789" xr:uid="{00000000-0005-0000-0000-0000323D0000}"/>
    <cellStyle name="Normal 11 2 9 2 3 4" xfId="20981" xr:uid="{00000000-0005-0000-0000-0000333D0000}"/>
    <cellStyle name="Normal 11 2 9 2 3 5" xfId="25933" xr:uid="{00000000-0005-0000-0000-0000343D0000}"/>
    <cellStyle name="Normal 11 2 9 2 3 6" xfId="30885" xr:uid="{00000000-0005-0000-0000-0000353D0000}"/>
    <cellStyle name="Normal 11 2 9 2 3 7" xfId="35837" xr:uid="{00000000-0005-0000-0000-0000363D0000}"/>
    <cellStyle name="Normal 11 2 9 2 4" xfId="3226" xr:uid="{00000000-0005-0000-0000-0000373D0000}"/>
    <cellStyle name="Normal 11 2 9 2 4 2" xfId="42837" xr:uid="{00000000-0005-0000-0000-0000383D0000}"/>
    <cellStyle name="Normal 11 2 9 2 5" xfId="8176" xr:uid="{00000000-0005-0000-0000-0000393D0000}"/>
    <cellStyle name="Normal 11 2 9 2 5 2" xfId="37885" xr:uid="{00000000-0005-0000-0000-00003A3D0000}"/>
    <cellStyle name="Normal 11 2 9 2 6" xfId="13126" xr:uid="{00000000-0005-0000-0000-00003B3D0000}"/>
    <cellStyle name="Normal 11 2 9 2 7" xfId="18077" xr:uid="{00000000-0005-0000-0000-00003C3D0000}"/>
    <cellStyle name="Normal 11 2 9 2 8" xfId="23029" xr:uid="{00000000-0005-0000-0000-00003D3D0000}"/>
    <cellStyle name="Normal 11 2 9 2 9" xfId="27981" xr:uid="{00000000-0005-0000-0000-00003E3D0000}"/>
    <cellStyle name="Normal 11 2 9 3" xfId="2632" xr:uid="{00000000-0005-0000-0000-00003F3D0000}"/>
    <cellStyle name="Normal 11 2 9 3 2" xfId="7582" xr:uid="{00000000-0005-0000-0000-0000403D0000}"/>
    <cellStyle name="Normal 11 2 9 3 2 2" xfId="42243" xr:uid="{00000000-0005-0000-0000-0000413D0000}"/>
    <cellStyle name="Normal 11 2 9 3 3" xfId="12532" xr:uid="{00000000-0005-0000-0000-0000423D0000}"/>
    <cellStyle name="Normal 11 2 9 3 3 2" xfId="37291" xr:uid="{00000000-0005-0000-0000-0000433D0000}"/>
    <cellStyle name="Normal 11 2 9 3 4" xfId="17483" xr:uid="{00000000-0005-0000-0000-0000443D0000}"/>
    <cellStyle name="Normal 11 2 9 3 5" xfId="22435" xr:uid="{00000000-0005-0000-0000-0000453D0000}"/>
    <cellStyle name="Normal 11 2 9 3 6" xfId="27387" xr:uid="{00000000-0005-0000-0000-0000463D0000}"/>
    <cellStyle name="Normal 11 2 9 3 7" xfId="32339" xr:uid="{00000000-0005-0000-0000-0000473D0000}"/>
    <cellStyle name="Normal 11 2 9 4" xfId="4084" xr:uid="{00000000-0005-0000-0000-0000483D0000}"/>
    <cellStyle name="Normal 11 2 9 4 2" xfId="9034" xr:uid="{00000000-0005-0000-0000-0000493D0000}"/>
    <cellStyle name="Normal 11 2 9 4 2 2" xfId="43695" xr:uid="{00000000-0005-0000-0000-00004A3D0000}"/>
    <cellStyle name="Normal 11 2 9 4 3" xfId="13984" xr:uid="{00000000-0005-0000-0000-00004B3D0000}"/>
    <cellStyle name="Normal 11 2 9 4 3 2" xfId="38743" xr:uid="{00000000-0005-0000-0000-00004C3D0000}"/>
    <cellStyle name="Normal 11 2 9 4 4" xfId="18935" xr:uid="{00000000-0005-0000-0000-00004D3D0000}"/>
    <cellStyle name="Normal 11 2 9 4 5" xfId="23887" xr:uid="{00000000-0005-0000-0000-00004E3D0000}"/>
    <cellStyle name="Normal 11 2 9 4 6" xfId="28839" xr:uid="{00000000-0005-0000-0000-00004F3D0000}"/>
    <cellStyle name="Normal 11 2 9 4 7" xfId="33791" xr:uid="{00000000-0005-0000-0000-0000503D0000}"/>
    <cellStyle name="Normal 11 2 9 5" xfId="5536" xr:uid="{00000000-0005-0000-0000-0000513D0000}"/>
    <cellStyle name="Normal 11 2 9 5 2" xfId="10486" xr:uid="{00000000-0005-0000-0000-0000523D0000}"/>
    <cellStyle name="Normal 11 2 9 5 2 2" xfId="45147" xr:uid="{00000000-0005-0000-0000-0000533D0000}"/>
    <cellStyle name="Normal 11 2 9 5 3" xfId="15436" xr:uid="{00000000-0005-0000-0000-0000543D0000}"/>
    <cellStyle name="Normal 11 2 9 5 3 2" xfId="40195" xr:uid="{00000000-0005-0000-0000-0000553D0000}"/>
    <cellStyle name="Normal 11 2 9 5 4" xfId="20387" xr:uid="{00000000-0005-0000-0000-0000563D0000}"/>
    <cellStyle name="Normal 11 2 9 5 5" xfId="25339" xr:uid="{00000000-0005-0000-0000-0000573D0000}"/>
    <cellStyle name="Normal 11 2 9 5 6" xfId="30291" xr:uid="{00000000-0005-0000-0000-0000583D0000}"/>
    <cellStyle name="Normal 11 2 9 5 7" xfId="35243" xr:uid="{00000000-0005-0000-0000-0000593D0000}"/>
    <cellStyle name="Normal 11 2 9 6" xfId="1774" xr:uid="{00000000-0005-0000-0000-00005A3D0000}"/>
    <cellStyle name="Normal 11 2 9 6 2" xfId="41385" xr:uid="{00000000-0005-0000-0000-00005B3D0000}"/>
    <cellStyle name="Normal 11 2 9 7" xfId="6724" xr:uid="{00000000-0005-0000-0000-00005C3D0000}"/>
    <cellStyle name="Normal 11 2 9 7 2" xfId="36433" xr:uid="{00000000-0005-0000-0000-00005D3D0000}"/>
    <cellStyle name="Normal 11 2 9 8" xfId="11674" xr:uid="{00000000-0005-0000-0000-00005E3D0000}"/>
    <cellStyle name="Normal 11 2 9 9" xfId="16625" xr:uid="{00000000-0005-0000-0000-00005F3D0000}"/>
    <cellStyle name="Normal 11 20" xfId="16557" xr:uid="{00000000-0005-0000-0000-0000603D0000}"/>
    <cellStyle name="Normal 11 21" xfId="21509" xr:uid="{00000000-0005-0000-0000-0000613D0000}"/>
    <cellStyle name="Normal 11 22" xfId="26461" xr:uid="{00000000-0005-0000-0000-0000623D0000}"/>
    <cellStyle name="Normal 11 23" xfId="31413" xr:uid="{00000000-0005-0000-0000-0000633D0000}"/>
    <cellStyle name="Normal 11 3" xfId="177" xr:uid="{00000000-0005-0000-0000-0000643D0000}"/>
    <cellStyle name="Normal 11 3 10" xfId="1124" xr:uid="{00000000-0005-0000-0000-0000653D0000}"/>
    <cellStyle name="Normal 11 3 10 10" xfId="32877" xr:uid="{00000000-0005-0000-0000-0000663D0000}"/>
    <cellStyle name="Normal 11 3 10 2" xfId="4622" xr:uid="{00000000-0005-0000-0000-0000673D0000}"/>
    <cellStyle name="Normal 11 3 10 2 2" xfId="9572" xr:uid="{00000000-0005-0000-0000-0000683D0000}"/>
    <cellStyle name="Normal 11 3 10 2 2 2" xfId="44233" xr:uid="{00000000-0005-0000-0000-0000693D0000}"/>
    <cellStyle name="Normal 11 3 10 2 3" xfId="14522" xr:uid="{00000000-0005-0000-0000-00006A3D0000}"/>
    <cellStyle name="Normal 11 3 10 2 3 2" xfId="39281" xr:uid="{00000000-0005-0000-0000-00006B3D0000}"/>
    <cellStyle name="Normal 11 3 10 2 4" xfId="19473" xr:uid="{00000000-0005-0000-0000-00006C3D0000}"/>
    <cellStyle name="Normal 11 3 10 2 5" xfId="24425" xr:uid="{00000000-0005-0000-0000-00006D3D0000}"/>
    <cellStyle name="Normal 11 3 10 2 6" xfId="29377" xr:uid="{00000000-0005-0000-0000-00006E3D0000}"/>
    <cellStyle name="Normal 11 3 10 2 7" xfId="34329" xr:uid="{00000000-0005-0000-0000-00006F3D0000}"/>
    <cellStyle name="Normal 11 3 10 3" xfId="6074" xr:uid="{00000000-0005-0000-0000-0000703D0000}"/>
    <cellStyle name="Normal 11 3 10 3 2" xfId="11024" xr:uid="{00000000-0005-0000-0000-0000713D0000}"/>
    <cellStyle name="Normal 11 3 10 3 2 2" xfId="45685" xr:uid="{00000000-0005-0000-0000-0000723D0000}"/>
    <cellStyle name="Normal 11 3 10 3 3" xfId="15974" xr:uid="{00000000-0005-0000-0000-0000733D0000}"/>
    <cellStyle name="Normal 11 3 10 3 3 2" xfId="40733" xr:uid="{00000000-0005-0000-0000-0000743D0000}"/>
    <cellStyle name="Normal 11 3 10 3 4" xfId="20925" xr:uid="{00000000-0005-0000-0000-0000753D0000}"/>
    <cellStyle name="Normal 11 3 10 3 5" xfId="25877" xr:uid="{00000000-0005-0000-0000-0000763D0000}"/>
    <cellStyle name="Normal 11 3 10 3 6" xfId="30829" xr:uid="{00000000-0005-0000-0000-0000773D0000}"/>
    <cellStyle name="Normal 11 3 10 3 7" xfId="35781" xr:uid="{00000000-0005-0000-0000-0000783D0000}"/>
    <cellStyle name="Normal 11 3 10 4" xfId="3170" xr:uid="{00000000-0005-0000-0000-0000793D0000}"/>
    <cellStyle name="Normal 11 3 10 4 2" xfId="42781" xr:uid="{00000000-0005-0000-0000-00007A3D0000}"/>
    <cellStyle name="Normal 11 3 10 5" xfId="8120" xr:uid="{00000000-0005-0000-0000-00007B3D0000}"/>
    <cellStyle name="Normal 11 3 10 5 2" xfId="37829" xr:uid="{00000000-0005-0000-0000-00007C3D0000}"/>
    <cellStyle name="Normal 11 3 10 6" xfId="13070" xr:uid="{00000000-0005-0000-0000-00007D3D0000}"/>
    <cellStyle name="Normal 11 3 10 7" xfId="18021" xr:uid="{00000000-0005-0000-0000-00007E3D0000}"/>
    <cellStyle name="Normal 11 3 10 8" xfId="22973" xr:uid="{00000000-0005-0000-0000-00007F3D0000}"/>
    <cellStyle name="Normal 11 3 10 9" xfId="27925" xr:uid="{00000000-0005-0000-0000-0000803D0000}"/>
    <cellStyle name="Normal 11 3 11" xfId="2312" xr:uid="{00000000-0005-0000-0000-0000813D0000}"/>
    <cellStyle name="Normal 11 3 11 2" xfId="7262" xr:uid="{00000000-0005-0000-0000-0000823D0000}"/>
    <cellStyle name="Normal 11 3 11 2 2" xfId="41923" xr:uid="{00000000-0005-0000-0000-0000833D0000}"/>
    <cellStyle name="Normal 11 3 11 3" xfId="12212" xr:uid="{00000000-0005-0000-0000-0000843D0000}"/>
    <cellStyle name="Normal 11 3 11 3 2" xfId="36971" xr:uid="{00000000-0005-0000-0000-0000853D0000}"/>
    <cellStyle name="Normal 11 3 11 4" xfId="17163" xr:uid="{00000000-0005-0000-0000-0000863D0000}"/>
    <cellStyle name="Normal 11 3 11 5" xfId="22115" xr:uid="{00000000-0005-0000-0000-0000873D0000}"/>
    <cellStyle name="Normal 11 3 11 6" xfId="27067" xr:uid="{00000000-0005-0000-0000-0000883D0000}"/>
    <cellStyle name="Normal 11 3 11 7" xfId="32019" xr:uid="{00000000-0005-0000-0000-0000893D0000}"/>
    <cellStyle name="Normal 11 3 12" xfId="3764" xr:uid="{00000000-0005-0000-0000-00008A3D0000}"/>
    <cellStyle name="Normal 11 3 12 2" xfId="8714" xr:uid="{00000000-0005-0000-0000-00008B3D0000}"/>
    <cellStyle name="Normal 11 3 12 2 2" xfId="43375" xr:uid="{00000000-0005-0000-0000-00008C3D0000}"/>
    <cellStyle name="Normal 11 3 12 3" xfId="13664" xr:uid="{00000000-0005-0000-0000-00008D3D0000}"/>
    <cellStyle name="Normal 11 3 12 3 2" xfId="38423" xr:uid="{00000000-0005-0000-0000-00008E3D0000}"/>
    <cellStyle name="Normal 11 3 12 4" xfId="18615" xr:uid="{00000000-0005-0000-0000-00008F3D0000}"/>
    <cellStyle name="Normal 11 3 12 5" xfId="23567" xr:uid="{00000000-0005-0000-0000-0000903D0000}"/>
    <cellStyle name="Normal 11 3 12 6" xfId="28519" xr:uid="{00000000-0005-0000-0000-0000913D0000}"/>
    <cellStyle name="Normal 11 3 12 7" xfId="33471" xr:uid="{00000000-0005-0000-0000-0000923D0000}"/>
    <cellStyle name="Normal 11 3 13" xfId="5216" xr:uid="{00000000-0005-0000-0000-0000933D0000}"/>
    <cellStyle name="Normal 11 3 13 2" xfId="10166" xr:uid="{00000000-0005-0000-0000-0000943D0000}"/>
    <cellStyle name="Normal 11 3 13 2 2" xfId="44827" xr:uid="{00000000-0005-0000-0000-0000953D0000}"/>
    <cellStyle name="Normal 11 3 13 3" xfId="15116" xr:uid="{00000000-0005-0000-0000-0000963D0000}"/>
    <cellStyle name="Normal 11 3 13 3 2" xfId="39875" xr:uid="{00000000-0005-0000-0000-0000973D0000}"/>
    <cellStyle name="Normal 11 3 13 4" xfId="20067" xr:uid="{00000000-0005-0000-0000-0000983D0000}"/>
    <cellStyle name="Normal 11 3 13 5" xfId="25019" xr:uid="{00000000-0005-0000-0000-0000993D0000}"/>
    <cellStyle name="Normal 11 3 13 6" xfId="29971" xr:uid="{00000000-0005-0000-0000-00009A3D0000}"/>
    <cellStyle name="Normal 11 3 13 7" xfId="34923" xr:uid="{00000000-0005-0000-0000-00009B3D0000}"/>
    <cellStyle name="Normal 11 3 14" xfId="1718" xr:uid="{00000000-0005-0000-0000-00009C3D0000}"/>
    <cellStyle name="Normal 11 3 14 2" xfId="41329" xr:uid="{00000000-0005-0000-0000-00009D3D0000}"/>
    <cellStyle name="Normal 11 3 15" xfId="6668" xr:uid="{00000000-0005-0000-0000-00009E3D0000}"/>
    <cellStyle name="Normal 11 3 15 2" xfId="36377" xr:uid="{00000000-0005-0000-0000-00009F3D0000}"/>
    <cellStyle name="Normal 11 3 16" xfId="11618" xr:uid="{00000000-0005-0000-0000-0000A03D0000}"/>
    <cellStyle name="Normal 11 3 17" xfId="16569" xr:uid="{00000000-0005-0000-0000-0000A13D0000}"/>
    <cellStyle name="Normal 11 3 18" xfId="21521" xr:uid="{00000000-0005-0000-0000-0000A23D0000}"/>
    <cellStyle name="Normal 11 3 19" xfId="26473" xr:uid="{00000000-0005-0000-0000-0000A33D0000}"/>
    <cellStyle name="Normal 11 3 2" xfId="281" xr:uid="{00000000-0005-0000-0000-0000A43D0000}"/>
    <cellStyle name="Normal 11 3 2 10" xfId="2327" xr:uid="{00000000-0005-0000-0000-0000A53D0000}"/>
    <cellStyle name="Normal 11 3 2 10 2" xfId="7277" xr:uid="{00000000-0005-0000-0000-0000A63D0000}"/>
    <cellStyle name="Normal 11 3 2 10 2 2" xfId="41938" xr:uid="{00000000-0005-0000-0000-0000A73D0000}"/>
    <cellStyle name="Normal 11 3 2 10 3" xfId="12227" xr:uid="{00000000-0005-0000-0000-0000A83D0000}"/>
    <cellStyle name="Normal 11 3 2 10 3 2" xfId="36986" xr:uid="{00000000-0005-0000-0000-0000A93D0000}"/>
    <cellStyle name="Normal 11 3 2 10 4" xfId="17178" xr:uid="{00000000-0005-0000-0000-0000AA3D0000}"/>
    <cellStyle name="Normal 11 3 2 10 5" xfId="22130" xr:uid="{00000000-0005-0000-0000-0000AB3D0000}"/>
    <cellStyle name="Normal 11 3 2 10 6" xfId="27082" xr:uid="{00000000-0005-0000-0000-0000AC3D0000}"/>
    <cellStyle name="Normal 11 3 2 10 7" xfId="32034" xr:uid="{00000000-0005-0000-0000-0000AD3D0000}"/>
    <cellStyle name="Normal 11 3 2 11" xfId="3779" xr:uid="{00000000-0005-0000-0000-0000AE3D0000}"/>
    <cellStyle name="Normal 11 3 2 11 2" xfId="8729" xr:uid="{00000000-0005-0000-0000-0000AF3D0000}"/>
    <cellStyle name="Normal 11 3 2 11 2 2" xfId="43390" xr:uid="{00000000-0005-0000-0000-0000B03D0000}"/>
    <cellStyle name="Normal 11 3 2 11 3" xfId="13679" xr:uid="{00000000-0005-0000-0000-0000B13D0000}"/>
    <cellStyle name="Normal 11 3 2 11 3 2" xfId="38438" xr:uid="{00000000-0005-0000-0000-0000B23D0000}"/>
    <cellStyle name="Normal 11 3 2 11 4" xfId="18630" xr:uid="{00000000-0005-0000-0000-0000B33D0000}"/>
    <cellStyle name="Normal 11 3 2 11 5" xfId="23582" xr:uid="{00000000-0005-0000-0000-0000B43D0000}"/>
    <cellStyle name="Normal 11 3 2 11 6" xfId="28534" xr:uid="{00000000-0005-0000-0000-0000B53D0000}"/>
    <cellStyle name="Normal 11 3 2 11 7" xfId="33486" xr:uid="{00000000-0005-0000-0000-0000B63D0000}"/>
    <cellStyle name="Normal 11 3 2 12" xfId="5231" xr:uid="{00000000-0005-0000-0000-0000B73D0000}"/>
    <cellStyle name="Normal 11 3 2 12 2" xfId="10181" xr:uid="{00000000-0005-0000-0000-0000B83D0000}"/>
    <cellStyle name="Normal 11 3 2 12 2 2" xfId="44842" xr:uid="{00000000-0005-0000-0000-0000B93D0000}"/>
    <cellStyle name="Normal 11 3 2 12 3" xfId="15131" xr:uid="{00000000-0005-0000-0000-0000BA3D0000}"/>
    <cellStyle name="Normal 11 3 2 12 3 2" xfId="39890" xr:uid="{00000000-0005-0000-0000-0000BB3D0000}"/>
    <cellStyle name="Normal 11 3 2 12 4" xfId="20082" xr:uid="{00000000-0005-0000-0000-0000BC3D0000}"/>
    <cellStyle name="Normal 11 3 2 12 5" xfId="25034" xr:uid="{00000000-0005-0000-0000-0000BD3D0000}"/>
    <cellStyle name="Normal 11 3 2 12 6" xfId="29986" xr:uid="{00000000-0005-0000-0000-0000BE3D0000}"/>
    <cellStyle name="Normal 11 3 2 12 7" xfId="34938" xr:uid="{00000000-0005-0000-0000-0000BF3D0000}"/>
    <cellStyle name="Normal 11 3 2 13" xfId="1733" xr:uid="{00000000-0005-0000-0000-0000C03D0000}"/>
    <cellStyle name="Normal 11 3 2 13 2" xfId="41344" xr:uid="{00000000-0005-0000-0000-0000C13D0000}"/>
    <cellStyle name="Normal 11 3 2 14" xfId="6683" xr:uid="{00000000-0005-0000-0000-0000C23D0000}"/>
    <cellStyle name="Normal 11 3 2 14 2" xfId="36392" xr:uid="{00000000-0005-0000-0000-0000C33D0000}"/>
    <cellStyle name="Normal 11 3 2 15" xfId="11633" xr:uid="{00000000-0005-0000-0000-0000C43D0000}"/>
    <cellStyle name="Normal 11 3 2 16" xfId="16584" xr:uid="{00000000-0005-0000-0000-0000C53D0000}"/>
    <cellStyle name="Normal 11 3 2 17" xfId="21536" xr:uid="{00000000-0005-0000-0000-0000C63D0000}"/>
    <cellStyle name="Normal 11 3 2 18" xfId="26488" xr:uid="{00000000-0005-0000-0000-0000C73D0000}"/>
    <cellStyle name="Normal 11 3 2 19" xfId="31440" xr:uid="{00000000-0005-0000-0000-0000C83D0000}"/>
    <cellStyle name="Normal 11 3 2 2" xfId="314" xr:uid="{00000000-0005-0000-0000-0000C93D0000}"/>
    <cellStyle name="Normal 11 3 2 2 10" xfId="3812" xr:uid="{00000000-0005-0000-0000-0000CA3D0000}"/>
    <cellStyle name="Normal 11 3 2 2 10 2" xfId="8762" xr:uid="{00000000-0005-0000-0000-0000CB3D0000}"/>
    <cellStyle name="Normal 11 3 2 2 10 2 2" xfId="43423" xr:uid="{00000000-0005-0000-0000-0000CC3D0000}"/>
    <cellStyle name="Normal 11 3 2 2 10 3" xfId="13712" xr:uid="{00000000-0005-0000-0000-0000CD3D0000}"/>
    <cellStyle name="Normal 11 3 2 2 10 3 2" xfId="38471" xr:uid="{00000000-0005-0000-0000-0000CE3D0000}"/>
    <cellStyle name="Normal 11 3 2 2 10 4" xfId="18663" xr:uid="{00000000-0005-0000-0000-0000CF3D0000}"/>
    <cellStyle name="Normal 11 3 2 2 10 5" xfId="23615" xr:uid="{00000000-0005-0000-0000-0000D03D0000}"/>
    <cellStyle name="Normal 11 3 2 2 10 6" xfId="28567" xr:uid="{00000000-0005-0000-0000-0000D13D0000}"/>
    <cellStyle name="Normal 11 3 2 2 10 7" xfId="33519" xr:uid="{00000000-0005-0000-0000-0000D23D0000}"/>
    <cellStyle name="Normal 11 3 2 2 11" xfId="5264" xr:uid="{00000000-0005-0000-0000-0000D33D0000}"/>
    <cellStyle name="Normal 11 3 2 2 11 2" xfId="10214" xr:uid="{00000000-0005-0000-0000-0000D43D0000}"/>
    <cellStyle name="Normal 11 3 2 2 11 2 2" xfId="44875" xr:uid="{00000000-0005-0000-0000-0000D53D0000}"/>
    <cellStyle name="Normal 11 3 2 2 11 3" xfId="15164" xr:uid="{00000000-0005-0000-0000-0000D63D0000}"/>
    <cellStyle name="Normal 11 3 2 2 11 3 2" xfId="39923" xr:uid="{00000000-0005-0000-0000-0000D73D0000}"/>
    <cellStyle name="Normal 11 3 2 2 11 4" xfId="20115" xr:uid="{00000000-0005-0000-0000-0000D83D0000}"/>
    <cellStyle name="Normal 11 3 2 2 11 5" xfId="25067" xr:uid="{00000000-0005-0000-0000-0000D93D0000}"/>
    <cellStyle name="Normal 11 3 2 2 11 6" xfId="30019" xr:uid="{00000000-0005-0000-0000-0000DA3D0000}"/>
    <cellStyle name="Normal 11 3 2 2 11 7" xfId="34971" xr:uid="{00000000-0005-0000-0000-0000DB3D0000}"/>
    <cellStyle name="Normal 11 3 2 2 12" xfId="1766" xr:uid="{00000000-0005-0000-0000-0000DC3D0000}"/>
    <cellStyle name="Normal 11 3 2 2 12 2" xfId="41377" xr:uid="{00000000-0005-0000-0000-0000DD3D0000}"/>
    <cellStyle name="Normal 11 3 2 2 13" xfId="6716" xr:uid="{00000000-0005-0000-0000-0000DE3D0000}"/>
    <cellStyle name="Normal 11 3 2 2 13 2" xfId="36425" xr:uid="{00000000-0005-0000-0000-0000DF3D0000}"/>
    <cellStyle name="Normal 11 3 2 2 14" xfId="11666" xr:uid="{00000000-0005-0000-0000-0000E03D0000}"/>
    <cellStyle name="Normal 11 3 2 2 15" xfId="16617" xr:uid="{00000000-0005-0000-0000-0000E13D0000}"/>
    <cellStyle name="Normal 11 3 2 2 16" xfId="21569" xr:uid="{00000000-0005-0000-0000-0000E23D0000}"/>
    <cellStyle name="Normal 11 3 2 2 17" xfId="26521" xr:uid="{00000000-0005-0000-0000-0000E33D0000}"/>
    <cellStyle name="Normal 11 3 2 2 18" xfId="31473" xr:uid="{00000000-0005-0000-0000-0000E43D0000}"/>
    <cellStyle name="Normal 11 3 2 2 2" xfId="380" xr:uid="{00000000-0005-0000-0000-0000E53D0000}"/>
    <cellStyle name="Normal 11 3 2 2 2 10" xfId="11798" xr:uid="{00000000-0005-0000-0000-0000E63D0000}"/>
    <cellStyle name="Normal 11 3 2 2 2 11" xfId="16749" xr:uid="{00000000-0005-0000-0000-0000E73D0000}"/>
    <cellStyle name="Normal 11 3 2 2 2 12" xfId="21701" xr:uid="{00000000-0005-0000-0000-0000E83D0000}"/>
    <cellStyle name="Normal 11 3 2 2 2 13" xfId="26653" xr:uid="{00000000-0005-0000-0000-0000E93D0000}"/>
    <cellStyle name="Normal 11 3 2 2 2 14" xfId="31605" xr:uid="{00000000-0005-0000-0000-0000EA3D0000}"/>
    <cellStyle name="Normal 11 3 2 2 2 2" xfId="974" xr:uid="{00000000-0005-0000-0000-0000EB3D0000}"/>
    <cellStyle name="Normal 11 3 2 2 2 2 10" xfId="21965" xr:uid="{00000000-0005-0000-0000-0000EC3D0000}"/>
    <cellStyle name="Normal 11 3 2 2 2 2 11" xfId="26917" xr:uid="{00000000-0005-0000-0000-0000ED3D0000}"/>
    <cellStyle name="Normal 11 3 2 2 2 2 12" xfId="31869" xr:uid="{00000000-0005-0000-0000-0000EE3D0000}"/>
    <cellStyle name="Normal 11 3 2 2 2 2 2" xfId="1568" xr:uid="{00000000-0005-0000-0000-0000EF3D0000}"/>
    <cellStyle name="Normal 11 3 2 2 2 2 2 10" xfId="33321" xr:uid="{00000000-0005-0000-0000-0000F03D0000}"/>
    <cellStyle name="Normal 11 3 2 2 2 2 2 2" xfId="5066" xr:uid="{00000000-0005-0000-0000-0000F13D0000}"/>
    <cellStyle name="Normal 11 3 2 2 2 2 2 2 2" xfId="10016" xr:uid="{00000000-0005-0000-0000-0000F23D0000}"/>
    <cellStyle name="Normal 11 3 2 2 2 2 2 2 2 2" xfId="44677" xr:uid="{00000000-0005-0000-0000-0000F33D0000}"/>
    <cellStyle name="Normal 11 3 2 2 2 2 2 2 3" xfId="14966" xr:uid="{00000000-0005-0000-0000-0000F43D0000}"/>
    <cellStyle name="Normal 11 3 2 2 2 2 2 2 3 2" xfId="39725" xr:uid="{00000000-0005-0000-0000-0000F53D0000}"/>
    <cellStyle name="Normal 11 3 2 2 2 2 2 2 4" xfId="19917" xr:uid="{00000000-0005-0000-0000-0000F63D0000}"/>
    <cellStyle name="Normal 11 3 2 2 2 2 2 2 5" xfId="24869" xr:uid="{00000000-0005-0000-0000-0000F73D0000}"/>
    <cellStyle name="Normal 11 3 2 2 2 2 2 2 6" xfId="29821" xr:uid="{00000000-0005-0000-0000-0000F83D0000}"/>
    <cellStyle name="Normal 11 3 2 2 2 2 2 2 7" xfId="34773" xr:uid="{00000000-0005-0000-0000-0000F93D0000}"/>
    <cellStyle name="Normal 11 3 2 2 2 2 2 3" xfId="6518" xr:uid="{00000000-0005-0000-0000-0000FA3D0000}"/>
    <cellStyle name="Normal 11 3 2 2 2 2 2 3 2" xfId="11468" xr:uid="{00000000-0005-0000-0000-0000FB3D0000}"/>
    <cellStyle name="Normal 11 3 2 2 2 2 2 3 2 2" xfId="46129" xr:uid="{00000000-0005-0000-0000-0000FC3D0000}"/>
    <cellStyle name="Normal 11 3 2 2 2 2 2 3 3" xfId="16418" xr:uid="{00000000-0005-0000-0000-0000FD3D0000}"/>
    <cellStyle name="Normal 11 3 2 2 2 2 2 3 3 2" xfId="41177" xr:uid="{00000000-0005-0000-0000-0000FE3D0000}"/>
    <cellStyle name="Normal 11 3 2 2 2 2 2 3 4" xfId="21369" xr:uid="{00000000-0005-0000-0000-0000FF3D0000}"/>
    <cellStyle name="Normal 11 3 2 2 2 2 2 3 5" xfId="26321" xr:uid="{00000000-0005-0000-0000-0000003E0000}"/>
    <cellStyle name="Normal 11 3 2 2 2 2 2 3 6" xfId="31273" xr:uid="{00000000-0005-0000-0000-0000013E0000}"/>
    <cellStyle name="Normal 11 3 2 2 2 2 2 3 7" xfId="36225" xr:uid="{00000000-0005-0000-0000-0000023E0000}"/>
    <cellStyle name="Normal 11 3 2 2 2 2 2 4" xfId="3614" xr:uid="{00000000-0005-0000-0000-0000033E0000}"/>
    <cellStyle name="Normal 11 3 2 2 2 2 2 4 2" xfId="43225" xr:uid="{00000000-0005-0000-0000-0000043E0000}"/>
    <cellStyle name="Normal 11 3 2 2 2 2 2 5" xfId="8564" xr:uid="{00000000-0005-0000-0000-0000053E0000}"/>
    <cellStyle name="Normal 11 3 2 2 2 2 2 5 2" xfId="38273" xr:uid="{00000000-0005-0000-0000-0000063E0000}"/>
    <cellStyle name="Normal 11 3 2 2 2 2 2 6" xfId="13514" xr:uid="{00000000-0005-0000-0000-0000073E0000}"/>
    <cellStyle name="Normal 11 3 2 2 2 2 2 7" xfId="18465" xr:uid="{00000000-0005-0000-0000-0000083E0000}"/>
    <cellStyle name="Normal 11 3 2 2 2 2 2 8" xfId="23417" xr:uid="{00000000-0005-0000-0000-0000093E0000}"/>
    <cellStyle name="Normal 11 3 2 2 2 2 2 9" xfId="28369" xr:uid="{00000000-0005-0000-0000-00000A3E0000}"/>
    <cellStyle name="Normal 11 3 2 2 2 2 3" xfId="3020" xr:uid="{00000000-0005-0000-0000-00000B3E0000}"/>
    <cellStyle name="Normal 11 3 2 2 2 2 3 2" xfId="7970" xr:uid="{00000000-0005-0000-0000-00000C3E0000}"/>
    <cellStyle name="Normal 11 3 2 2 2 2 3 2 2" xfId="42631" xr:uid="{00000000-0005-0000-0000-00000D3E0000}"/>
    <cellStyle name="Normal 11 3 2 2 2 2 3 3" xfId="12920" xr:uid="{00000000-0005-0000-0000-00000E3E0000}"/>
    <cellStyle name="Normal 11 3 2 2 2 2 3 3 2" xfId="37679" xr:uid="{00000000-0005-0000-0000-00000F3E0000}"/>
    <cellStyle name="Normal 11 3 2 2 2 2 3 4" xfId="17871" xr:uid="{00000000-0005-0000-0000-0000103E0000}"/>
    <cellStyle name="Normal 11 3 2 2 2 2 3 5" xfId="22823" xr:uid="{00000000-0005-0000-0000-0000113E0000}"/>
    <cellStyle name="Normal 11 3 2 2 2 2 3 6" xfId="27775" xr:uid="{00000000-0005-0000-0000-0000123E0000}"/>
    <cellStyle name="Normal 11 3 2 2 2 2 3 7" xfId="32727" xr:uid="{00000000-0005-0000-0000-0000133E0000}"/>
    <cellStyle name="Normal 11 3 2 2 2 2 4" xfId="4472" xr:uid="{00000000-0005-0000-0000-0000143E0000}"/>
    <cellStyle name="Normal 11 3 2 2 2 2 4 2" xfId="9422" xr:uid="{00000000-0005-0000-0000-0000153E0000}"/>
    <cellStyle name="Normal 11 3 2 2 2 2 4 2 2" xfId="44083" xr:uid="{00000000-0005-0000-0000-0000163E0000}"/>
    <cellStyle name="Normal 11 3 2 2 2 2 4 3" xfId="14372" xr:uid="{00000000-0005-0000-0000-0000173E0000}"/>
    <cellStyle name="Normal 11 3 2 2 2 2 4 3 2" xfId="39131" xr:uid="{00000000-0005-0000-0000-0000183E0000}"/>
    <cellStyle name="Normal 11 3 2 2 2 2 4 4" xfId="19323" xr:uid="{00000000-0005-0000-0000-0000193E0000}"/>
    <cellStyle name="Normal 11 3 2 2 2 2 4 5" xfId="24275" xr:uid="{00000000-0005-0000-0000-00001A3E0000}"/>
    <cellStyle name="Normal 11 3 2 2 2 2 4 6" xfId="29227" xr:uid="{00000000-0005-0000-0000-00001B3E0000}"/>
    <cellStyle name="Normal 11 3 2 2 2 2 4 7" xfId="34179" xr:uid="{00000000-0005-0000-0000-00001C3E0000}"/>
    <cellStyle name="Normal 11 3 2 2 2 2 5" xfId="5924" xr:uid="{00000000-0005-0000-0000-00001D3E0000}"/>
    <cellStyle name="Normal 11 3 2 2 2 2 5 2" xfId="10874" xr:uid="{00000000-0005-0000-0000-00001E3E0000}"/>
    <cellStyle name="Normal 11 3 2 2 2 2 5 2 2" xfId="45535" xr:uid="{00000000-0005-0000-0000-00001F3E0000}"/>
    <cellStyle name="Normal 11 3 2 2 2 2 5 3" xfId="15824" xr:uid="{00000000-0005-0000-0000-0000203E0000}"/>
    <cellStyle name="Normal 11 3 2 2 2 2 5 3 2" xfId="40583" xr:uid="{00000000-0005-0000-0000-0000213E0000}"/>
    <cellStyle name="Normal 11 3 2 2 2 2 5 4" xfId="20775" xr:uid="{00000000-0005-0000-0000-0000223E0000}"/>
    <cellStyle name="Normal 11 3 2 2 2 2 5 5" xfId="25727" xr:uid="{00000000-0005-0000-0000-0000233E0000}"/>
    <cellStyle name="Normal 11 3 2 2 2 2 5 6" xfId="30679" xr:uid="{00000000-0005-0000-0000-0000243E0000}"/>
    <cellStyle name="Normal 11 3 2 2 2 2 5 7" xfId="35631" xr:uid="{00000000-0005-0000-0000-0000253E0000}"/>
    <cellStyle name="Normal 11 3 2 2 2 2 6" xfId="2162" xr:uid="{00000000-0005-0000-0000-0000263E0000}"/>
    <cellStyle name="Normal 11 3 2 2 2 2 6 2" xfId="41773" xr:uid="{00000000-0005-0000-0000-0000273E0000}"/>
    <cellStyle name="Normal 11 3 2 2 2 2 7" xfId="7112" xr:uid="{00000000-0005-0000-0000-0000283E0000}"/>
    <cellStyle name="Normal 11 3 2 2 2 2 7 2" xfId="36821" xr:uid="{00000000-0005-0000-0000-0000293E0000}"/>
    <cellStyle name="Normal 11 3 2 2 2 2 8" xfId="12062" xr:uid="{00000000-0005-0000-0000-00002A3E0000}"/>
    <cellStyle name="Normal 11 3 2 2 2 2 9" xfId="17013" xr:uid="{00000000-0005-0000-0000-00002B3E0000}"/>
    <cellStyle name="Normal 11 3 2 2 2 3" xfId="710" xr:uid="{00000000-0005-0000-0000-00002C3E0000}"/>
    <cellStyle name="Normal 11 3 2 2 2 3 10" xfId="32463" xr:uid="{00000000-0005-0000-0000-00002D3E0000}"/>
    <cellStyle name="Normal 11 3 2 2 2 3 2" xfId="4208" xr:uid="{00000000-0005-0000-0000-00002E3E0000}"/>
    <cellStyle name="Normal 11 3 2 2 2 3 2 2" xfId="9158" xr:uid="{00000000-0005-0000-0000-00002F3E0000}"/>
    <cellStyle name="Normal 11 3 2 2 2 3 2 2 2" xfId="43819" xr:uid="{00000000-0005-0000-0000-0000303E0000}"/>
    <cellStyle name="Normal 11 3 2 2 2 3 2 3" xfId="14108" xr:uid="{00000000-0005-0000-0000-0000313E0000}"/>
    <cellStyle name="Normal 11 3 2 2 2 3 2 3 2" xfId="38867" xr:uid="{00000000-0005-0000-0000-0000323E0000}"/>
    <cellStyle name="Normal 11 3 2 2 2 3 2 4" xfId="19059" xr:uid="{00000000-0005-0000-0000-0000333E0000}"/>
    <cellStyle name="Normal 11 3 2 2 2 3 2 5" xfId="24011" xr:uid="{00000000-0005-0000-0000-0000343E0000}"/>
    <cellStyle name="Normal 11 3 2 2 2 3 2 6" xfId="28963" xr:uid="{00000000-0005-0000-0000-0000353E0000}"/>
    <cellStyle name="Normal 11 3 2 2 2 3 2 7" xfId="33915" xr:uid="{00000000-0005-0000-0000-0000363E0000}"/>
    <cellStyle name="Normal 11 3 2 2 2 3 3" xfId="5660" xr:uid="{00000000-0005-0000-0000-0000373E0000}"/>
    <cellStyle name="Normal 11 3 2 2 2 3 3 2" xfId="10610" xr:uid="{00000000-0005-0000-0000-0000383E0000}"/>
    <cellStyle name="Normal 11 3 2 2 2 3 3 2 2" xfId="45271" xr:uid="{00000000-0005-0000-0000-0000393E0000}"/>
    <cellStyle name="Normal 11 3 2 2 2 3 3 3" xfId="15560" xr:uid="{00000000-0005-0000-0000-00003A3E0000}"/>
    <cellStyle name="Normal 11 3 2 2 2 3 3 3 2" xfId="40319" xr:uid="{00000000-0005-0000-0000-00003B3E0000}"/>
    <cellStyle name="Normal 11 3 2 2 2 3 3 4" xfId="20511" xr:uid="{00000000-0005-0000-0000-00003C3E0000}"/>
    <cellStyle name="Normal 11 3 2 2 2 3 3 5" xfId="25463" xr:uid="{00000000-0005-0000-0000-00003D3E0000}"/>
    <cellStyle name="Normal 11 3 2 2 2 3 3 6" xfId="30415" xr:uid="{00000000-0005-0000-0000-00003E3E0000}"/>
    <cellStyle name="Normal 11 3 2 2 2 3 3 7" xfId="35367" xr:uid="{00000000-0005-0000-0000-00003F3E0000}"/>
    <cellStyle name="Normal 11 3 2 2 2 3 4" xfId="2756" xr:uid="{00000000-0005-0000-0000-0000403E0000}"/>
    <cellStyle name="Normal 11 3 2 2 2 3 4 2" xfId="42367" xr:uid="{00000000-0005-0000-0000-0000413E0000}"/>
    <cellStyle name="Normal 11 3 2 2 2 3 5" xfId="7706" xr:uid="{00000000-0005-0000-0000-0000423E0000}"/>
    <cellStyle name="Normal 11 3 2 2 2 3 5 2" xfId="37415" xr:uid="{00000000-0005-0000-0000-0000433E0000}"/>
    <cellStyle name="Normal 11 3 2 2 2 3 6" xfId="12656" xr:uid="{00000000-0005-0000-0000-0000443E0000}"/>
    <cellStyle name="Normal 11 3 2 2 2 3 7" xfId="17607" xr:uid="{00000000-0005-0000-0000-0000453E0000}"/>
    <cellStyle name="Normal 11 3 2 2 2 3 8" xfId="22559" xr:uid="{00000000-0005-0000-0000-0000463E0000}"/>
    <cellStyle name="Normal 11 3 2 2 2 3 9" xfId="27511" xr:uid="{00000000-0005-0000-0000-0000473E0000}"/>
    <cellStyle name="Normal 11 3 2 2 2 4" xfId="1304" xr:uid="{00000000-0005-0000-0000-0000483E0000}"/>
    <cellStyle name="Normal 11 3 2 2 2 4 10" xfId="33057" xr:uid="{00000000-0005-0000-0000-0000493E0000}"/>
    <cellStyle name="Normal 11 3 2 2 2 4 2" xfId="4802" xr:uid="{00000000-0005-0000-0000-00004A3E0000}"/>
    <cellStyle name="Normal 11 3 2 2 2 4 2 2" xfId="9752" xr:uid="{00000000-0005-0000-0000-00004B3E0000}"/>
    <cellStyle name="Normal 11 3 2 2 2 4 2 2 2" xfId="44413" xr:uid="{00000000-0005-0000-0000-00004C3E0000}"/>
    <cellStyle name="Normal 11 3 2 2 2 4 2 3" xfId="14702" xr:uid="{00000000-0005-0000-0000-00004D3E0000}"/>
    <cellStyle name="Normal 11 3 2 2 2 4 2 3 2" xfId="39461" xr:uid="{00000000-0005-0000-0000-00004E3E0000}"/>
    <cellStyle name="Normal 11 3 2 2 2 4 2 4" xfId="19653" xr:uid="{00000000-0005-0000-0000-00004F3E0000}"/>
    <cellStyle name="Normal 11 3 2 2 2 4 2 5" xfId="24605" xr:uid="{00000000-0005-0000-0000-0000503E0000}"/>
    <cellStyle name="Normal 11 3 2 2 2 4 2 6" xfId="29557" xr:uid="{00000000-0005-0000-0000-0000513E0000}"/>
    <cellStyle name="Normal 11 3 2 2 2 4 2 7" xfId="34509" xr:uid="{00000000-0005-0000-0000-0000523E0000}"/>
    <cellStyle name="Normal 11 3 2 2 2 4 3" xfId="6254" xr:uid="{00000000-0005-0000-0000-0000533E0000}"/>
    <cellStyle name="Normal 11 3 2 2 2 4 3 2" xfId="11204" xr:uid="{00000000-0005-0000-0000-0000543E0000}"/>
    <cellStyle name="Normal 11 3 2 2 2 4 3 2 2" xfId="45865" xr:uid="{00000000-0005-0000-0000-0000553E0000}"/>
    <cellStyle name="Normal 11 3 2 2 2 4 3 3" xfId="16154" xr:uid="{00000000-0005-0000-0000-0000563E0000}"/>
    <cellStyle name="Normal 11 3 2 2 2 4 3 3 2" xfId="40913" xr:uid="{00000000-0005-0000-0000-0000573E0000}"/>
    <cellStyle name="Normal 11 3 2 2 2 4 3 4" xfId="21105" xr:uid="{00000000-0005-0000-0000-0000583E0000}"/>
    <cellStyle name="Normal 11 3 2 2 2 4 3 5" xfId="26057" xr:uid="{00000000-0005-0000-0000-0000593E0000}"/>
    <cellStyle name="Normal 11 3 2 2 2 4 3 6" xfId="31009" xr:uid="{00000000-0005-0000-0000-00005A3E0000}"/>
    <cellStyle name="Normal 11 3 2 2 2 4 3 7" xfId="35961" xr:uid="{00000000-0005-0000-0000-00005B3E0000}"/>
    <cellStyle name="Normal 11 3 2 2 2 4 4" xfId="3350" xr:uid="{00000000-0005-0000-0000-00005C3E0000}"/>
    <cellStyle name="Normal 11 3 2 2 2 4 4 2" xfId="42961" xr:uid="{00000000-0005-0000-0000-00005D3E0000}"/>
    <cellStyle name="Normal 11 3 2 2 2 4 5" xfId="8300" xr:uid="{00000000-0005-0000-0000-00005E3E0000}"/>
    <cellStyle name="Normal 11 3 2 2 2 4 5 2" xfId="38009" xr:uid="{00000000-0005-0000-0000-00005F3E0000}"/>
    <cellStyle name="Normal 11 3 2 2 2 4 6" xfId="13250" xr:uid="{00000000-0005-0000-0000-0000603E0000}"/>
    <cellStyle name="Normal 11 3 2 2 2 4 7" xfId="18201" xr:uid="{00000000-0005-0000-0000-0000613E0000}"/>
    <cellStyle name="Normal 11 3 2 2 2 4 8" xfId="23153" xr:uid="{00000000-0005-0000-0000-0000623E0000}"/>
    <cellStyle name="Normal 11 3 2 2 2 4 9" xfId="28105" xr:uid="{00000000-0005-0000-0000-0000633E0000}"/>
    <cellStyle name="Normal 11 3 2 2 2 5" xfId="2426" xr:uid="{00000000-0005-0000-0000-0000643E0000}"/>
    <cellStyle name="Normal 11 3 2 2 2 5 2" xfId="7376" xr:uid="{00000000-0005-0000-0000-0000653E0000}"/>
    <cellStyle name="Normal 11 3 2 2 2 5 2 2" xfId="42037" xr:uid="{00000000-0005-0000-0000-0000663E0000}"/>
    <cellStyle name="Normal 11 3 2 2 2 5 3" xfId="12326" xr:uid="{00000000-0005-0000-0000-0000673E0000}"/>
    <cellStyle name="Normal 11 3 2 2 2 5 3 2" xfId="37085" xr:uid="{00000000-0005-0000-0000-0000683E0000}"/>
    <cellStyle name="Normal 11 3 2 2 2 5 4" xfId="17277" xr:uid="{00000000-0005-0000-0000-0000693E0000}"/>
    <cellStyle name="Normal 11 3 2 2 2 5 5" xfId="22229" xr:uid="{00000000-0005-0000-0000-00006A3E0000}"/>
    <cellStyle name="Normal 11 3 2 2 2 5 6" xfId="27181" xr:uid="{00000000-0005-0000-0000-00006B3E0000}"/>
    <cellStyle name="Normal 11 3 2 2 2 5 7" xfId="32133" xr:uid="{00000000-0005-0000-0000-00006C3E0000}"/>
    <cellStyle name="Normal 11 3 2 2 2 6" xfId="3878" xr:uid="{00000000-0005-0000-0000-00006D3E0000}"/>
    <cellStyle name="Normal 11 3 2 2 2 6 2" xfId="8828" xr:uid="{00000000-0005-0000-0000-00006E3E0000}"/>
    <cellStyle name="Normal 11 3 2 2 2 6 2 2" xfId="43489" xr:uid="{00000000-0005-0000-0000-00006F3E0000}"/>
    <cellStyle name="Normal 11 3 2 2 2 6 3" xfId="13778" xr:uid="{00000000-0005-0000-0000-0000703E0000}"/>
    <cellStyle name="Normal 11 3 2 2 2 6 3 2" xfId="38537" xr:uid="{00000000-0005-0000-0000-0000713E0000}"/>
    <cellStyle name="Normal 11 3 2 2 2 6 4" xfId="18729" xr:uid="{00000000-0005-0000-0000-0000723E0000}"/>
    <cellStyle name="Normal 11 3 2 2 2 6 5" xfId="23681" xr:uid="{00000000-0005-0000-0000-0000733E0000}"/>
    <cellStyle name="Normal 11 3 2 2 2 6 6" xfId="28633" xr:uid="{00000000-0005-0000-0000-0000743E0000}"/>
    <cellStyle name="Normal 11 3 2 2 2 6 7" xfId="33585" xr:uid="{00000000-0005-0000-0000-0000753E0000}"/>
    <cellStyle name="Normal 11 3 2 2 2 7" xfId="5330" xr:uid="{00000000-0005-0000-0000-0000763E0000}"/>
    <cellStyle name="Normal 11 3 2 2 2 7 2" xfId="10280" xr:uid="{00000000-0005-0000-0000-0000773E0000}"/>
    <cellStyle name="Normal 11 3 2 2 2 7 2 2" xfId="44941" xr:uid="{00000000-0005-0000-0000-0000783E0000}"/>
    <cellStyle name="Normal 11 3 2 2 2 7 3" xfId="15230" xr:uid="{00000000-0005-0000-0000-0000793E0000}"/>
    <cellStyle name="Normal 11 3 2 2 2 7 3 2" xfId="39989" xr:uid="{00000000-0005-0000-0000-00007A3E0000}"/>
    <cellStyle name="Normal 11 3 2 2 2 7 4" xfId="20181" xr:uid="{00000000-0005-0000-0000-00007B3E0000}"/>
    <cellStyle name="Normal 11 3 2 2 2 7 5" xfId="25133" xr:uid="{00000000-0005-0000-0000-00007C3E0000}"/>
    <cellStyle name="Normal 11 3 2 2 2 7 6" xfId="30085" xr:uid="{00000000-0005-0000-0000-00007D3E0000}"/>
    <cellStyle name="Normal 11 3 2 2 2 7 7" xfId="35037" xr:uid="{00000000-0005-0000-0000-00007E3E0000}"/>
    <cellStyle name="Normal 11 3 2 2 2 8" xfId="1898" xr:uid="{00000000-0005-0000-0000-00007F3E0000}"/>
    <cellStyle name="Normal 11 3 2 2 2 8 2" xfId="41509" xr:uid="{00000000-0005-0000-0000-0000803E0000}"/>
    <cellStyle name="Normal 11 3 2 2 2 9" xfId="6848" xr:uid="{00000000-0005-0000-0000-0000813E0000}"/>
    <cellStyle name="Normal 11 3 2 2 2 9 2" xfId="36557" xr:uid="{00000000-0005-0000-0000-0000823E0000}"/>
    <cellStyle name="Normal 11 3 2 2 3" xfId="446" xr:uid="{00000000-0005-0000-0000-0000833E0000}"/>
    <cellStyle name="Normal 11 3 2 2 3 10" xfId="11864" xr:uid="{00000000-0005-0000-0000-0000843E0000}"/>
    <cellStyle name="Normal 11 3 2 2 3 11" xfId="16815" xr:uid="{00000000-0005-0000-0000-0000853E0000}"/>
    <cellStyle name="Normal 11 3 2 2 3 12" xfId="21767" xr:uid="{00000000-0005-0000-0000-0000863E0000}"/>
    <cellStyle name="Normal 11 3 2 2 3 13" xfId="26719" xr:uid="{00000000-0005-0000-0000-0000873E0000}"/>
    <cellStyle name="Normal 11 3 2 2 3 14" xfId="31671" xr:uid="{00000000-0005-0000-0000-0000883E0000}"/>
    <cellStyle name="Normal 11 3 2 2 3 2" xfId="1040" xr:uid="{00000000-0005-0000-0000-0000893E0000}"/>
    <cellStyle name="Normal 11 3 2 2 3 2 10" xfId="22031" xr:uid="{00000000-0005-0000-0000-00008A3E0000}"/>
    <cellStyle name="Normal 11 3 2 2 3 2 11" xfId="26983" xr:uid="{00000000-0005-0000-0000-00008B3E0000}"/>
    <cellStyle name="Normal 11 3 2 2 3 2 12" xfId="31935" xr:uid="{00000000-0005-0000-0000-00008C3E0000}"/>
    <cellStyle name="Normal 11 3 2 2 3 2 2" xfId="1634" xr:uid="{00000000-0005-0000-0000-00008D3E0000}"/>
    <cellStyle name="Normal 11 3 2 2 3 2 2 10" xfId="33387" xr:uid="{00000000-0005-0000-0000-00008E3E0000}"/>
    <cellStyle name="Normal 11 3 2 2 3 2 2 2" xfId="5132" xr:uid="{00000000-0005-0000-0000-00008F3E0000}"/>
    <cellStyle name="Normal 11 3 2 2 3 2 2 2 2" xfId="10082" xr:uid="{00000000-0005-0000-0000-0000903E0000}"/>
    <cellStyle name="Normal 11 3 2 2 3 2 2 2 2 2" xfId="44743" xr:uid="{00000000-0005-0000-0000-0000913E0000}"/>
    <cellStyle name="Normal 11 3 2 2 3 2 2 2 3" xfId="15032" xr:uid="{00000000-0005-0000-0000-0000923E0000}"/>
    <cellStyle name="Normal 11 3 2 2 3 2 2 2 3 2" xfId="39791" xr:uid="{00000000-0005-0000-0000-0000933E0000}"/>
    <cellStyle name="Normal 11 3 2 2 3 2 2 2 4" xfId="19983" xr:uid="{00000000-0005-0000-0000-0000943E0000}"/>
    <cellStyle name="Normal 11 3 2 2 3 2 2 2 5" xfId="24935" xr:uid="{00000000-0005-0000-0000-0000953E0000}"/>
    <cellStyle name="Normal 11 3 2 2 3 2 2 2 6" xfId="29887" xr:uid="{00000000-0005-0000-0000-0000963E0000}"/>
    <cellStyle name="Normal 11 3 2 2 3 2 2 2 7" xfId="34839" xr:uid="{00000000-0005-0000-0000-0000973E0000}"/>
    <cellStyle name="Normal 11 3 2 2 3 2 2 3" xfId="6584" xr:uid="{00000000-0005-0000-0000-0000983E0000}"/>
    <cellStyle name="Normal 11 3 2 2 3 2 2 3 2" xfId="11534" xr:uid="{00000000-0005-0000-0000-0000993E0000}"/>
    <cellStyle name="Normal 11 3 2 2 3 2 2 3 2 2" xfId="46195" xr:uid="{00000000-0005-0000-0000-00009A3E0000}"/>
    <cellStyle name="Normal 11 3 2 2 3 2 2 3 3" xfId="16484" xr:uid="{00000000-0005-0000-0000-00009B3E0000}"/>
    <cellStyle name="Normal 11 3 2 2 3 2 2 3 3 2" xfId="41243" xr:uid="{00000000-0005-0000-0000-00009C3E0000}"/>
    <cellStyle name="Normal 11 3 2 2 3 2 2 3 4" xfId="21435" xr:uid="{00000000-0005-0000-0000-00009D3E0000}"/>
    <cellStyle name="Normal 11 3 2 2 3 2 2 3 5" xfId="26387" xr:uid="{00000000-0005-0000-0000-00009E3E0000}"/>
    <cellStyle name="Normal 11 3 2 2 3 2 2 3 6" xfId="31339" xr:uid="{00000000-0005-0000-0000-00009F3E0000}"/>
    <cellStyle name="Normal 11 3 2 2 3 2 2 3 7" xfId="36291" xr:uid="{00000000-0005-0000-0000-0000A03E0000}"/>
    <cellStyle name="Normal 11 3 2 2 3 2 2 4" xfId="3680" xr:uid="{00000000-0005-0000-0000-0000A13E0000}"/>
    <cellStyle name="Normal 11 3 2 2 3 2 2 4 2" xfId="43291" xr:uid="{00000000-0005-0000-0000-0000A23E0000}"/>
    <cellStyle name="Normal 11 3 2 2 3 2 2 5" xfId="8630" xr:uid="{00000000-0005-0000-0000-0000A33E0000}"/>
    <cellStyle name="Normal 11 3 2 2 3 2 2 5 2" xfId="38339" xr:uid="{00000000-0005-0000-0000-0000A43E0000}"/>
    <cellStyle name="Normal 11 3 2 2 3 2 2 6" xfId="13580" xr:uid="{00000000-0005-0000-0000-0000A53E0000}"/>
    <cellStyle name="Normal 11 3 2 2 3 2 2 7" xfId="18531" xr:uid="{00000000-0005-0000-0000-0000A63E0000}"/>
    <cellStyle name="Normal 11 3 2 2 3 2 2 8" xfId="23483" xr:uid="{00000000-0005-0000-0000-0000A73E0000}"/>
    <cellStyle name="Normal 11 3 2 2 3 2 2 9" xfId="28435" xr:uid="{00000000-0005-0000-0000-0000A83E0000}"/>
    <cellStyle name="Normal 11 3 2 2 3 2 3" xfId="3086" xr:uid="{00000000-0005-0000-0000-0000A93E0000}"/>
    <cellStyle name="Normal 11 3 2 2 3 2 3 2" xfId="8036" xr:uid="{00000000-0005-0000-0000-0000AA3E0000}"/>
    <cellStyle name="Normal 11 3 2 2 3 2 3 2 2" xfId="42697" xr:uid="{00000000-0005-0000-0000-0000AB3E0000}"/>
    <cellStyle name="Normal 11 3 2 2 3 2 3 3" xfId="12986" xr:uid="{00000000-0005-0000-0000-0000AC3E0000}"/>
    <cellStyle name="Normal 11 3 2 2 3 2 3 3 2" xfId="37745" xr:uid="{00000000-0005-0000-0000-0000AD3E0000}"/>
    <cellStyle name="Normal 11 3 2 2 3 2 3 4" xfId="17937" xr:uid="{00000000-0005-0000-0000-0000AE3E0000}"/>
    <cellStyle name="Normal 11 3 2 2 3 2 3 5" xfId="22889" xr:uid="{00000000-0005-0000-0000-0000AF3E0000}"/>
    <cellStyle name="Normal 11 3 2 2 3 2 3 6" xfId="27841" xr:uid="{00000000-0005-0000-0000-0000B03E0000}"/>
    <cellStyle name="Normal 11 3 2 2 3 2 3 7" xfId="32793" xr:uid="{00000000-0005-0000-0000-0000B13E0000}"/>
    <cellStyle name="Normal 11 3 2 2 3 2 4" xfId="4538" xr:uid="{00000000-0005-0000-0000-0000B23E0000}"/>
    <cellStyle name="Normal 11 3 2 2 3 2 4 2" xfId="9488" xr:uid="{00000000-0005-0000-0000-0000B33E0000}"/>
    <cellStyle name="Normal 11 3 2 2 3 2 4 2 2" xfId="44149" xr:uid="{00000000-0005-0000-0000-0000B43E0000}"/>
    <cellStyle name="Normal 11 3 2 2 3 2 4 3" xfId="14438" xr:uid="{00000000-0005-0000-0000-0000B53E0000}"/>
    <cellStyle name="Normal 11 3 2 2 3 2 4 3 2" xfId="39197" xr:uid="{00000000-0005-0000-0000-0000B63E0000}"/>
    <cellStyle name="Normal 11 3 2 2 3 2 4 4" xfId="19389" xr:uid="{00000000-0005-0000-0000-0000B73E0000}"/>
    <cellStyle name="Normal 11 3 2 2 3 2 4 5" xfId="24341" xr:uid="{00000000-0005-0000-0000-0000B83E0000}"/>
    <cellStyle name="Normal 11 3 2 2 3 2 4 6" xfId="29293" xr:uid="{00000000-0005-0000-0000-0000B93E0000}"/>
    <cellStyle name="Normal 11 3 2 2 3 2 4 7" xfId="34245" xr:uid="{00000000-0005-0000-0000-0000BA3E0000}"/>
    <cellStyle name="Normal 11 3 2 2 3 2 5" xfId="5990" xr:uid="{00000000-0005-0000-0000-0000BB3E0000}"/>
    <cellStyle name="Normal 11 3 2 2 3 2 5 2" xfId="10940" xr:uid="{00000000-0005-0000-0000-0000BC3E0000}"/>
    <cellStyle name="Normal 11 3 2 2 3 2 5 2 2" xfId="45601" xr:uid="{00000000-0005-0000-0000-0000BD3E0000}"/>
    <cellStyle name="Normal 11 3 2 2 3 2 5 3" xfId="15890" xr:uid="{00000000-0005-0000-0000-0000BE3E0000}"/>
    <cellStyle name="Normal 11 3 2 2 3 2 5 3 2" xfId="40649" xr:uid="{00000000-0005-0000-0000-0000BF3E0000}"/>
    <cellStyle name="Normal 11 3 2 2 3 2 5 4" xfId="20841" xr:uid="{00000000-0005-0000-0000-0000C03E0000}"/>
    <cellStyle name="Normal 11 3 2 2 3 2 5 5" xfId="25793" xr:uid="{00000000-0005-0000-0000-0000C13E0000}"/>
    <cellStyle name="Normal 11 3 2 2 3 2 5 6" xfId="30745" xr:uid="{00000000-0005-0000-0000-0000C23E0000}"/>
    <cellStyle name="Normal 11 3 2 2 3 2 5 7" xfId="35697" xr:uid="{00000000-0005-0000-0000-0000C33E0000}"/>
    <cellStyle name="Normal 11 3 2 2 3 2 6" xfId="2228" xr:uid="{00000000-0005-0000-0000-0000C43E0000}"/>
    <cellStyle name="Normal 11 3 2 2 3 2 6 2" xfId="41839" xr:uid="{00000000-0005-0000-0000-0000C53E0000}"/>
    <cellStyle name="Normal 11 3 2 2 3 2 7" xfId="7178" xr:uid="{00000000-0005-0000-0000-0000C63E0000}"/>
    <cellStyle name="Normal 11 3 2 2 3 2 7 2" xfId="36887" xr:uid="{00000000-0005-0000-0000-0000C73E0000}"/>
    <cellStyle name="Normal 11 3 2 2 3 2 8" xfId="12128" xr:uid="{00000000-0005-0000-0000-0000C83E0000}"/>
    <cellStyle name="Normal 11 3 2 2 3 2 9" xfId="17079" xr:uid="{00000000-0005-0000-0000-0000C93E0000}"/>
    <cellStyle name="Normal 11 3 2 2 3 3" xfId="776" xr:uid="{00000000-0005-0000-0000-0000CA3E0000}"/>
    <cellStyle name="Normal 11 3 2 2 3 3 10" xfId="32529" xr:uid="{00000000-0005-0000-0000-0000CB3E0000}"/>
    <cellStyle name="Normal 11 3 2 2 3 3 2" xfId="4274" xr:uid="{00000000-0005-0000-0000-0000CC3E0000}"/>
    <cellStyle name="Normal 11 3 2 2 3 3 2 2" xfId="9224" xr:uid="{00000000-0005-0000-0000-0000CD3E0000}"/>
    <cellStyle name="Normal 11 3 2 2 3 3 2 2 2" xfId="43885" xr:uid="{00000000-0005-0000-0000-0000CE3E0000}"/>
    <cellStyle name="Normal 11 3 2 2 3 3 2 3" xfId="14174" xr:uid="{00000000-0005-0000-0000-0000CF3E0000}"/>
    <cellStyle name="Normal 11 3 2 2 3 3 2 3 2" xfId="38933" xr:uid="{00000000-0005-0000-0000-0000D03E0000}"/>
    <cellStyle name="Normal 11 3 2 2 3 3 2 4" xfId="19125" xr:uid="{00000000-0005-0000-0000-0000D13E0000}"/>
    <cellStyle name="Normal 11 3 2 2 3 3 2 5" xfId="24077" xr:uid="{00000000-0005-0000-0000-0000D23E0000}"/>
    <cellStyle name="Normal 11 3 2 2 3 3 2 6" xfId="29029" xr:uid="{00000000-0005-0000-0000-0000D33E0000}"/>
    <cellStyle name="Normal 11 3 2 2 3 3 2 7" xfId="33981" xr:uid="{00000000-0005-0000-0000-0000D43E0000}"/>
    <cellStyle name="Normal 11 3 2 2 3 3 3" xfId="5726" xr:uid="{00000000-0005-0000-0000-0000D53E0000}"/>
    <cellStyle name="Normal 11 3 2 2 3 3 3 2" xfId="10676" xr:uid="{00000000-0005-0000-0000-0000D63E0000}"/>
    <cellStyle name="Normal 11 3 2 2 3 3 3 2 2" xfId="45337" xr:uid="{00000000-0005-0000-0000-0000D73E0000}"/>
    <cellStyle name="Normal 11 3 2 2 3 3 3 3" xfId="15626" xr:uid="{00000000-0005-0000-0000-0000D83E0000}"/>
    <cellStyle name="Normal 11 3 2 2 3 3 3 3 2" xfId="40385" xr:uid="{00000000-0005-0000-0000-0000D93E0000}"/>
    <cellStyle name="Normal 11 3 2 2 3 3 3 4" xfId="20577" xr:uid="{00000000-0005-0000-0000-0000DA3E0000}"/>
    <cellStyle name="Normal 11 3 2 2 3 3 3 5" xfId="25529" xr:uid="{00000000-0005-0000-0000-0000DB3E0000}"/>
    <cellStyle name="Normal 11 3 2 2 3 3 3 6" xfId="30481" xr:uid="{00000000-0005-0000-0000-0000DC3E0000}"/>
    <cellStyle name="Normal 11 3 2 2 3 3 3 7" xfId="35433" xr:uid="{00000000-0005-0000-0000-0000DD3E0000}"/>
    <cellStyle name="Normal 11 3 2 2 3 3 4" xfId="2822" xr:uid="{00000000-0005-0000-0000-0000DE3E0000}"/>
    <cellStyle name="Normal 11 3 2 2 3 3 4 2" xfId="42433" xr:uid="{00000000-0005-0000-0000-0000DF3E0000}"/>
    <cellStyle name="Normal 11 3 2 2 3 3 5" xfId="7772" xr:uid="{00000000-0005-0000-0000-0000E03E0000}"/>
    <cellStyle name="Normal 11 3 2 2 3 3 5 2" xfId="37481" xr:uid="{00000000-0005-0000-0000-0000E13E0000}"/>
    <cellStyle name="Normal 11 3 2 2 3 3 6" xfId="12722" xr:uid="{00000000-0005-0000-0000-0000E23E0000}"/>
    <cellStyle name="Normal 11 3 2 2 3 3 7" xfId="17673" xr:uid="{00000000-0005-0000-0000-0000E33E0000}"/>
    <cellStyle name="Normal 11 3 2 2 3 3 8" xfId="22625" xr:uid="{00000000-0005-0000-0000-0000E43E0000}"/>
    <cellStyle name="Normal 11 3 2 2 3 3 9" xfId="27577" xr:uid="{00000000-0005-0000-0000-0000E53E0000}"/>
    <cellStyle name="Normal 11 3 2 2 3 4" xfId="1370" xr:uid="{00000000-0005-0000-0000-0000E63E0000}"/>
    <cellStyle name="Normal 11 3 2 2 3 4 10" xfId="33123" xr:uid="{00000000-0005-0000-0000-0000E73E0000}"/>
    <cellStyle name="Normal 11 3 2 2 3 4 2" xfId="4868" xr:uid="{00000000-0005-0000-0000-0000E83E0000}"/>
    <cellStyle name="Normal 11 3 2 2 3 4 2 2" xfId="9818" xr:uid="{00000000-0005-0000-0000-0000E93E0000}"/>
    <cellStyle name="Normal 11 3 2 2 3 4 2 2 2" xfId="44479" xr:uid="{00000000-0005-0000-0000-0000EA3E0000}"/>
    <cellStyle name="Normal 11 3 2 2 3 4 2 3" xfId="14768" xr:uid="{00000000-0005-0000-0000-0000EB3E0000}"/>
    <cellStyle name="Normal 11 3 2 2 3 4 2 3 2" xfId="39527" xr:uid="{00000000-0005-0000-0000-0000EC3E0000}"/>
    <cellStyle name="Normal 11 3 2 2 3 4 2 4" xfId="19719" xr:uid="{00000000-0005-0000-0000-0000ED3E0000}"/>
    <cellStyle name="Normal 11 3 2 2 3 4 2 5" xfId="24671" xr:uid="{00000000-0005-0000-0000-0000EE3E0000}"/>
    <cellStyle name="Normal 11 3 2 2 3 4 2 6" xfId="29623" xr:uid="{00000000-0005-0000-0000-0000EF3E0000}"/>
    <cellStyle name="Normal 11 3 2 2 3 4 2 7" xfId="34575" xr:uid="{00000000-0005-0000-0000-0000F03E0000}"/>
    <cellStyle name="Normal 11 3 2 2 3 4 3" xfId="6320" xr:uid="{00000000-0005-0000-0000-0000F13E0000}"/>
    <cellStyle name="Normal 11 3 2 2 3 4 3 2" xfId="11270" xr:uid="{00000000-0005-0000-0000-0000F23E0000}"/>
    <cellStyle name="Normal 11 3 2 2 3 4 3 2 2" xfId="45931" xr:uid="{00000000-0005-0000-0000-0000F33E0000}"/>
    <cellStyle name="Normal 11 3 2 2 3 4 3 3" xfId="16220" xr:uid="{00000000-0005-0000-0000-0000F43E0000}"/>
    <cellStyle name="Normal 11 3 2 2 3 4 3 3 2" xfId="40979" xr:uid="{00000000-0005-0000-0000-0000F53E0000}"/>
    <cellStyle name="Normal 11 3 2 2 3 4 3 4" xfId="21171" xr:uid="{00000000-0005-0000-0000-0000F63E0000}"/>
    <cellStyle name="Normal 11 3 2 2 3 4 3 5" xfId="26123" xr:uid="{00000000-0005-0000-0000-0000F73E0000}"/>
    <cellStyle name="Normal 11 3 2 2 3 4 3 6" xfId="31075" xr:uid="{00000000-0005-0000-0000-0000F83E0000}"/>
    <cellStyle name="Normal 11 3 2 2 3 4 3 7" xfId="36027" xr:uid="{00000000-0005-0000-0000-0000F93E0000}"/>
    <cellStyle name="Normal 11 3 2 2 3 4 4" xfId="3416" xr:uid="{00000000-0005-0000-0000-0000FA3E0000}"/>
    <cellStyle name="Normal 11 3 2 2 3 4 4 2" xfId="43027" xr:uid="{00000000-0005-0000-0000-0000FB3E0000}"/>
    <cellStyle name="Normal 11 3 2 2 3 4 5" xfId="8366" xr:uid="{00000000-0005-0000-0000-0000FC3E0000}"/>
    <cellStyle name="Normal 11 3 2 2 3 4 5 2" xfId="38075" xr:uid="{00000000-0005-0000-0000-0000FD3E0000}"/>
    <cellStyle name="Normal 11 3 2 2 3 4 6" xfId="13316" xr:uid="{00000000-0005-0000-0000-0000FE3E0000}"/>
    <cellStyle name="Normal 11 3 2 2 3 4 7" xfId="18267" xr:uid="{00000000-0005-0000-0000-0000FF3E0000}"/>
    <cellStyle name="Normal 11 3 2 2 3 4 8" xfId="23219" xr:uid="{00000000-0005-0000-0000-0000003F0000}"/>
    <cellStyle name="Normal 11 3 2 2 3 4 9" xfId="28171" xr:uid="{00000000-0005-0000-0000-0000013F0000}"/>
    <cellStyle name="Normal 11 3 2 2 3 5" xfId="2492" xr:uid="{00000000-0005-0000-0000-0000023F0000}"/>
    <cellStyle name="Normal 11 3 2 2 3 5 2" xfId="7442" xr:uid="{00000000-0005-0000-0000-0000033F0000}"/>
    <cellStyle name="Normal 11 3 2 2 3 5 2 2" xfId="42103" xr:uid="{00000000-0005-0000-0000-0000043F0000}"/>
    <cellStyle name="Normal 11 3 2 2 3 5 3" xfId="12392" xr:uid="{00000000-0005-0000-0000-0000053F0000}"/>
    <cellStyle name="Normal 11 3 2 2 3 5 3 2" xfId="37151" xr:uid="{00000000-0005-0000-0000-0000063F0000}"/>
    <cellStyle name="Normal 11 3 2 2 3 5 4" xfId="17343" xr:uid="{00000000-0005-0000-0000-0000073F0000}"/>
    <cellStyle name="Normal 11 3 2 2 3 5 5" xfId="22295" xr:uid="{00000000-0005-0000-0000-0000083F0000}"/>
    <cellStyle name="Normal 11 3 2 2 3 5 6" xfId="27247" xr:uid="{00000000-0005-0000-0000-0000093F0000}"/>
    <cellStyle name="Normal 11 3 2 2 3 5 7" xfId="32199" xr:uid="{00000000-0005-0000-0000-00000A3F0000}"/>
    <cellStyle name="Normal 11 3 2 2 3 6" xfId="3944" xr:uid="{00000000-0005-0000-0000-00000B3F0000}"/>
    <cellStyle name="Normal 11 3 2 2 3 6 2" xfId="8894" xr:uid="{00000000-0005-0000-0000-00000C3F0000}"/>
    <cellStyle name="Normal 11 3 2 2 3 6 2 2" xfId="43555" xr:uid="{00000000-0005-0000-0000-00000D3F0000}"/>
    <cellStyle name="Normal 11 3 2 2 3 6 3" xfId="13844" xr:uid="{00000000-0005-0000-0000-00000E3F0000}"/>
    <cellStyle name="Normal 11 3 2 2 3 6 3 2" xfId="38603" xr:uid="{00000000-0005-0000-0000-00000F3F0000}"/>
    <cellStyle name="Normal 11 3 2 2 3 6 4" xfId="18795" xr:uid="{00000000-0005-0000-0000-0000103F0000}"/>
    <cellStyle name="Normal 11 3 2 2 3 6 5" xfId="23747" xr:uid="{00000000-0005-0000-0000-0000113F0000}"/>
    <cellStyle name="Normal 11 3 2 2 3 6 6" xfId="28699" xr:uid="{00000000-0005-0000-0000-0000123F0000}"/>
    <cellStyle name="Normal 11 3 2 2 3 6 7" xfId="33651" xr:uid="{00000000-0005-0000-0000-0000133F0000}"/>
    <cellStyle name="Normal 11 3 2 2 3 7" xfId="5396" xr:uid="{00000000-0005-0000-0000-0000143F0000}"/>
    <cellStyle name="Normal 11 3 2 2 3 7 2" xfId="10346" xr:uid="{00000000-0005-0000-0000-0000153F0000}"/>
    <cellStyle name="Normal 11 3 2 2 3 7 2 2" xfId="45007" xr:uid="{00000000-0005-0000-0000-0000163F0000}"/>
    <cellStyle name="Normal 11 3 2 2 3 7 3" xfId="15296" xr:uid="{00000000-0005-0000-0000-0000173F0000}"/>
    <cellStyle name="Normal 11 3 2 2 3 7 3 2" xfId="40055" xr:uid="{00000000-0005-0000-0000-0000183F0000}"/>
    <cellStyle name="Normal 11 3 2 2 3 7 4" xfId="20247" xr:uid="{00000000-0005-0000-0000-0000193F0000}"/>
    <cellStyle name="Normal 11 3 2 2 3 7 5" xfId="25199" xr:uid="{00000000-0005-0000-0000-00001A3F0000}"/>
    <cellStyle name="Normal 11 3 2 2 3 7 6" xfId="30151" xr:uid="{00000000-0005-0000-0000-00001B3F0000}"/>
    <cellStyle name="Normal 11 3 2 2 3 7 7" xfId="35103" xr:uid="{00000000-0005-0000-0000-00001C3F0000}"/>
    <cellStyle name="Normal 11 3 2 2 3 8" xfId="1964" xr:uid="{00000000-0005-0000-0000-00001D3F0000}"/>
    <cellStyle name="Normal 11 3 2 2 3 8 2" xfId="41575" xr:uid="{00000000-0005-0000-0000-00001E3F0000}"/>
    <cellStyle name="Normal 11 3 2 2 3 9" xfId="6914" xr:uid="{00000000-0005-0000-0000-00001F3F0000}"/>
    <cellStyle name="Normal 11 3 2 2 3 9 2" xfId="36623" xr:uid="{00000000-0005-0000-0000-0000203F0000}"/>
    <cellStyle name="Normal 11 3 2 2 4" xfId="512" xr:uid="{00000000-0005-0000-0000-0000213F0000}"/>
    <cellStyle name="Normal 11 3 2 2 4 10" xfId="11930" xr:uid="{00000000-0005-0000-0000-0000223F0000}"/>
    <cellStyle name="Normal 11 3 2 2 4 11" xfId="16881" xr:uid="{00000000-0005-0000-0000-0000233F0000}"/>
    <cellStyle name="Normal 11 3 2 2 4 12" xfId="21833" xr:uid="{00000000-0005-0000-0000-0000243F0000}"/>
    <cellStyle name="Normal 11 3 2 2 4 13" xfId="26785" xr:uid="{00000000-0005-0000-0000-0000253F0000}"/>
    <cellStyle name="Normal 11 3 2 2 4 14" xfId="31737" xr:uid="{00000000-0005-0000-0000-0000263F0000}"/>
    <cellStyle name="Normal 11 3 2 2 4 2" xfId="1106" xr:uid="{00000000-0005-0000-0000-0000273F0000}"/>
    <cellStyle name="Normal 11 3 2 2 4 2 10" xfId="22097" xr:uid="{00000000-0005-0000-0000-0000283F0000}"/>
    <cellStyle name="Normal 11 3 2 2 4 2 11" xfId="27049" xr:uid="{00000000-0005-0000-0000-0000293F0000}"/>
    <cellStyle name="Normal 11 3 2 2 4 2 12" xfId="32001" xr:uid="{00000000-0005-0000-0000-00002A3F0000}"/>
    <cellStyle name="Normal 11 3 2 2 4 2 2" xfId="1700" xr:uid="{00000000-0005-0000-0000-00002B3F0000}"/>
    <cellStyle name="Normal 11 3 2 2 4 2 2 10" xfId="33453" xr:uid="{00000000-0005-0000-0000-00002C3F0000}"/>
    <cellStyle name="Normal 11 3 2 2 4 2 2 2" xfId="5198" xr:uid="{00000000-0005-0000-0000-00002D3F0000}"/>
    <cellStyle name="Normal 11 3 2 2 4 2 2 2 2" xfId="10148" xr:uid="{00000000-0005-0000-0000-00002E3F0000}"/>
    <cellStyle name="Normal 11 3 2 2 4 2 2 2 2 2" xfId="44809" xr:uid="{00000000-0005-0000-0000-00002F3F0000}"/>
    <cellStyle name="Normal 11 3 2 2 4 2 2 2 3" xfId="15098" xr:uid="{00000000-0005-0000-0000-0000303F0000}"/>
    <cellStyle name="Normal 11 3 2 2 4 2 2 2 3 2" xfId="39857" xr:uid="{00000000-0005-0000-0000-0000313F0000}"/>
    <cellStyle name="Normal 11 3 2 2 4 2 2 2 4" xfId="20049" xr:uid="{00000000-0005-0000-0000-0000323F0000}"/>
    <cellStyle name="Normal 11 3 2 2 4 2 2 2 5" xfId="25001" xr:uid="{00000000-0005-0000-0000-0000333F0000}"/>
    <cellStyle name="Normal 11 3 2 2 4 2 2 2 6" xfId="29953" xr:uid="{00000000-0005-0000-0000-0000343F0000}"/>
    <cellStyle name="Normal 11 3 2 2 4 2 2 2 7" xfId="34905" xr:uid="{00000000-0005-0000-0000-0000353F0000}"/>
    <cellStyle name="Normal 11 3 2 2 4 2 2 3" xfId="6650" xr:uid="{00000000-0005-0000-0000-0000363F0000}"/>
    <cellStyle name="Normal 11 3 2 2 4 2 2 3 2" xfId="11600" xr:uid="{00000000-0005-0000-0000-0000373F0000}"/>
    <cellStyle name="Normal 11 3 2 2 4 2 2 3 2 2" xfId="46261" xr:uid="{00000000-0005-0000-0000-0000383F0000}"/>
    <cellStyle name="Normal 11 3 2 2 4 2 2 3 3" xfId="16550" xr:uid="{00000000-0005-0000-0000-0000393F0000}"/>
    <cellStyle name="Normal 11 3 2 2 4 2 2 3 3 2" xfId="41309" xr:uid="{00000000-0005-0000-0000-00003A3F0000}"/>
    <cellStyle name="Normal 11 3 2 2 4 2 2 3 4" xfId="21501" xr:uid="{00000000-0005-0000-0000-00003B3F0000}"/>
    <cellStyle name="Normal 11 3 2 2 4 2 2 3 5" xfId="26453" xr:uid="{00000000-0005-0000-0000-00003C3F0000}"/>
    <cellStyle name="Normal 11 3 2 2 4 2 2 3 6" xfId="31405" xr:uid="{00000000-0005-0000-0000-00003D3F0000}"/>
    <cellStyle name="Normal 11 3 2 2 4 2 2 3 7" xfId="36357" xr:uid="{00000000-0005-0000-0000-00003E3F0000}"/>
    <cellStyle name="Normal 11 3 2 2 4 2 2 4" xfId="3746" xr:uid="{00000000-0005-0000-0000-00003F3F0000}"/>
    <cellStyle name="Normal 11 3 2 2 4 2 2 4 2" xfId="43357" xr:uid="{00000000-0005-0000-0000-0000403F0000}"/>
    <cellStyle name="Normal 11 3 2 2 4 2 2 5" xfId="8696" xr:uid="{00000000-0005-0000-0000-0000413F0000}"/>
    <cellStyle name="Normal 11 3 2 2 4 2 2 5 2" xfId="38405" xr:uid="{00000000-0005-0000-0000-0000423F0000}"/>
    <cellStyle name="Normal 11 3 2 2 4 2 2 6" xfId="13646" xr:uid="{00000000-0005-0000-0000-0000433F0000}"/>
    <cellStyle name="Normal 11 3 2 2 4 2 2 7" xfId="18597" xr:uid="{00000000-0005-0000-0000-0000443F0000}"/>
    <cellStyle name="Normal 11 3 2 2 4 2 2 8" xfId="23549" xr:uid="{00000000-0005-0000-0000-0000453F0000}"/>
    <cellStyle name="Normal 11 3 2 2 4 2 2 9" xfId="28501" xr:uid="{00000000-0005-0000-0000-0000463F0000}"/>
    <cellStyle name="Normal 11 3 2 2 4 2 3" xfId="3152" xr:uid="{00000000-0005-0000-0000-0000473F0000}"/>
    <cellStyle name="Normal 11 3 2 2 4 2 3 2" xfId="8102" xr:uid="{00000000-0005-0000-0000-0000483F0000}"/>
    <cellStyle name="Normal 11 3 2 2 4 2 3 2 2" xfId="42763" xr:uid="{00000000-0005-0000-0000-0000493F0000}"/>
    <cellStyle name="Normal 11 3 2 2 4 2 3 3" xfId="13052" xr:uid="{00000000-0005-0000-0000-00004A3F0000}"/>
    <cellStyle name="Normal 11 3 2 2 4 2 3 3 2" xfId="37811" xr:uid="{00000000-0005-0000-0000-00004B3F0000}"/>
    <cellStyle name="Normal 11 3 2 2 4 2 3 4" xfId="18003" xr:uid="{00000000-0005-0000-0000-00004C3F0000}"/>
    <cellStyle name="Normal 11 3 2 2 4 2 3 5" xfId="22955" xr:uid="{00000000-0005-0000-0000-00004D3F0000}"/>
    <cellStyle name="Normal 11 3 2 2 4 2 3 6" xfId="27907" xr:uid="{00000000-0005-0000-0000-00004E3F0000}"/>
    <cellStyle name="Normal 11 3 2 2 4 2 3 7" xfId="32859" xr:uid="{00000000-0005-0000-0000-00004F3F0000}"/>
    <cellStyle name="Normal 11 3 2 2 4 2 4" xfId="4604" xr:uid="{00000000-0005-0000-0000-0000503F0000}"/>
    <cellStyle name="Normal 11 3 2 2 4 2 4 2" xfId="9554" xr:uid="{00000000-0005-0000-0000-0000513F0000}"/>
    <cellStyle name="Normal 11 3 2 2 4 2 4 2 2" xfId="44215" xr:uid="{00000000-0005-0000-0000-0000523F0000}"/>
    <cellStyle name="Normal 11 3 2 2 4 2 4 3" xfId="14504" xr:uid="{00000000-0005-0000-0000-0000533F0000}"/>
    <cellStyle name="Normal 11 3 2 2 4 2 4 3 2" xfId="39263" xr:uid="{00000000-0005-0000-0000-0000543F0000}"/>
    <cellStyle name="Normal 11 3 2 2 4 2 4 4" xfId="19455" xr:uid="{00000000-0005-0000-0000-0000553F0000}"/>
    <cellStyle name="Normal 11 3 2 2 4 2 4 5" xfId="24407" xr:uid="{00000000-0005-0000-0000-0000563F0000}"/>
    <cellStyle name="Normal 11 3 2 2 4 2 4 6" xfId="29359" xr:uid="{00000000-0005-0000-0000-0000573F0000}"/>
    <cellStyle name="Normal 11 3 2 2 4 2 4 7" xfId="34311" xr:uid="{00000000-0005-0000-0000-0000583F0000}"/>
    <cellStyle name="Normal 11 3 2 2 4 2 5" xfId="6056" xr:uid="{00000000-0005-0000-0000-0000593F0000}"/>
    <cellStyle name="Normal 11 3 2 2 4 2 5 2" xfId="11006" xr:uid="{00000000-0005-0000-0000-00005A3F0000}"/>
    <cellStyle name="Normal 11 3 2 2 4 2 5 2 2" xfId="45667" xr:uid="{00000000-0005-0000-0000-00005B3F0000}"/>
    <cellStyle name="Normal 11 3 2 2 4 2 5 3" xfId="15956" xr:uid="{00000000-0005-0000-0000-00005C3F0000}"/>
    <cellStyle name="Normal 11 3 2 2 4 2 5 3 2" xfId="40715" xr:uid="{00000000-0005-0000-0000-00005D3F0000}"/>
    <cellStyle name="Normal 11 3 2 2 4 2 5 4" xfId="20907" xr:uid="{00000000-0005-0000-0000-00005E3F0000}"/>
    <cellStyle name="Normal 11 3 2 2 4 2 5 5" xfId="25859" xr:uid="{00000000-0005-0000-0000-00005F3F0000}"/>
    <cellStyle name="Normal 11 3 2 2 4 2 5 6" xfId="30811" xr:uid="{00000000-0005-0000-0000-0000603F0000}"/>
    <cellStyle name="Normal 11 3 2 2 4 2 5 7" xfId="35763" xr:uid="{00000000-0005-0000-0000-0000613F0000}"/>
    <cellStyle name="Normal 11 3 2 2 4 2 6" xfId="2294" xr:uid="{00000000-0005-0000-0000-0000623F0000}"/>
    <cellStyle name="Normal 11 3 2 2 4 2 6 2" xfId="41905" xr:uid="{00000000-0005-0000-0000-0000633F0000}"/>
    <cellStyle name="Normal 11 3 2 2 4 2 7" xfId="7244" xr:uid="{00000000-0005-0000-0000-0000643F0000}"/>
    <cellStyle name="Normal 11 3 2 2 4 2 7 2" xfId="36953" xr:uid="{00000000-0005-0000-0000-0000653F0000}"/>
    <cellStyle name="Normal 11 3 2 2 4 2 8" xfId="12194" xr:uid="{00000000-0005-0000-0000-0000663F0000}"/>
    <cellStyle name="Normal 11 3 2 2 4 2 9" xfId="17145" xr:uid="{00000000-0005-0000-0000-0000673F0000}"/>
    <cellStyle name="Normal 11 3 2 2 4 3" xfId="842" xr:uid="{00000000-0005-0000-0000-0000683F0000}"/>
    <cellStyle name="Normal 11 3 2 2 4 3 10" xfId="32595" xr:uid="{00000000-0005-0000-0000-0000693F0000}"/>
    <cellStyle name="Normal 11 3 2 2 4 3 2" xfId="4340" xr:uid="{00000000-0005-0000-0000-00006A3F0000}"/>
    <cellStyle name="Normal 11 3 2 2 4 3 2 2" xfId="9290" xr:uid="{00000000-0005-0000-0000-00006B3F0000}"/>
    <cellStyle name="Normal 11 3 2 2 4 3 2 2 2" xfId="43951" xr:uid="{00000000-0005-0000-0000-00006C3F0000}"/>
    <cellStyle name="Normal 11 3 2 2 4 3 2 3" xfId="14240" xr:uid="{00000000-0005-0000-0000-00006D3F0000}"/>
    <cellStyle name="Normal 11 3 2 2 4 3 2 3 2" xfId="38999" xr:uid="{00000000-0005-0000-0000-00006E3F0000}"/>
    <cellStyle name="Normal 11 3 2 2 4 3 2 4" xfId="19191" xr:uid="{00000000-0005-0000-0000-00006F3F0000}"/>
    <cellStyle name="Normal 11 3 2 2 4 3 2 5" xfId="24143" xr:uid="{00000000-0005-0000-0000-0000703F0000}"/>
    <cellStyle name="Normal 11 3 2 2 4 3 2 6" xfId="29095" xr:uid="{00000000-0005-0000-0000-0000713F0000}"/>
    <cellStyle name="Normal 11 3 2 2 4 3 2 7" xfId="34047" xr:uid="{00000000-0005-0000-0000-0000723F0000}"/>
    <cellStyle name="Normal 11 3 2 2 4 3 3" xfId="5792" xr:uid="{00000000-0005-0000-0000-0000733F0000}"/>
    <cellStyle name="Normal 11 3 2 2 4 3 3 2" xfId="10742" xr:uid="{00000000-0005-0000-0000-0000743F0000}"/>
    <cellStyle name="Normal 11 3 2 2 4 3 3 2 2" xfId="45403" xr:uid="{00000000-0005-0000-0000-0000753F0000}"/>
    <cellStyle name="Normal 11 3 2 2 4 3 3 3" xfId="15692" xr:uid="{00000000-0005-0000-0000-0000763F0000}"/>
    <cellStyle name="Normal 11 3 2 2 4 3 3 3 2" xfId="40451" xr:uid="{00000000-0005-0000-0000-0000773F0000}"/>
    <cellStyle name="Normal 11 3 2 2 4 3 3 4" xfId="20643" xr:uid="{00000000-0005-0000-0000-0000783F0000}"/>
    <cellStyle name="Normal 11 3 2 2 4 3 3 5" xfId="25595" xr:uid="{00000000-0005-0000-0000-0000793F0000}"/>
    <cellStyle name="Normal 11 3 2 2 4 3 3 6" xfId="30547" xr:uid="{00000000-0005-0000-0000-00007A3F0000}"/>
    <cellStyle name="Normal 11 3 2 2 4 3 3 7" xfId="35499" xr:uid="{00000000-0005-0000-0000-00007B3F0000}"/>
    <cellStyle name="Normal 11 3 2 2 4 3 4" xfId="2888" xr:uid="{00000000-0005-0000-0000-00007C3F0000}"/>
    <cellStyle name="Normal 11 3 2 2 4 3 4 2" xfId="42499" xr:uid="{00000000-0005-0000-0000-00007D3F0000}"/>
    <cellStyle name="Normal 11 3 2 2 4 3 5" xfId="7838" xr:uid="{00000000-0005-0000-0000-00007E3F0000}"/>
    <cellStyle name="Normal 11 3 2 2 4 3 5 2" xfId="37547" xr:uid="{00000000-0005-0000-0000-00007F3F0000}"/>
    <cellStyle name="Normal 11 3 2 2 4 3 6" xfId="12788" xr:uid="{00000000-0005-0000-0000-0000803F0000}"/>
    <cellStyle name="Normal 11 3 2 2 4 3 7" xfId="17739" xr:uid="{00000000-0005-0000-0000-0000813F0000}"/>
    <cellStyle name="Normal 11 3 2 2 4 3 8" xfId="22691" xr:uid="{00000000-0005-0000-0000-0000823F0000}"/>
    <cellStyle name="Normal 11 3 2 2 4 3 9" xfId="27643" xr:uid="{00000000-0005-0000-0000-0000833F0000}"/>
    <cellStyle name="Normal 11 3 2 2 4 4" xfId="1436" xr:uid="{00000000-0005-0000-0000-0000843F0000}"/>
    <cellStyle name="Normal 11 3 2 2 4 4 10" xfId="33189" xr:uid="{00000000-0005-0000-0000-0000853F0000}"/>
    <cellStyle name="Normal 11 3 2 2 4 4 2" xfId="4934" xr:uid="{00000000-0005-0000-0000-0000863F0000}"/>
    <cellStyle name="Normal 11 3 2 2 4 4 2 2" xfId="9884" xr:uid="{00000000-0005-0000-0000-0000873F0000}"/>
    <cellStyle name="Normal 11 3 2 2 4 4 2 2 2" xfId="44545" xr:uid="{00000000-0005-0000-0000-0000883F0000}"/>
    <cellStyle name="Normal 11 3 2 2 4 4 2 3" xfId="14834" xr:uid="{00000000-0005-0000-0000-0000893F0000}"/>
    <cellStyle name="Normal 11 3 2 2 4 4 2 3 2" xfId="39593" xr:uid="{00000000-0005-0000-0000-00008A3F0000}"/>
    <cellStyle name="Normal 11 3 2 2 4 4 2 4" xfId="19785" xr:uid="{00000000-0005-0000-0000-00008B3F0000}"/>
    <cellStyle name="Normal 11 3 2 2 4 4 2 5" xfId="24737" xr:uid="{00000000-0005-0000-0000-00008C3F0000}"/>
    <cellStyle name="Normal 11 3 2 2 4 4 2 6" xfId="29689" xr:uid="{00000000-0005-0000-0000-00008D3F0000}"/>
    <cellStyle name="Normal 11 3 2 2 4 4 2 7" xfId="34641" xr:uid="{00000000-0005-0000-0000-00008E3F0000}"/>
    <cellStyle name="Normal 11 3 2 2 4 4 3" xfId="6386" xr:uid="{00000000-0005-0000-0000-00008F3F0000}"/>
    <cellStyle name="Normal 11 3 2 2 4 4 3 2" xfId="11336" xr:uid="{00000000-0005-0000-0000-0000903F0000}"/>
    <cellStyle name="Normal 11 3 2 2 4 4 3 2 2" xfId="45997" xr:uid="{00000000-0005-0000-0000-0000913F0000}"/>
    <cellStyle name="Normal 11 3 2 2 4 4 3 3" xfId="16286" xr:uid="{00000000-0005-0000-0000-0000923F0000}"/>
    <cellStyle name="Normal 11 3 2 2 4 4 3 3 2" xfId="41045" xr:uid="{00000000-0005-0000-0000-0000933F0000}"/>
    <cellStyle name="Normal 11 3 2 2 4 4 3 4" xfId="21237" xr:uid="{00000000-0005-0000-0000-0000943F0000}"/>
    <cellStyle name="Normal 11 3 2 2 4 4 3 5" xfId="26189" xr:uid="{00000000-0005-0000-0000-0000953F0000}"/>
    <cellStyle name="Normal 11 3 2 2 4 4 3 6" xfId="31141" xr:uid="{00000000-0005-0000-0000-0000963F0000}"/>
    <cellStyle name="Normal 11 3 2 2 4 4 3 7" xfId="36093" xr:uid="{00000000-0005-0000-0000-0000973F0000}"/>
    <cellStyle name="Normal 11 3 2 2 4 4 4" xfId="3482" xr:uid="{00000000-0005-0000-0000-0000983F0000}"/>
    <cellStyle name="Normal 11 3 2 2 4 4 4 2" xfId="43093" xr:uid="{00000000-0005-0000-0000-0000993F0000}"/>
    <cellStyle name="Normal 11 3 2 2 4 4 5" xfId="8432" xr:uid="{00000000-0005-0000-0000-00009A3F0000}"/>
    <cellStyle name="Normal 11 3 2 2 4 4 5 2" xfId="38141" xr:uid="{00000000-0005-0000-0000-00009B3F0000}"/>
    <cellStyle name="Normal 11 3 2 2 4 4 6" xfId="13382" xr:uid="{00000000-0005-0000-0000-00009C3F0000}"/>
    <cellStyle name="Normal 11 3 2 2 4 4 7" xfId="18333" xr:uid="{00000000-0005-0000-0000-00009D3F0000}"/>
    <cellStyle name="Normal 11 3 2 2 4 4 8" xfId="23285" xr:uid="{00000000-0005-0000-0000-00009E3F0000}"/>
    <cellStyle name="Normal 11 3 2 2 4 4 9" xfId="28237" xr:uid="{00000000-0005-0000-0000-00009F3F0000}"/>
    <cellStyle name="Normal 11 3 2 2 4 5" xfId="2558" xr:uid="{00000000-0005-0000-0000-0000A03F0000}"/>
    <cellStyle name="Normal 11 3 2 2 4 5 2" xfId="7508" xr:uid="{00000000-0005-0000-0000-0000A13F0000}"/>
    <cellStyle name="Normal 11 3 2 2 4 5 2 2" xfId="42169" xr:uid="{00000000-0005-0000-0000-0000A23F0000}"/>
    <cellStyle name="Normal 11 3 2 2 4 5 3" xfId="12458" xr:uid="{00000000-0005-0000-0000-0000A33F0000}"/>
    <cellStyle name="Normal 11 3 2 2 4 5 3 2" xfId="37217" xr:uid="{00000000-0005-0000-0000-0000A43F0000}"/>
    <cellStyle name="Normal 11 3 2 2 4 5 4" xfId="17409" xr:uid="{00000000-0005-0000-0000-0000A53F0000}"/>
    <cellStyle name="Normal 11 3 2 2 4 5 5" xfId="22361" xr:uid="{00000000-0005-0000-0000-0000A63F0000}"/>
    <cellStyle name="Normal 11 3 2 2 4 5 6" xfId="27313" xr:uid="{00000000-0005-0000-0000-0000A73F0000}"/>
    <cellStyle name="Normal 11 3 2 2 4 5 7" xfId="32265" xr:uid="{00000000-0005-0000-0000-0000A83F0000}"/>
    <cellStyle name="Normal 11 3 2 2 4 6" xfId="4010" xr:uid="{00000000-0005-0000-0000-0000A93F0000}"/>
    <cellStyle name="Normal 11 3 2 2 4 6 2" xfId="8960" xr:uid="{00000000-0005-0000-0000-0000AA3F0000}"/>
    <cellStyle name="Normal 11 3 2 2 4 6 2 2" xfId="43621" xr:uid="{00000000-0005-0000-0000-0000AB3F0000}"/>
    <cellStyle name="Normal 11 3 2 2 4 6 3" xfId="13910" xr:uid="{00000000-0005-0000-0000-0000AC3F0000}"/>
    <cellStyle name="Normal 11 3 2 2 4 6 3 2" xfId="38669" xr:uid="{00000000-0005-0000-0000-0000AD3F0000}"/>
    <cellStyle name="Normal 11 3 2 2 4 6 4" xfId="18861" xr:uid="{00000000-0005-0000-0000-0000AE3F0000}"/>
    <cellStyle name="Normal 11 3 2 2 4 6 5" xfId="23813" xr:uid="{00000000-0005-0000-0000-0000AF3F0000}"/>
    <cellStyle name="Normal 11 3 2 2 4 6 6" xfId="28765" xr:uid="{00000000-0005-0000-0000-0000B03F0000}"/>
    <cellStyle name="Normal 11 3 2 2 4 6 7" xfId="33717" xr:uid="{00000000-0005-0000-0000-0000B13F0000}"/>
    <cellStyle name="Normal 11 3 2 2 4 7" xfId="5462" xr:uid="{00000000-0005-0000-0000-0000B23F0000}"/>
    <cellStyle name="Normal 11 3 2 2 4 7 2" xfId="10412" xr:uid="{00000000-0005-0000-0000-0000B33F0000}"/>
    <cellStyle name="Normal 11 3 2 2 4 7 2 2" xfId="45073" xr:uid="{00000000-0005-0000-0000-0000B43F0000}"/>
    <cellStyle name="Normal 11 3 2 2 4 7 3" xfId="15362" xr:uid="{00000000-0005-0000-0000-0000B53F0000}"/>
    <cellStyle name="Normal 11 3 2 2 4 7 3 2" xfId="40121" xr:uid="{00000000-0005-0000-0000-0000B63F0000}"/>
    <cellStyle name="Normal 11 3 2 2 4 7 4" xfId="20313" xr:uid="{00000000-0005-0000-0000-0000B73F0000}"/>
    <cellStyle name="Normal 11 3 2 2 4 7 5" xfId="25265" xr:uid="{00000000-0005-0000-0000-0000B83F0000}"/>
    <cellStyle name="Normal 11 3 2 2 4 7 6" xfId="30217" xr:uid="{00000000-0005-0000-0000-0000B93F0000}"/>
    <cellStyle name="Normal 11 3 2 2 4 7 7" xfId="35169" xr:uid="{00000000-0005-0000-0000-0000BA3F0000}"/>
    <cellStyle name="Normal 11 3 2 2 4 8" xfId="2030" xr:uid="{00000000-0005-0000-0000-0000BB3F0000}"/>
    <cellStyle name="Normal 11 3 2 2 4 8 2" xfId="41641" xr:uid="{00000000-0005-0000-0000-0000BC3F0000}"/>
    <cellStyle name="Normal 11 3 2 2 4 9" xfId="6980" xr:uid="{00000000-0005-0000-0000-0000BD3F0000}"/>
    <cellStyle name="Normal 11 3 2 2 4 9 2" xfId="36689" xr:uid="{00000000-0005-0000-0000-0000BE3F0000}"/>
    <cellStyle name="Normal 11 3 2 2 5" xfId="644" xr:uid="{00000000-0005-0000-0000-0000BF3F0000}"/>
    <cellStyle name="Normal 11 3 2 2 5 10" xfId="21635" xr:uid="{00000000-0005-0000-0000-0000C03F0000}"/>
    <cellStyle name="Normal 11 3 2 2 5 11" xfId="26587" xr:uid="{00000000-0005-0000-0000-0000C13F0000}"/>
    <cellStyle name="Normal 11 3 2 2 5 12" xfId="31539" xr:uid="{00000000-0005-0000-0000-0000C23F0000}"/>
    <cellStyle name="Normal 11 3 2 2 5 2" xfId="1238" xr:uid="{00000000-0005-0000-0000-0000C33F0000}"/>
    <cellStyle name="Normal 11 3 2 2 5 2 10" xfId="32991" xr:uid="{00000000-0005-0000-0000-0000C43F0000}"/>
    <cellStyle name="Normal 11 3 2 2 5 2 2" xfId="4736" xr:uid="{00000000-0005-0000-0000-0000C53F0000}"/>
    <cellStyle name="Normal 11 3 2 2 5 2 2 2" xfId="9686" xr:uid="{00000000-0005-0000-0000-0000C63F0000}"/>
    <cellStyle name="Normal 11 3 2 2 5 2 2 2 2" xfId="44347" xr:uid="{00000000-0005-0000-0000-0000C73F0000}"/>
    <cellStyle name="Normal 11 3 2 2 5 2 2 3" xfId="14636" xr:uid="{00000000-0005-0000-0000-0000C83F0000}"/>
    <cellStyle name="Normal 11 3 2 2 5 2 2 3 2" xfId="39395" xr:uid="{00000000-0005-0000-0000-0000C93F0000}"/>
    <cellStyle name="Normal 11 3 2 2 5 2 2 4" xfId="19587" xr:uid="{00000000-0005-0000-0000-0000CA3F0000}"/>
    <cellStyle name="Normal 11 3 2 2 5 2 2 5" xfId="24539" xr:uid="{00000000-0005-0000-0000-0000CB3F0000}"/>
    <cellStyle name="Normal 11 3 2 2 5 2 2 6" xfId="29491" xr:uid="{00000000-0005-0000-0000-0000CC3F0000}"/>
    <cellStyle name="Normal 11 3 2 2 5 2 2 7" xfId="34443" xr:uid="{00000000-0005-0000-0000-0000CD3F0000}"/>
    <cellStyle name="Normal 11 3 2 2 5 2 3" xfId="6188" xr:uid="{00000000-0005-0000-0000-0000CE3F0000}"/>
    <cellStyle name="Normal 11 3 2 2 5 2 3 2" xfId="11138" xr:uid="{00000000-0005-0000-0000-0000CF3F0000}"/>
    <cellStyle name="Normal 11 3 2 2 5 2 3 2 2" xfId="45799" xr:uid="{00000000-0005-0000-0000-0000D03F0000}"/>
    <cellStyle name="Normal 11 3 2 2 5 2 3 3" xfId="16088" xr:uid="{00000000-0005-0000-0000-0000D13F0000}"/>
    <cellStyle name="Normal 11 3 2 2 5 2 3 3 2" xfId="40847" xr:uid="{00000000-0005-0000-0000-0000D23F0000}"/>
    <cellStyle name="Normal 11 3 2 2 5 2 3 4" xfId="21039" xr:uid="{00000000-0005-0000-0000-0000D33F0000}"/>
    <cellStyle name="Normal 11 3 2 2 5 2 3 5" xfId="25991" xr:uid="{00000000-0005-0000-0000-0000D43F0000}"/>
    <cellStyle name="Normal 11 3 2 2 5 2 3 6" xfId="30943" xr:uid="{00000000-0005-0000-0000-0000D53F0000}"/>
    <cellStyle name="Normal 11 3 2 2 5 2 3 7" xfId="35895" xr:uid="{00000000-0005-0000-0000-0000D63F0000}"/>
    <cellStyle name="Normal 11 3 2 2 5 2 4" xfId="3284" xr:uid="{00000000-0005-0000-0000-0000D73F0000}"/>
    <cellStyle name="Normal 11 3 2 2 5 2 4 2" xfId="42895" xr:uid="{00000000-0005-0000-0000-0000D83F0000}"/>
    <cellStyle name="Normal 11 3 2 2 5 2 5" xfId="8234" xr:uid="{00000000-0005-0000-0000-0000D93F0000}"/>
    <cellStyle name="Normal 11 3 2 2 5 2 5 2" xfId="37943" xr:uid="{00000000-0005-0000-0000-0000DA3F0000}"/>
    <cellStyle name="Normal 11 3 2 2 5 2 6" xfId="13184" xr:uid="{00000000-0005-0000-0000-0000DB3F0000}"/>
    <cellStyle name="Normal 11 3 2 2 5 2 7" xfId="18135" xr:uid="{00000000-0005-0000-0000-0000DC3F0000}"/>
    <cellStyle name="Normal 11 3 2 2 5 2 8" xfId="23087" xr:uid="{00000000-0005-0000-0000-0000DD3F0000}"/>
    <cellStyle name="Normal 11 3 2 2 5 2 9" xfId="28039" xr:uid="{00000000-0005-0000-0000-0000DE3F0000}"/>
    <cellStyle name="Normal 11 3 2 2 5 3" xfId="2690" xr:uid="{00000000-0005-0000-0000-0000DF3F0000}"/>
    <cellStyle name="Normal 11 3 2 2 5 3 2" xfId="7640" xr:uid="{00000000-0005-0000-0000-0000E03F0000}"/>
    <cellStyle name="Normal 11 3 2 2 5 3 2 2" xfId="42301" xr:uid="{00000000-0005-0000-0000-0000E13F0000}"/>
    <cellStyle name="Normal 11 3 2 2 5 3 3" xfId="12590" xr:uid="{00000000-0005-0000-0000-0000E23F0000}"/>
    <cellStyle name="Normal 11 3 2 2 5 3 3 2" xfId="37349" xr:uid="{00000000-0005-0000-0000-0000E33F0000}"/>
    <cellStyle name="Normal 11 3 2 2 5 3 4" xfId="17541" xr:uid="{00000000-0005-0000-0000-0000E43F0000}"/>
    <cellStyle name="Normal 11 3 2 2 5 3 5" xfId="22493" xr:uid="{00000000-0005-0000-0000-0000E53F0000}"/>
    <cellStyle name="Normal 11 3 2 2 5 3 6" xfId="27445" xr:uid="{00000000-0005-0000-0000-0000E63F0000}"/>
    <cellStyle name="Normal 11 3 2 2 5 3 7" xfId="32397" xr:uid="{00000000-0005-0000-0000-0000E73F0000}"/>
    <cellStyle name="Normal 11 3 2 2 5 4" xfId="4142" xr:uid="{00000000-0005-0000-0000-0000E83F0000}"/>
    <cellStyle name="Normal 11 3 2 2 5 4 2" xfId="9092" xr:uid="{00000000-0005-0000-0000-0000E93F0000}"/>
    <cellStyle name="Normal 11 3 2 2 5 4 2 2" xfId="43753" xr:uid="{00000000-0005-0000-0000-0000EA3F0000}"/>
    <cellStyle name="Normal 11 3 2 2 5 4 3" xfId="14042" xr:uid="{00000000-0005-0000-0000-0000EB3F0000}"/>
    <cellStyle name="Normal 11 3 2 2 5 4 3 2" xfId="38801" xr:uid="{00000000-0005-0000-0000-0000EC3F0000}"/>
    <cellStyle name="Normal 11 3 2 2 5 4 4" xfId="18993" xr:uid="{00000000-0005-0000-0000-0000ED3F0000}"/>
    <cellStyle name="Normal 11 3 2 2 5 4 5" xfId="23945" xr:uid="{00000000-0005-0000-0000-0000EE3F0000}"/>
    <cellStyle name="Normal 11 3 2 2 5 4 6" xfId="28897" xr:uid="{00000000-0005-0000-0000-0000EF3F0000}"/>
    <cellStyle name="Normal 11 3 2 2 5 4 7" xfId="33849" xr:uid="{00000000-0005-0000-0000-0000F03F0000}"/>
    <cellStyle name="Normal 11 3 2 2 5 5" xfId="5594" xr:uid="{00000000-0005-0000-0000-0000F13F0000}"/>
    <cellStyle name="Normal 11 3 2 2 5 5 2" xfId="10544" xr:uid="{00000000-0005-0000-0000-0000F23F0000}"/>
    <cellStyle name="Normal 11 3 2 2 5 5 2 2" xfId="45205" xr:uid="{00000000-0005-0000-0000-0000F33F0000}"/>
    <cellStyle name="Normal 11 3 2 2 5 5 3" xfId="15494" xr:uid="{00000000-0005-0000-0000-0000F43F0000}"/>
    <cellStyle name="Normal 11 3 2 2 5 5 3 2" xfId="40253" xr:uid="{00000000-0005-0000-0000-0000F53F0000}"/>
    <cellStyle name="Normal 11 3 2 2 5 5 4" xfId="20445" xr:uid="{00000000-0005-0000-0000-0000F63F0000}"/>
    <cellStyle name="Normal 11 3 2 2 5 5 5" xfId="25397" xr:uid="{00000000-0005-0000-0000-0000F73F0000}"/>
    <cellStyle name="Normal 11 3 2 2 5 5 6" xfId="30349" xr:uid="{00000000-0005-0000-0000-0000F83F0000}"/>
    <cellStyle name="Normal 11 3 2 2 5 5 7" xfId="35301" xr:uid="{00000000-0005-0000-0000-0000F93F0000}"/>
    <cellStyle name="Normal 11 3 2 2 5 6" xfId="1832" xr:uid="{00000000-0005-0000-0000-0000FA3F0000}"/>
    <cellStyle name="Normal 11 3 2 2 5 6 2" xfId="41443" xr:uid="{00000000-0005-0000-0000-0000FB3F0000}"/>
    <cellStyle name="Normal 11 3 2 2 5 7" xfId="6782" xr:uid="{00000000-0005-0000-0000-0000FC3F0000}"/>
    <cellStyle name="Normal 11 3 2 2 5 7 2" xfId="36491" xr:uid="{00000000-0005-0000-0000-0000FD3F0000}"/>
    <cellStyle name="Normal 11 3 2 2 5 8" xfId="11732" xr:uid="{00000000-0005-0000-0000-0000FE3F0000}"/>
    <cellStyle name="Normal 11 3 2 2 5 9" xfId="16683" xr:uid="{00000000-0005-0000-0000-0000FF3F0000}"/>
    <cellStyle name="Normal 11 3 2 2 6" xfId="908" xr:uid="{00000000-0005-0000-0000-000000400000}"/>
    <cellStyle name="Normal 11 3 2 2 6 10" xfId="21899" xr:uid="{00000000-0005-0000-0000-000001400000}"/>
    <cellStyle name="Normal 11 3 2 2 6 11" xfId="26851" xr:uid="{00000000-0005-0000-0000-000002400000}"/>
    <cellStyle name="Normal 11 3 2 2 6 12" xfId="31803" xr:uid="{00000000-0005-0000-0000-000003400000}"/>
    <cellStyle name="Normal 11 3 2 2 6 2" xfId="1502" xr:uid="{00000000-0005-0000-0000-000004400000}"/>
    <cellStyle name="Normal 11 3 2 2 6 2 10" xfId="33255" xr:uid="{00000000-0005-0000-0000-000005400000}"/>
    <cellStyle name="Normal 11 3 2 2 6 2 2" xfId="5000" xr:uid="{00000000-0005-0000-0000-000006400000}"/>
    <cellStyle name="Normal 11 3 2 2 6 2 2 2" xfId="9950" xr:uid="{00000000-0005-0000-0000-000007400000}"/>
    <cellStyle name="Normal 11 3 2 2 6 2 2 2 2" xfId="44611" xr:uid="{00000000-0005-0000-0000-000008400000}"/>
    <cellStyle name="Normal 11 3 2 2 6 2 2 3" xfId="14900" xr:uid="{00000000-0005-0000-0000-000009400000}"/>
    <cellStyle name="Normal 11 3 2 2 6 2 2 3 2" xfId="39659" xr:uid="{00000000-0005-0000-0000-00000A400000}"/>
    <cellStyle name="Normal 11 3 2 2 6 2 2 4" xfId="19851" xr:uid="{00000000-0005-0000-0000-00000B400000}"/>
    <cellStyle name="Normal 11 3 2 2 6 2 2 5" xfId="24803" xr:uid="{00000000-0005-0000-0000-00000C400000}"/>
    <cellStyle name="Normal 11 3 2 2 6 2 2 6" xfId="29755" xr:uid="{00000000-0005-0000-0000-00000D400000}"/>
    <cellStyle name="Normal 11 3 2 2 6 2 2 7" xfId="34707" xr:uid="{00000000-0005-0000-0000-00000E400000}"/>
    <cellStyle name="Normal 11 3 2 2 6 2 3" xfId="6452" xr:uid="{00000000-0005-0000-0000-00000F400000}"/>
    <cellStyle name="Normal 11 3 2 2 6 2 3 2" xfId="11402" xr:uid="{00000000-0005-0000-0000-000010400000}"/>
    <cellStyle name="Normal 11 3 2 2 6 2 3 2 2" xfId="46063" xr:uid="{00000000-0005-0000-0000-000011400000}"/>
    <cellStyle name="Normal 11 3 2 2 6 2 3 3" xfId="16352" xr:uid="{00000000-0005-0000-0000-000012400000}"/>
    <cellStyle name="Normal 11 3 2 2 6 2 3 3 2" xfId="41111" xr:uid="{00000000-0005-0000-0000-000013400000}"/>
    <cellStyle name="Normal 11 3 2 2 6 2 3 4" xfId="21303" xr:uid="{00000000-0005-0000-0000-000014400000}"/>
    <cellStyle name="Normal 11 3 2 2 6 2 3 5" xfId="26255" xr:uid="{00000000-0005-0000-0000-000015400000}"/>
    <cellStyle name="Normal 11 3 2 2 6 2 3 6" xfId="31207" xr:uid="{00000000-0005-0000-0000-000016400000}"/>
    <cellStyle name="Normal 11 3 2 2 6 2 3 7" xfId="36159" xr:uid="{00000000-0005-0000-0000-000017400000}"/>
    <cellStyle name="Normal 11 3 2 2 6 2 4" xfId="3548" xr:uid="{00000000-0005-0000-0000-000018400000}"/>
    <cellStyle name="Normal 11 3 2 2 6 2 4 2" xfId="43159" xr:uid="{00000000-0005-0000-0000-000019400000}"/>
    <cellStyle name="Normal 11 3 2 2 6 2 5" xfId="8498" xr:uid="{00000000-0005-0000-0000-00001A400000}"/>
    <cellStyle name="Normal 11 3 2 2 6 2 5 2" xfId="38207" xr:uid="{00000000-0005-0000-0000-00001B400000}"/>
    <cellStyle name="Normal 11 3 2 2 6 2 6" xfId="13448" xr:uid="{00000000-0005-0000-0000-00001C400000}"/>
    <cellStyle name="Normal 11 3 2 2 6 2 7" xfId="18399" xr:uid="{00000000-0005-0000-0000-00001D400000}"/>
    <cellStyle name="Normal 11 3 2 2 6 2 8" xfId="23351" xr:uid="{00000000-0005-0000-0000-00001E400000}"/>
    <cellStyle name="Normal 11 3 2 2 6 2 9" xfId="28303" xr:uid="{00000000-0005-0000-0000-00001F400000}"/>
    <cellStyle name="Normal 11 3 2 2 6 3" xfId="2954" xr:uid="{00000000-0005-0000-0000-000020400000}"/>
    <cellStyle name="Normal 11 3 2 2 6 3 2" xfId="7904" xr:uid="{00000000-0005-0000-0000-000021400000}"/>
    <cellStyle name="Normal 11 3 2 2 6 3 2 2" xfId="42565" xr:uid="{00000000-0005-0000-0000-000022400000}"/>
    <cellStyle name="Normal 11 3 2 2 6 3 3" xfId="12854" xr:uid="{00000000-0005-0000-0000-000023400000}"/>
    <cellStyle name="Normal 11 3 2 2 6 3 3 2" xfId="37613" xr:uid="{00000000-0005-0000-0000-000024400000}"/>
    <cellStyle name="Normal 11 3 2 2 6 3 4" xfId="17805" xr:uid="{00000000-0005-0000-0000-000025400000}"/>
    <cellStyle name="Normal 11 3 2 2 6 3 5" xfId="22757" xr:uid="{00000000-0005-0000-0000-000026400000}"/>
    <cellStyle name="Normal 11 3 2 2 6 3 6" xfId="27709" xr:uid="{00000000-0005-0000-0000-000027400000}"/>
    <cellStyle name="Normal 11 3 2 2 6 3 7" xfId="32661" xr:uid="{00000000-0005-0000-0000-000028400000}"/>
    <cellStyle name="Normal 11 3 2 2 6 4" xfId="4406" xr:uid="{00000000-0005-0000-0000-000029400000}"/>
    <cellStyle name="Normal 11 3 2 2 6 4 2" xfId="9356" xr:uid="{00000000-0005-0000-0000-00002A400000}"/>
    <cellStyle name="Normal 11 3 2 2 6 4 2 2" xfId="44017" xr:uid="{00000000-0005-0000-0000-00002B400000}"/>
    <cellStyle name="Normal 11 3 2 2 6 4 3" xfId="14306" xr:uid="{00000000-0005-0000-0000-00002C400000}"/>
    <cellStyle name="Normal 11 3 2 2 6 4 3 2" xfId="39065" xr:uid="{00000000-0005-0000-0000-00002D400000}"/>
    <cellStyle name="Normal 11 3 2 2 6 4 4" xfId="19257" xr:uid="{00000000-0005-0000-0000-00002E400000}"/>
    <cellStyle name="Normal 11 3 2 2 6 4 5" xfId="24209" xr:uid="{00000000-0005-0000-0000-00002F400000}"/>
    <cellStyle name="Normal 11 3 2 2 6 4 6" xfId="29161" xr:uid="{00000000-0005-0000-0000-000030400000}"/>
    <cellStyle name="Normal 11 3 2 2 6 4 7" xfId="34113" xr:uid="{00000000-0005-0000-0000-000031400000}"/>
    <cellStyle name="Normal 11 3 2 2 6 5" xfId="5858" xr:uid="{00000000-0005-0000-0000-000032400000}"/>
    <cellStyle name="Normal 11 3 2 2 6 5 2" xfId="10808" xr:uid="{00000000-0005-0000-0000-000033400000}"/>
    <cellStyle name="Normal 11 3 2 2 6 5 2 2" xfId="45469" xr:uid="{00000000-0005-0000-0000-000034400000}"/>
    <cellStyle name="Normal 11 3 2 2 6 5 3" xfId="15758" xr:uid="{00000000-0005-0000-0000-000035400000}"/>
    <cellStyle name="Normal 11 3 2 2 6 5 3 2" xfId="40517" xr:uid="{00000000-0005-0000-0000-000036400000}"/>
    <cellStyle name="Normal 11 3 2 2 6 5 4" xfId="20709" xr:uid="{00000000-0005-0000-0000-000037400000}"/>
    <cellStyle name="Normal 11 3 2 2 6 5 5" xfId="25661" xr:uid="{00000000-0005-0000-0000-000038400000}"/>
    <cellStyle name="Normal 11 3 2 2 6 5 6" xfId="30613" xr:uid="{00000000-0005-0000-0000-000039400000}"/>
    <cellStyle name="Normal 11 3 2 2 6 5 7" xfId="35565" xr:uid="{00000000-0005-0000-0000-00003A400000}"/>
    <cellStyle name="Normal 11 3 2 2 6 6" xfId="2096" xr:uid="{00000000-0005-0000-0000-00003B400000}"/>
    <cellStyle name="Normal 11 3 2 2 6 6 2" xfId="41707" xr:uid="{00000000-0005-0000-0000-00003C400000}"/>
    <cellStyle name="Normal 11 3 2 2 6 7" xfId="7046" xr:uid="{00000000-0005-0000-0000-00003D400000}"/>
    <cellStyle name="Normal 11 3 2 2 6 7 2" xfId="36755" xr:uid="{00000000-0005-0000-0000-00003E400000}"/>
    <cellStyle name="Normal 11 3 2 2 6 8" xfId="11996" xr:uid="{00000000-0005-0000-0000-00003F400000}"/>
    <cellStyle name="Normal 11 3 2 2 6 9" xfId="16947" xr:uid="{00000000-0005-0000-0000-000040400000}"/>
    <cellStyle name="Normal 11 3 2 2 7" xfId="578" xr:uid="{00000000-0005-0000-0000-000041400000}"/>
    <cellStyle name="Normal 11 3 2 2 7 10" xfId="32331" xr:uid="{00000000-0005-0000-0000-000042400000}"/>
    <cellStyle name="Normal 11 3 2 2 7 2" xfId="4076" xr:uid="{00000000-0005-0000-0000-000043400000}"/>
    <cellStyle name="Normal 11 3 2 2 7 2 2" xfId="9026" xr:uid="{00000000-0005-0000-0000-000044400000}"/>
    <cellStyle name="Normal 11 3 2 2 7 2 2 2" xfId="43687" xr:uid="{00000000-0005-0000-0000-000045400000}"/>
    <cellStyle name="Normal 11 3 2 2 7 2 3" xfId="13976" xr:uid="{00000000-0005-0000-0000-000046400000}"/>
    <cellStyle name="Normal 11 3 2 2 7 2 3 2" xfId="38735" xr:uid="{00000000-0005-0000-0000-000047400000}"/>
    <cellStyle name="Normal 11 3 2 2 7 2 4" xfId="18927" xr:uid="{00000000-0005-0000-0000-000048400000}"/>
    <cellStyle name="Normal 11 3 2 2 7 2 5" xfId="23879" xr:uid="{00000000-0005-0000-0000-000049400000}"/>
    <cellStyle name="Normal 11 3 2 2 7 2 6" xfId="28831" xr:uid="{00000000-0005-0000-0000-00004A400000}"/>
    <cellStyle name="Normal 11 3 2 2 7 2 7" xfId="33783" xr:uid="{00000000-0005-0000-0000-00004B400000}"/>
    <cellStyle name="Normal 11 3 2 2 7 3" xfId="5528" xr:uid="{00000000-0005-0000-0000-00004C400000}"/>
    <cellStyle name="Normal 11 3 2 2 7 3 2" xfId="10478" xr:uid="{00000000-0005-0000-0000-00004D400000}"/>
    <cellStyle name="Normal 11 3 2 2 7 3 2 2" xfId="45139" xr:uid="{00000000-0005-0000-0000-00004E400000}"/>
    <cellStyle name="Normal 11 3 2 2 7 3 3" xfId="15428" xr:uid="{00000000-0005-0000-0000-00004F400000}"/>
    <cellStyle name="Normal 11 3 2 2 7 3 3 2" xfId="40187" xr:uid="{00000000-0005-0000-0000-000050400000}"/>
    <cellStyle name="Normal 11 3 2 2 7 3 4" xfId="20379" xr:uid="{00000000-0005-0000-0000-000051400000}"/>
    <cellStyle name="Normal 11 3 2 2 7 3 5" xfId="25331" xr:uid="{00000000-0005-0000-0000-000052400000}"/>
    <cellStyle name="Normal 11 3 2 2 7 3 6" xfId="30283" xr:uid="{00000000-0005-0000-0000-000053400000}"/>
    <cellStyle name="Normal 11 3 2 2 7 3 7" xfId="35235" xr:uid="{00000000-0005-0000-0000-000054400000}"/>
    <cellStyle name="Normal 11 3 2 2 7 4" xfId="2624" xr:uid="{00000000-0005-0000-0000-000055400000}"/>
    <cellStyle name="Normal 11 3 2 2 7 4 2" xfId="42235" xr:uid="{00000000-0005-0000-0000-000056400000}"/>
    <cellStyle name="Normal 11 3 2 2 7 5" xfId="7574" xr:uid="{00000000-0005-0000-0000-000057400000}"/>
    <cellStyle name="Normal 11 3 2 2 7 5 2" xfId="37283" xr:uid="{00000000-0005-0000-0000-000058400000}"/>
    <cellStyle name="Normal 11 3 2 2 7 6" xfId="12524" xr:uid="{00000000-0005-0000-0000-000059400000}"/>
    <cellStyle name="Normal 11 3 2 2 7 7" xfId="17475" xr:uid="{00000000-0005-0000-0000-00005A400000}"/>
    <cellStyle name="Normal 11 3 2 2 7 8" xfId="22427" xr:uid="{00000000-0005-0000-0000-00005B400000}"/>
    <cellStyle name="Normal 11 3 2 2 7 9" xfId="27379" xr:uid="{00000000-0005-0000-0000-00005C400000}"/>
    <cellStyle name="Normal 11 3 2 2 8" xfId="1172" xr:uid="{00000000-0005-0000-0000-00005D400000}"/>
    <cellStyle name="Normal 11 3 2 2 8 10" xfId="32925" xr:uid="{00000000-0005-0000-0000-00005E400000}"/>
    <cellStyle name="Normal 11 3 2 2 8 2" xfId="4670" xr:uid="{00000000-0005-0000-0000-00005F400000}"/>
    <cellStyle name="Normal 11 3 2 2 8 2 2" xfId="9620" xr:uid="{00000000-0005-0000-0000-000060400000}"/>
    <cellStyle name="Normal 11 3 2 2 8 2 2 2" xfId="44281" xr:uid="{00000000-0005-0000-0000-000061400000}"/>
    <cellStyle name="Normal 11 3 2 2 8 2 3" xfId="14570" xr:uid="{00000000-0005-0000-0000-000062400000}"/>
    <cellStyle name="Normal 11 3 2 2 8 2 3 2" xfId="39329" xr:uid="{00000000-0005-0000-0000-000063400000}"/>
    <cellStyle name="Normal 11 3 2 2 8 2 4" xfId="19521" xr:uid="{00000000-0005-0000-0000-000064400000}"/>
    <cellStyle name="Normal 11 3 2 2 8 2 5" xfId="24473" xr:uid="{00000000-0005-0000-0000-000065400000}"/>
    <cellStyle name="Normal 11 3 2 2 8 2 6" xfId="29425" xr:uid="{00000000-0005-0000-0000-000066400000}"/>
    <cellStyle name="Normal 11 3 2 2 8 2 7" xfId="34377" xr:uid="{00000000-0005-0000-0000-000067400000}"/>
    <cellStyle name="Normal 11 3 2 2 8 3" xfId="6122" xr:uid="{00000000-0005-0000-0000-000068400000}"/>
    <cellStyle name="Normal 11 3 2 2 8 3 2" xfId="11072" xr:uid="{00000000-0005-0000-0000-000069400000}"/>
    <cellStyle name="Normal 11 3 2 2 8 3 2 2" xfId="45733" xr:uid="{00000000-0005-0000-0000-00006A400000}"/>
    <cellStyle name="Normal 11 3 2 2 8 3 3" xfId="16022" xr:uid="{00000000-0005-0000-0000-00006B400000}"/>
    <cellStyle name="Normal 11 3 2 2 8 3 3 2" xfId="40781" xr:uid="{00000000-0005-0000-0000-00006C400000}"/>
    <cellStyle name="Normal 11 3 2 2 8 3 4" xfId="20973" xr:uid="{00000000-0005-0000-0000-00006D400000}"/>
    <cellStyle name="Normal 11 3 2 2 8 3 5" xfId="25925" xr:uid="{00000000-0005-0000-0000-00006E400000}"/>
    <cellStyle name="Normal 11 3 2 2 8 3 6" xfId="30877" xr:uid="{00000000-0005-0000-0000-00006F400000}"/>
    <cellStyle name="Normal 11 3 2 2 8 3 7" xfId="35829" xr:uid="{00000000-0005-0000-0000-000070400000}"/>
    <cellStyle name="Normal 11 3 2 2 8 4" xfId="3218" xr:uid="{00000000-0005-0000-0000-000071400000}"/>
    <cellStyle name="Normal 11 3 2 2 8 4 2" xfId="42829" xr:uid="{00000000-0005-0000-0000-000072400000}"/>
    <cellStyle name="Normal 11 3 2 2 8 5" xfId="8168" xr:uid="{00000000-0005-0000-0000-000073400000}"/>
    <cellStyle name="Normal 11 3 2 2 8 5 2" xfId="37877" xr:uid="{00000000-0005-0000-0000-000074400000}"/>
    <cellStyle name="Normal 11 3 2 2 8 6" xfId="13118" xr:uid="{00000000-0005-0000-0000-000075400000}"/>
    <cellStyle name="Normal 11 3 2 2 8 7" xfId="18069" xr:uid="{00000000-0005-0000-0000-000076400000}"/>
    <cellStyle name="Normal 11 3 2 2 8 8" xfId="23021" xr:uid="{00000000-0005-0000-0000-000077400000}"/>
    <cellStyle name="Normal 11 3 2 2 8 9" xfId="27973" xr:uid="{00000000-0005-0000-0000-000078400000}"/>
    <cellStyle name="Normal 11 3 2 2 9" xfId="2360" xr:uid="{00000000-0005-0000-0000-000079400000}"/>
    <cellStyle name="Normal 11 3 2 2 9 2" xfId="7310" xr:uid="{00000000-0005-0000-0000-00007A400000}"/>
    <cellStyle name="Normal 11 3 2 2 9 2 2" xfId="41971" xr:uid="{00000000-0005-0000-0000-00007B400000}"/>
    <cellStyle name="Normal 11 3 2 2 9 3" xfId="12260" xr:uid="{00000000-0005-0000-0000-00007C400000}"/>
    <cellStyle name="Normal 11 3 2 2 9 3 2" xfId="37019" xr:uid="{00000000-0005-0000-0000-00007D400000}"/>
    <cellStyle name="Normal 11 3 2 2 9 4" xfId="17211" xr:uid="{00000000-0005-0000-0000-00007E400000}"/>
    <cellStyle name="Normal 11 3 2 2 9 5" xfId="22163" xr:uid="{00000000-0005-0000-0000-00007F400000}"/>
    <cellStyle name="Normal 11 3 2 2 9 6" xfId="27115" xr:uid="{00000000-0005-0000-0000-000080400000}"/>
    <cellStyle name="Normal 11 3 2 2 9 7" xfId="32067" xr:uid="{00000000-0005-0000-0000-000081400000}"/>
    <cellStyle name="Normal 11 3 2 3" xfId="347" xr:uid="{00000000-0005-0000-0000-000082400000}"/>
    <cellStyle name="Normal 11 3 2 3 10" xfId="11765" xr:uid="{00000000-0005-0000-0000-000083400000}"/>
    <cellStyle name="Normal 11 3 2 3 11" xfId="16716" xr:uid="{00000000-0005-0000-0000-000084400000}"/>
    <cellStyle name="Normal 11 3 2 3 12" xfId="21668" xr:uid="{00000000-0005-0000-0000-000085400000}"/>
    <cellStyle name="Normal 11 3 2 3 13" xfId="26620" xr:uid="{00000000-0005-0000-0000-000086400000}"/>
    <cellStyle name="Normal 11 3 2 3 14" xfId="31572" xr:uid="{00000000-0005-0000-0000-000087400000}"/>
    <cellStyle name="Normal 11 3 2 3 2" xfId="941" xr:uid="{00000000-0005-0000-0000-000088400000}"/>
    <cellStyle name="Normal 11 3 2 3 2 10" xfId="21932" xr:uid="{00000000-0005-0000-0000-000089400000}"/>
    <cellStyle name="Normal 11 3 2 3 2 11" xfId="26884" xr:uid="{00000000-0005-0000-0000-00008A400000}"/>
    <cellStyle name="Normal 11 3 2 3 2 12" xfId="31836" xr:uid="{00000000-0005-0000-0000-00008B400000}"/>
    <cellStyle name="Normal 11 3 2 3 2 2" xfId="1535" xr:uid="{00000000-0005-0000-0000-00008C400000}"/>
    <cellStyle name="Normal 11 3 2 3 2 2 10" xfId="33288" xr:uid="{00000000-0005-0000-0000-00008D400000}"/>
    <cellStyle name="Normal 11 3 2 3 2 2 2" xfId="5033" xr:uid="{00000000-0005-0000-0000-00008E400000}"/>
    <cellStyle name="Normal 11 3 2 3 2 2 2 2" xfId="9983" xr:uid="{00000000-0005-0000-0000-00008F400000}"/>
    <cellStyle name="Normal 11 3 2 3 2 2 2 2 2" xfId="44644" xr:uid="{00000000-0005-0000-0000-000090400000}"/>
    <cellStyle name="Normal 11 3 2 3 2 2 2 3" xfId="14933" xr:uid="{00000000-0005-0000-0000-000091400000}"/>
    <cellStyle name="Normal 11 3 2 3 2 2 2 3 2" xfId="39692" xr:uid="{00000000-0005-0000-0000-000092400000}"/>
    <cellStyle name="Normal 11 3 2 3 2 2 2 4" xfId="19884" xr:uid="{00000000-0005-0000-0000-000093400000}"/>
    <cellStyle name="Normal 11 3 2 3 2 2 2 5" xfId="24836" xr:uid="{00000000-0005-0000-0000-000094400000}"/>
    <cellStyle name="Normal 11 3 2 3 2 2 2 6" xfId="29788" xr:uid="{00000000-0005-0000-0000-000095400000}"/>
    <cellStyle name="Normal 11 3 2 3 2 2 2 7" xfId="34740" xr:uid="{00000000-0005-0000-0000-000096400000}"/>
    <cellStyle name="Normal 11 3 2 3 2 2 3" xfId="6485" xr:uid="{00000000-0005-0000-0000-000097400000}"/>
    <cellStyle name="Normal 11 3 2 3 2 2 3 2" xfId="11435" xr:uid="{00000000-0005-0000-0000-000098400000}"/>
    <cellStyle name="Normal 11 3 2 3 2 2 3 2 2" xfId="46096" xr:uid="{00000000-0005-0000-0000-000099400000}"/>
    <cellStyle name="Normal 11 3 2 3 2 2 3 3" xfId="16385" xr:uid="{00000000-0005-0000-0000-00009A400000}"/>
    <cellStyle name="Normal 11 3 2 3 2 2 3 3 2" xfId="41144" xr:uid="{00000000-0005-0000-0000-00009B400000}"/>
    <cellStyle name="Normal 11 3 2 3 2 2 3 4" xfId="21336" xr:uid="{00000000-0005-0000-0000-00009C400000}"/>
    <cellStyle name="Normal 11 3 2 3 2 2 3 5" xfId="26288" xr:uid="{00000000-0005-0000-0000-00009D400000}"/>
    <cellStyle name="Normal 11 3 2 3 2 2 3 6" xfId="31240" xr:uid="{00000000-0005-0000-0000-00009E400000}"/>
    <cellStyle name="Normal 11 3 2 3 2 2 3 7" xfId="36192" xr:uid="{00000000-0005-0000-0000-00009F400000}"/>
    <cellStyle name="Normal 11 3 2 3 2 2 4" xfId="3581" xr:uid="{00000000-0005-0000-0000-0000A0400000}"/>
    <cellStyle name="Normal 11 3 2 3 2 2 4 2" xfId="43192" xr:uid="{00000000-0005-0000-0000-0000A1400000}"/>
    <cellStyle name="Normal 11 3 2 3 2 2 5" xfId="8531" xr:uid="{00000000-0005-0000-0000-0000A2400000}"/>
    <cellStyle name="Normal 11 3 2 3 2 2 5 2" xfId="38240" xr:uid="{00000000-0005-0000-0000-0000A3400000}"/>
    <cellStyle name="Normal 11 3 2 3 2 2 6" xfId="13481" xr:uid="{00000000-0005-0000-0000-0000A4400000}"/>
    <cellStyle name="Normal 11 3 2 3 2 2 7" xfId="18432" xr:uid="{00000000-0005-0000-0000-0000A5400000}"/>
    <cellStyle name="Normal 11 3 2 3 2 2 8" xfId="23384" xr:uid="{00000000-0005-0000-0000-0000A6400000}"/>
    <cellStyle name="Normal 11 3 2 3 2 2 9" xfId="28336" xr:uid="{00000000-0005-0000-0000-0000A7400000}"/>
    <cellStyle name="Normal 11 3 2 3 2 3" xfId="2987" xr:uid="{00000000-0005-0000-0000-0000A8400000}"/>
    <cellStyle name="Normal 11 3 2 3 2 3 2" xfId="7937" xr:uid="{00000000-0005-0000-0000-0000A9400000}"/>
    <cellStyle name="Normal 11 3 2 3 2 3 2 2" xfId="42598" xr:uid="{00000000-0005-0000-0000-0000AA400000}"/>
    <cellStyle name="Normal 11 3 2 3 2 3 3" xfId="12887" xr:uid="{00000000-0005-0000-0000-0000AB400000}"/>
    <cellStyle name="Normal 11 3 2 3 2 3 3 2" xfId="37646" xr:uid="{00000000-0005-0000-0000-0000AC400000}"/>
    <cellStyle name="Normal 11 3 2 3 2 3 4" xfId="17838" xr:uid="{00000000-0005-0000-0000-0000AD400000}"/>
    <cellStyle name="Normal 11 3 2 3 2 3 5" xfId="22790" xr:uid="{00000000-0005-0000-0000-0000AE400000}"/>
    <cellStyle name="Normal 11 3 2 3 2 3 6" xfId="27742" xr:uid="{00000000-0005-0000-0000-0000AF400000}"/>
    <cellStyle name="Normal 11 3 2 3 2 3 7" xfId="32694" xr:uid="{00000000-0005-0000-0000-0000B0400000}"/>
    <cellStyle name="Normal 11 3 2 3 2 4" xfId="4439" xr:uid="{00000000-0005-0000-0000-0000B1400000}"/>
    <cellStyle name="Normal 11 3 2 3 2 4 2" xfId="9389" xr:uid="{00000000-0005-0000-0000-0000B2400000}"/>
    <cellStyle name="Normal 11 3 2 3 2 4 2 2" xfId="44050" xr:uid="{00000000-0005-0000-0000-0000B3400000}"/>
    <cellStyle name="Normal 11 3 2 3 2 4 3" xfId="14339" xr:uid="{00000000-0005-0000-0000-0000B4400000}"/>
    <cellStyle name="Normal 11 3 2 3 2 4 3 2" xfId="39098" xr:uid="{00000000-0005-0000-0000-0000B5400000}"/>
    <cellStyle name="Normal 11 3 2 3 2 4 4" xfId="19290" xr:uid="{00000000-0005-0000-0000-0000B6400000}"/>
    <cellStyle name="Normal 11 3 2 3 2 4 5" xfId="24242" xr:uid="{00000000-0005-0000-0000-0000B7400000}"/>
    <cellStyle name="Normal 11 3 2 3 2 4 6" xfId="29194" xr:uid="{00000000-0005-0000-0000-0000B8400000}"/>
    <cellStyle name="Normal 11 3 2 3 2 4 7" xfId="34146" xr:uid="{00000000-0005-0000-0000-0000B9400000}"/>
    <cellStyle name="Normal 11 3 2 3 2 5" xfId="5891" xr:uid="{00000000-0005-0000-0000-0000BA400000}"/>
    <cellStyle name="Normal 11 3 2 3 2 5 2" xfId="10841" xr:uid="{00000000-0005-0000-0000-0000BB400000}"/>
    <cellStyle name="Normal 11 3 2 3 2 5 2 2" xfId="45502" xr:uid="{00000000-0005-0000-0000-0000BC400000}"/>
    <cellStyle name="Normal 11 3 2 3 2 5 3" xfId="15791" xr:uid="{00000000-0005-0000-0000-0000BD400000}"/>
    <cellStyle name="Normal 11 3 2 3 2 5 3 2" xfId="40550" xr:uid="{00000000-0005-0000-0000-0000BE400000}"/>
    <cellStyle name="Normal 11 3 2 3 2 5 4" xfId="20742" xr:uid="{00000000-0005-0000-0000-0000BF400000}"/>
    <cellStyle name="Normal 11 3 2 3 2 5 5" xfId="25694" xr:uid="{00000000-0005-0000-0000-0000C0400000}"/>
    <cellStyle name="Normal 11 3 2 3 2 5 6" xfId="30646" xr:uid="{00000000-0005-0000-0000-0000C1400000}"/>
    <cellStyle name="Normal 11 3 2 3 2 5 7" xfId="35598" xr:uid="{00000000-0005-0000-0000-0000C2400000}"/>
    <cellStyle name="Normal 11 3 2 3 2 6" xfId="2129" xr:uid="{00000000-0005-0000-0000-0000C3400000}"/>
    <cellStyle name="Normal 11 3 2 3 2 6 2" xfId="41740" xr:uid="{00000000-0005-0000-0000-0000C4400000}"/>
    <cellStyle name="Normal 11 3 2 3 2 7" xfId="7079" xr:uid="{00000000-0005-0000-0000-0000C5400000}"/>
    <cellStyle name="Normal 11 3 2 3 2 7 2" xfId="36788" xr:uid="{00000000-0005-0000-0000-0000C6400000}"/>
    <cellStyle name="Normal 11 3 2 3 2 8" xfId="12029" xr:uid="{00000000-0005-0000-0000-0000C7400000}"/>
    <cellStyle name="Normal 11 3 2 3 2 9" xfId="16980" xr:uid="{00000000-0005-0000-0000-0000C8400000}"/>
    <cellStyle name="Normal 11 3 2 3 3" xfId="677" xr:uid="{00000000-0005-0000-0000-0000C9400000}"/>
    <cellStyle name="Normal 11 3 2 3 3 10" xfId="32430" xr:uid="{00000000-0005-0000-0000-0000CA400000}"/>
    <cellStyle name="Normal 11 3 2 3 3 2" xfId="4175" xr:uid="{00000000-0005-0000-0000-0000CB400000}"/>
    <cellStyle name="Normal 11 3 2 3 3 2 2" xfId="9125" xr:uid="{00000000-0005-0000-0000-0000CC400000}"/>
    <cellStyle name="Normal 11 3 2 3 3 2 2 2" xfId="43786" xr:uid="{00000000-0005-0000-0000-0000CD400000}"/>
    <cellStyle name="Normal 11 3 2 3 3 2 3" xfId="14075" xr:uid="{00000000-0005-0000-0000-0000CE400000}"/>
    <cellStyle name="Normal 11 3 2 3 3 2 3 2" xfId="38834" xr:uid="{00000000-0005-0000-0000-0000CF400000}"/>
    <cellStyle name="Normal 11 3 2 3 3 2 4" xfId="19026" xr:uid="{00000000-0005-0000-0000-0000D0400000}"/>
    <cellStyle name="Normal 11 3 2 3 3 2 5" xfId="23978" xr:uid="{00000000-0005-0000-0000-0000D1400000}"/>
    <cellStyle name="Normal 11 3 2 3 3 2 6" xfId="28930" xr:uid="{00000000-0005-0000-0000-0000D2400000}"/>
    <cellStyle name="Normal 11 3 2 3 3 2 7" xfId="33882" xr:uid="{00000000-0005-0000-0000-0000D3400000}"/>
    <cellStyle name="Normal 11 3 2 3 3 3" xfId="5627" xr:uid="{00000000-0005-0000-0000-0000D4400000}"/>
    <cellStyle name="Normal 11 3 2 3 3 3 2" xfId="10577" xr:uid="{00000000-0005-0000-0000-0000D5400000}"/>
    <cellStyle name="Normal 11 3 2 3 3 3 2 2" xfId="45238" xr:uid="{00000000-0005-0000-0000-0000D6400000}"/>
    <cellStyle name="Normal 11 3 2 3 3 3 3" xfId="15527" xr:uid="{00000000-0005-0000-0000-0000D7400000}"/>
    <cellStyle name="Normal 11 3 2 3 3 3 3 2" xfId="40286" xr:uid="{00000000-0005-0000-0000-0000D8400000}"/>
    <cellStyle name="Normal 11 3 2 3 3 3 4" xfId="20478" xr:uid="{00000000-0005-0000-0000-0000D9400000}"/>
    <cellStyle name="Normal 11 3 2 3 3 3 5" xfId="25430" xr:uid="{00000000-0005-0000-0000-0000DA400000}"/>
    <cellStyle name="Normal 11 3 2 3 3 3 6" xfId="30382" xr:uid="{00000000-0005-0000-0000-0000DB400000}"/>
    <cellStyle name="Normal 11 3 2 3 3 3 7" xfId="35334" xr:uid="{00000000-0005-0000-0000-0000DC400000}"/>
    <cellStyle name="Normal 11 3 2 3 3 4" xfId="2723" xr:uid="{00000000-0005-0000-0000-0000DD400000}"/>
    <cellStyle name="Normal 11 3 2 3 3 4 2" xfId="42334" xr:uid="{00000000-0005-0000-0000-0000DE400000}"/>
    <cellStyle name="Normal 11 3 2 3 3 5" xfId="7673" xr:uid="{00000000-0005-0000-0000-0000DF400000}"/>
    <cellStyle name="Normal 11 3 2 3 3 5 2" xfId="37382" xr:uid="{00000000-0005-0000-0000-0000E0400000}"/>
    <cellStyle name="Normal 11 3 2 3 3 6" xfId="12623" xr:uid="{00000000-0005-0000-0000-0000E1400000}"/>
    <cellStyle name="Normal 11 3 2 3 3 7" xfId="17574" xr:uid="{00000000-0005-0000-0000-0000E2400000}"/>
    <cellStyle name="Normal 11 3 2 3 3 8" xfId="22526" xr:uid="{00000000-0005-0000-0000-0000E3400000}"/>
    <cellStyle name="Normal 11 3 2 3 3 9" xfId="27478" xr:uid="{00000000-0005-0000-0000-0000E4400000}"/>
    <cellStyle name="Normal 11 3 2 3 4" xfId="1271" xr:uid="{00000000-0005-0000-0000-0000E5400000}"/>
    <cellStyle name="Normal 11 3 2 3 4 10" xfId="33024" xr:uid="{00000000-0005-0000-0000-0000E6400000}"/>
    <cellStyle name="Normal 11 3 2 3 4 2" xfId="4769" xr:uid="{00000000-0005-0000-0000-0000E7400000}"/>
    <cellStyle name="Normal 11 3 2 3 4 2 2" xfId="9719" xr:uid="{00000000-0005-0000-0000-0000E8400000}"/>
    <cellStyle name="Normal 11 3 2 3 4 2 2 2" xfId="44380" xr:uid="{00000000-0005-0000-0000-0000E9400000}"/>
    <cellStyle name="Normal 11 3 2 3 4 2 3" xfId="14669" xr:uid="{00000000-0005-0000-0000-0000EA400000}"/>
    <cellStyle name="Normal 11 3 2 3 4 2 3 2" xfId="39428" xr:uid="{00000000-0005-0000-0000-0000EB400000}"/>
    <cellStyle name="Normal 11 3 2 3 4 2 4" xfId="19620" xr:uid="{00000000-0005-0000-0000-0000EC400000}"/>
    <cellStyle name="Normal 11 3 2 3 4 2 5" xfId="24572" xr:uid="{00000000-0005-0000-0000-0000ED400000}"/>
    <cellStyle name="Normal 11 3 2 3 4 2 6" xfId="29524" xr:uid="{00000000-0005-0000-0000-0000EE400000}"/>
    <cellStyle name="Normal 11 3 2 3 4 2 7" xfId="34476" xr:uid="{00000000-0005-0000-0000-0000EF400000}"/>
    <cellStyle name="Normal 11 3 2 3 4 3" xfId="6221" xr:uid="{00000000-0005-0000-0000-0000F0400000}"/>
    <cellStyle name="Normal 11 3 2 3 4 3 2" xfId="11171" xr:uid="{00000000-0005-0000-0000-0000F1400000}"/>
    <cellStyle name="Normal 11 3 2 3 4 3 2 2" xfId="45832" xr:uid="{00000000-0005-0000-0000-0000F2400000}"/>
    <cellStyle name="Normal 11 3 2 3 4 3 3" xfId="16121" xr:uid="{00000000-0005-0000-0000-0000F3400000}"/>
    <cellStyle name="Normal 11 3 2 3 4 3 3 2" xfId="40880" xr:uid="{00000000-0005-0000-0000-0000F4400000}"/>
    <cellStyle name="Normal 11 3 2 3 4 3 4" xfId="21072" xr:uid="{00000000-0005-0000-0000-0000F5400000}"/>
    <cellStyle name="Normal 11 3 2 3 4 3 5" xfId="26024" xr:uid="{00000000-0005-0000-0000-0000F6400000}"/>
    <cellStyle name="Normal 11 3 2 3 4 3 6" xfId="30976" xr:uid="{00000000-0005-0000-0000-0000F7400000}"/>
    <cellStyle name="Normal 11 3 2 3 4 3 7" xfId="35928" xr:uid="{00000000-0005-0000-0000-0000F8400000}"/>
    <cellStyle name="Normal 11 3 2 3 4 4" xfId="3317" xr:uid="{00000000-0005-0000-0000-0000F9400000}"/>
    <cellStyle name="Normal 11 3 2 3 4 4 2" xfId="42928" xr:uid="{00000000-0005-0000-0000-0000FA400000}"/>
    <cellStyle name="Normal 11 3 2 3 4 5" xfId="8267" xr:uid="{00000000-0005-0000-0000-0000FB400000}"/>
    <cellStyle name="Normal 11 3 2 3 4 5 2" xfId="37976" xr:uid="{00000000-0005-0000-0000-0000FC400000}"/>
    <cellStyle name="Normal 11 3 2 3 4 6" xfId="13217" xr:uid="{00000000-0005-0000-0000-0000FD400000}"/>
    <cellStyle name="Normal 11 3 2 3 4 7" xfId="18168" xr:uid="{00000000-0005-0000-0000-0000FE400000}"/>
    <cellStyle name="Normal 11 3 2 3 4 8" xfId="23120" xr:uid="{00000000-0005-0000-0000-0000FF400000}"/>
    <cellStyle name="Normal 11 3 2 3 4 9" xfId="28072" xr:uid="{00000000-0005-0000-0000-000000410000}"/>
    <cellStyle name="Normal 11 3 2 3 5" xfId="2393" xr:uid="{00000000-0005-0000-0000-000001410000}"/>
    <cellStyle name="Normal 11 3 2 3 5 2" xfId="7343" xr:uid="{00000000-0005-0000-0000-000002410000}"/>
    <cellStyle name="Normal 11 3 2 3 5 2 2" xfId="42004" xr:uid="{00000000-0005-0000-0000-000003410000}"/>
    <cellStyle name="Normal 11 3 2 3 5 3" xfId="12293" xr:uid="{00000000-0005-0000-0000-000004410000}"/>
    <cellStyle name="Normal 11 3 2 3 5 3 2" xfId="37052" xr:uid="{00000000-0005-0000-0000-000005410000}"/>
    <cellStyle name="Normal 11 3 2 3 5 4" xfId="17244" xr:uid="{00000000-0005-0000-0000-000006410000}"/>
    <cellStyle name="Normal 11 3 2 3 5 5" xfId="22196" xr:uid="{00000000-0005-0000-0000-000007410000}"/>
    <cellStyle name="Normal 11 3 2 3 5 6" xfId="27148" xr:uid="{00000000-0005-0000-0000-000008410000}"/>
    <cellStyle name="Normal 11 3 2 3 5 7" xfId="32100" xr:uid="{00000000-0005-0000-0000-000009410000}"/>
    <cellStyle name="Normal 11 3 2 3 6" xfId="3845" xr:uid="{00000000-0005-0000-0000-00000A410000}"/>
    <cellStyle name="Normal 11 3 2 3 6 2" xfId="8795" xr:uid="{00000000-0005-0000-0000-00000B410000}"/>
    <cellStyle name="Normal 11 3 2 3 6 2 2" xfId="43456" xr:uid="{00000000-0005-0000-0000-00000C410000}"/>
    <cellStyle name="Normal 11 3 2 3 6 3" xfId="13745" xr:uid="{00000000-0005-0000-0000-00000D410000}"/>
    <cellStyle name="Normal 11 3 2 3 6 3 2" xfId="38504" xr:uid="{00000000-0005-0000-0000-00000E410000}"/>
    <cellStyle name="Normal 11 3 2 3 6 4" xfId="18696" xr:uid="{00000000-0005-0000-0000-00000F410000}"/>
    <cellStyle name="Normal 11 3 2 3 6 5" xfId="23648" xr:uid="{00000000-0005-0000-0000-000010410000}"/>
    <cellStyle name="Normal 11 3 2 3 6 6" xfId="28600" xr:uid="{00000000-0005-0000-0000-000011410000}"/>
    <cellStyle name="Normal 11 3 2 3 6 7" xfId="33552" xr:uid="{00000000-0005-0000-0000-000012410000}"/>
    <cellStyle name="Normal 11 3 2 3 7" xfId="5297" xr:uid="{00000000-0005-0000-0000-000013410000}"/>
    <cellStyle name="Normal 11 3 2 3 7 2" xfId="10247" xr:uid="{00000000-0005-0000-0000-000014410000}"/>
    <cellStyle name="Normal 11 3 2 3 7 2 2" xfId="44908" xr:uid="{00000000-0005-0000-0000-000015410000}"/>
    <cellStyle name="Normal 11 3 2 3 7 3" xfId="15197" xr:uid="{00000000-0005-0000-0000-000016410000}"/>
    <cellStyle name="Normal 11 3 2 3 7 3 2" xfId="39956" xr:uid="{00000000-0005-0000-0000-000017410000}"/>
    <cellStyle name="Normal 11 3 2 3 7 4" xfId="20148" xr:uid="{00000000-0005-0000-0000-000018410000}"/>
    <cellStyle name="Normal 11 3 2 3 7 5" xfId="25100" xr:uid="{00000000-0005-0000-0000-000019410000}"/>
    <cellStyle name="Normal 11 3 2 3 7 6" xfId="30052" xr:uid="{00000000-0005-0000-0000-00001A410000}"/>
    <cellStyle name="Normal 11 3 2 3 7 7" xfId="35004" xr:uid="{00000000-0005-0000-0000-00001B410000}"/>
    <cellStyle name="Normal 11 3 2 3 8" xfId="1865" xr:uid="{00000000-0005-0000-0000-00001C410000}"/>
    <cellStyle name="Normal 11 3 2 3 8 2" xfId="41476" xr:uid="{00000000-0005-0000-0000-00001D410000}"/>
    <cellStyle name="Normal 11 3 2 3 9" xfId="6815" xr:uid="{00000000-0005-0000-0000-00001E410000}"/>
    <cellStyle name="Normal 11 3 2 3 9 2" xfId="36524" xr:uid="{00000000-0005-0000-0000-00001F410000}"/>
    <cellStyle name="Normal 11 3 2 4" xfId="413" xr:uid="{00000000-0005-0000-0000-000020410000}"/>
    <cellStyle name="Normal 11 3 2 4 10" xfId="11831" xr:uid="{00000000-0005-0000-0000-000021410000}"/>
    <cellStyle name="Normal 11 3 2 4 11" xfId="16782" xr:uid="{00000000-0005-0000-0000-000022410000}"/>
    <cellStyle name="Normal 11 3 2 4 12" xfId="21734" xr:uid="{00000000-0005-0000-0000-000023410000}"/>
    <cellStyle name="Normal 11 3 2 4 13" xfId="26686" xr:uid="{00000000-0005-0000-0000-000024410000}"/>
    <cellStyle name="Normal 11 3 2 4 14" xfId="31638" xr:uid="{00000000-0005-0000-0000-000025410000}"/>
    <cellStyle name="Normal 11 3 2 4 2" xfId="1007" xr:uid="{00000000-0005-0000-0000-000026410000}"/>
    <cellStyle name="Normal 11 3 2 4 2 10" xfId="21998" xr:uid="{00000000-0005-0000-0000-000027410000}"/>
    <cellStyle name="Normal 11 3 2 4 2 11" xfId="26950" xr:uid="{00000000-0005-0000-0000-000028410000}"/>
    <cellStyle name="Normal 11 3 2 4 2 12" xfId="31902" xr:uid="{00000000-0005-0000-0000-000029410000}"/>
    <cellStyle name="Normal 11 3 2 4 2 2" xfId="1601" xr:uid="{00000000-0005-0000-0000-00002A410000}"/>
    <cellStyle name="Normal 11 3 2 4 2 2 10" xfId="33354" xr:uid="{00000000-0005-0000-0000-00002B410000}"/>
    <cellStyle name="Normal 11 3 2 4 2 2 2" xfId="5099" xr:uid="{00000000-0005-0000-0000-00002C410000}"/>
    <cellStyle name="Normal 11 3 2 4 2 2 2 2" xfId="10049" xr:uid="{00000000-0005-0000-0000-00002D410000}"/>
    <cellStyle name="Normal 11 3 2 4 2 2 2 2 2" xfId="44710" xr:uid="{00000000-0005-0000-0000-00002E410000}"/>
    <cellStyle name="Normal 11 3 2 4 2 2 2 3" xfId="14999" xr:uid="{00000000-0005-0000-0000-00002F410000}"/>
    <cellStyle name="Normal 11 3 2 4 2 2 2 3 2" xfId="39758" xr:uid="{00000000-0005-0000-0000-000030410000}"/>
    <cellStyle name="Normal 11 3 2 4 2 2 2 4" xfId="19950" xr:uid="{00000000-0005-0000-0000-000031410000}"/>
    <cellStyle name="Normal 11 3 2 4 2 2 2 5" xfId="24902" xr:uid="{00000000-0005-0000-0000-000032410000}"/>
    <cellStyle name="Normal 11 3 2 4 2 2 2 6" xfId="29854" xr:uid="{00000000-0005-0000-0000-000033410000}"/>
    <cellStyle name="Normal 11 3 2 4 2 2 2 7" xfId="34806" xr:uid="{00000000-0005-0000-0000-000034410000}"/>
    <cellStyle name="Normal 11 3 2 4 2 2 3" xfId="6551" xr:uid="{00000000-0005-0000-0000-000035410000}"/>
    <cellStyle name="Normal 11 3 2 4 2 2 3 2" xfId="11501" xr:uid="{00000000-0005-0000-0000-000036410000}"/>
    <cellStyle name="Normal 11 3 2 4 2 2 3 2 2" xfId="46162" xr:uid="{00000000-0005-0000-0000-000037410000}"/>
    <cellStyle name="Normal 11 3 2 4 2 2 3 3" xfId="16451" xr:uid="{00000000-0005-0000-0000-000038410000}"/>
    <cellStyle name="Normal 11 3 2 4 2 2 3 3 2" xfId="41210" xr:uid="{00000000-0005-0000-0000-000039410000}"/>
    <cellStyle name="Normal 11 3 2 4 2 2 3 4" xfId="21402" xr:uid="{00000000-0005-0000-0000-00003A410000}"/>
    <cellStyle name="Normal 11 3 2 4 2 2 3 5" xfId="26354" xr:uid="{00000000-0005-0000-0000-00003B410000}"/>
    <cellStyle name="Normal 11 3 2 4 2 2 3 6" xfId="31306" xr:uid="{00000000-0005-0000-0000-00003C410000}"/>
    <cellStyle name="Normal 11 3 2 4 2 2 3 7" xfId="36258" xr:uid="{00000000-0005-0000-0000-00003D410000}"/>
    <cellStyle name="Normal 11 3 2 4 2 2 4" xfId="3647" xr:uid="{00000000-0005-0000-0000-00003E410000}"/>
    <cellStyle name="Normal 11 3 2 4 2 2 4 2" xfId="43258" xr:uid="{00000000-0005-0000-0000-00003F410000}"/>
    <cellStyle name="Normal 11 3 2 4 2 2 5" xfId="8597" xr:uid="{00000000-0005-0000-0000-000040410000}"/>
    <cellStyle name="Normal 11 3 2 4 2 2 5 2" xfId="38306" xr:uid="{00000000-0005-0000-0000-000041410000}"/>
    <cellStyle name="Normal 11 3 2 4 2 2 6" xfId="13547" xr:uid="{00000000-0005-0000-0000-000042410000}"/>
    <cellStyle name="Normal 11 3 2 4 2 2 7" xfId="18498" xr:uid="{00000000-0005-0000-0000-000043410000}"/>
    <cellStyle name="Normal 11 3 2 4 2 2 8" xfId="23450" xr:uid="{00000000-0005-0000-0000-000044410000}"/>
    <cellStyle name="Normal 11 3 2 4 2 2 9" xfId="28402" xr:uid="{00000000-0005-0000-0000-000045410000}"/>
    <cellStyle name="Normal 11 3 2 4 2 3" xfId="3053" xr:uid="{00000000-0005-0000-0000-000046410000}"/>
    <cellStyle name="Normal 11 3 2 4 2 3 2" xfId="8003" xr:uid="{00000000-0005-0000-0000-000047410000}"/>
    <cellStyle name="Normal 11 3 2 4 2 3 2 2" xfId="42664" xr:uid="{00000000-0005-0000-0000-000048410000}"/>
    <cellStyle name="Normal 11 3 2 4 2 3 3" xfId="12953" xr:uid="{00000000-0005-0000-0000-000049410000}"/>
    <cellStyle name="Normal 11 3 2 4 2 3 3 2" xfId="37712" xr:uid="{00000000-0005-0000-0000-00004A410000}"/>
    <cellStyle name="Normal 11 3 2 4 2 3 4" xfId="17904" xr:uid="{00000000-0005-0000-0000-00004B410000}"/>
    <cellStyle name="Normal 11 3 2 4 2 3 5" xfId="22856" xr:uid="{00000000-0005-0000-0000-00004C410000}"/>
    <cellStyle name="Normal 11 3 2 4 2 3 6" xfId="27808" xr:uid="{00000000-0005-0000-0000-00004D410000}"/>
    <cellStyle name="Normal 11 3 2 4 2 3 7" xfId="32760" xr:uid="{00000000-0005-0000-0000-00004E410000}"/>
    <cellStyle name="Normal 11 3 2 4 2 4" xfId="4505" xr:uid="{00000000-0005-0000-0000-00004F410000}"/>
    <cellStyle name="Normal 11 3 2 4 2 4 2" xfId="9455" xr:uid="{00000000-0005-0000-0000-000050410000}"/>
    <cellStyle name="Normal 11 3 2 4 2 4 2 2" xfId="44116" xr:uid="{00000000-0005-0000-0000-000051410000}"/>
    <cellStyle name="Normal 11 3 2 4 2 4 3" xfId="14405" xr:uid="{00000000-0005-0000-0000-000052410000}"/>
    <cellStyle name="Normal 11 3 2 4 2 4 3 2" xfId="39164" xr:uid="{00000000-0005-0000-0000-000053410000}"/>
    <cellStyle name="Normal 11 3 2 4 2 4 4" xfId="19356" xr:uid="{00000000-0005-0000-0000-000054410000}"/>
    <cellStyle name="Normal 11 3 2 4 2 4 5" xfId="24308" xr:uid="{00000000-0005-0000-0000-000055410000}"/>
    <cellStyle name="Normal 11 3 2 4 2 4 6" xfId="29260" xr:uid="{00000000-0005-0000-0000-000056410000}"/>
    <cellStyle name="Normal 11 3 2 4 2 4 7" xfId="34212" xr:uid="{00000000-0005-0000-0000-000057410000}"/>
    <cellStyle name="Normal 11 3 2 4 2 5" xfId="5957" xr:uid="{00000000-0005-0000-0000-000058410000}"/>
    <cellStyle name="Normal 11 3 2 4 2 5 2" xfId="10907" xr:uid="{00000000-0005-0000-0000-000059410000}"/>
    <cellStyle name="Normal 11 3 2 4 2 5 2 2" xfId="45568" xr:uid="{00000000-0005-0000-0000-00005A410000}"/>
    <cellStyle name="Normal 11 3 2 4 2 5 3" xfId="15857" xr:uid="{00000000-0005-0000-0000-00005B410000}"/>
    <cellStyle name="Normal 11 3 2 4 2 5 3 2" xfId="40616" xr:uid="{00000000-0005-0000-0000-00005C410000}"/>
    <cellStyle name="Normal 11 3 2 4 2 5 4" xfId="20808" xr:uid="{00000000-0005-0000-0000-00005D410000}"/>
    <cellStyle name="Normal 11 3 2 4 2 5 5" xfId="25760" xr:uid="{00000000-0005-0000-0000-00005E410000}"/>
    <cellStyle name="Normal 11 3 2 4 2 5 6" xfId="30712" xr:uid="{00000000-0005-0000-0000-00005F410000}"/>
    <cellStyle name="Normal 11 3 2 4 2 5 7" xfId="35664" xr:uid="{00000000-0005-0000-0000-000060410000}"/>
    <cellStyle name="Normal 11 3 2 4 2 6" xfId="2195" xr:uid="{00000000-0005-0000-0000-000061410000}"/>
    <cellStyle name="Normal 11 3 2 4 2 6 2" xfId="41806" xr:uid="{00000000-0005-0000-0000-000062410000}"/>
    <cellStyle name="Normal 11 3 2 4 2 7" xfId="7145" xr:uid="{00000000-0005-0000-0000-000063410000}"/>
    <cellStyle name="Normal 11 3 2 4 2 7 2" xfId="36854" xr:uid="{00000000-0005-0000-0000-000064410000}"/>
    <cellStyle name="Normal 11 3 2 4 2 8" xfId="12095" xr:uid="{00000000-0005-0000-0000-000065410000}"/>
    <cellStyle name="Normal 11 3 2 4 2 9" xfId="17046" xr:uid="{00000000-0005-0000-0000-000066410000}"/>
    <cellStyle name="Normal 11 3 2 4 3" xfId="743" xr:uid="{00000000-0005-0000-0000-000067410000}"/>
    <cellStyle name="Normal 11 3 2 4 3 10" xfId="32496" xr:uid="{00000000-0005-0000-0000-000068410000}"/>
    <cellStyle name="Normal 11 3 2 4 3 2" xfId="4241" xr:uid="{00000000-0005-0000-0000-000069410000}"/>
    <cellStyle name="Normal 11 3 2 4 3 2 2" xfId="9191" xr:uid="{00000000-0005-0000-0000-00006A410000}"/>
    <cellStyle name="Normal 11 3 2 4 3 2 2 2" xfId="43852" xr:uid="{00000000-0005-0000-0000-00006B410000}"/>
    <cellStyle name="Normal 11 3 2 4 3 2 3" xfId="14141" xr:uid="{00000000-0005-0000-0000-00006C410000}"/>
    <cellStyle name="Normal 11 3 2 4 3 2 3 2" xfId="38900" xr:uid="{00000000-0005-0000-0000-00006D410000}"/>
    <cellStyle name="Normal 11 3 2 4 3 2 4" xfId="19092" xr:uid="{00000000-0005-0000-0000-00006E410000}"/>
    <cellStyle name="Normal 11 3 2 4 3 2 5" xfId="24044" xr:uid="{00000000-0005-0000-0000-00006F410000}"/>
    <cellStyle name="Normal 11 3 2 4 3 2 6" xfId="28996" xr:uid="{00000000-0005-0000-0000-000070410000}"/>
    <cellStyle name="Normal 11 3 2 4 3 2 7" xfId="33948" xr:uid="{00000000-0005-0000-0000-000071410000}"/>
    <cellStyle name="Normal 11 3 2 4 3 3" xfId="5693" xr:uid="{00000000-0005-0000-0000-000072410000}"/>
    <cellStyle name="Normal 11 3 2 4 3 3 2" xfId="10643" xr:uid="{00000000-0005-0000-0000-000073410000}"/>
    <cellStyle name="Normal 11 3 2 4 3 3 2 2" xfId="45304" xr:uid="{00000000-0005-0000-0000-000074410000}"/>
    <cellStyle name="Normal 11 3 2 4 3 3 3" xfId="15593" xr:uid="{00000000-0005-0000-0000-000075410000}"/>
    <cellStyle name="Normal 11 3 2 4 3 3 3 2" xfId="40352" xr:uid="{00000000-0005-0000-0000-000076410000}"/>
    <cellStyle name="Normal 11 3 2 4 3 3 4" xfId="20544" xr:uid="{00000000-0005-0000-0000-000077410000}"/>
    <cellStyle name="Normal 11 3 2 4 3 3 5" xfId="25496" xr:uid="{00000000-0005-0000-0000-000078410000}"/>
    <cellStyle name="Normal 11 3 2 4 3 3 6" xfId="30448" xr:uid="{00000000-0005-0000-0000-000079410000}"/>
    <cellStyle name="Normal 11 3 2 4 3 3 7" xfId="35400" xr:uid="{00000000-0005-0000-0000-00007A410000}"/>
    <cellStyle name="Normal 11 3 2 4 3 4" xfId="2789" xr:uid="{00000000-0005-0000-0000-00007B410000}"/>
    <cellStyle name="Normal 11 3 2 4 3 4 2" xfId="42400" xr:uid="{00000000-0005-0000-0000-00007C410000}"/>
    <cellStyle name="Normal 11 3 2 4 3 5" xfId="7739" xr:uid="{00000000-0005-0000-0000-00007D410000}"/>
    <cellStyle name="Normal 11 3 2 4 3 5 2" xfId="37448" xr:uid="{00000000-0005-0000-0000-00007E410000}"/>
    <cellStyle name="Normal 11 3 2 4 3 6" xfId="12689" xr:uid="{00000000-0005-0000-0000-00007F410000}"/>
    <cellStyle name="Normal 11 3 2 4 3 7" xfId="17640" xr:uid="{00000000-0005-0000-0000-000080410000}"/>
    <cellStyle name="Normal 11 3 2 4 3 8" xfId="22592" xr:uid="{00000000-0005-0000-0000-000081410000}"/>
    <cellStyle name="Normal 11 3 2 4 3 9" xfId="27544" xr:uid="{00000000-0005-0000-0000-000082410000}"/>
    <cellStyle name="Normal 11 3 2 4 4" xfId="1337" xr:uid="{00000000-0005-0000-0000-000083410000}"/>
    <cellStyle name="Normal 11 3 2 4 4 10" xfId="33090" xr:uid="{00000000-0005-0000-0000-000084410000}"/>
    <cellStyle name="Normal 11 3 2 4 4 2" xfId="4835" xr:uid="{00000000-0005-0000-0000-000085410000}"/>
    <cellStyle name="Normal 11 3 2 4 4 2 2" xfId="9785" xr:uid="{00000000-0005-0000-0000-000086410000}"/>
    <cellStyle name="Normal 11 3 2 4 4 2 2 2" xfId="44446" xr:uid="{00000000-0005-0000-0000-000087410000}"/>
    <cellStyle name="Normal 11 3 2 4 4 2 3" xfId="14735" xr:uid="{00000000-0005-0000-0000-000088410000}"/>
    <cellStyle name="Normal 11 3 2 4 4 2 3 2" xfId="39494" xr:uid="{00000000-0005-0000-0000-000089410000}"/>
    <cellStyle name="Normal 11 3 2 4 4 2 4" xfId="19686" xr:uid="{00000000-0005-0000-0000-00008A410000}"/>
    <cellStyle name="Normal 11 3 2 4 4 2 5" xfId="24638" xr:uid="{00000000-0005-0000-0000-00008B410000}"/>
    <cellStyle name="Normal 11 3 2 4 4 2 6" xfId="29590" xr:uid="{00000000-0005-0000-0000-00008C410000}"/>
    <cellStyle name="Normal 11 3 2 4 4 2 7" xfId="34542" xr:uid="{00000000-0005-0000-0000-00008D410000}"/>
    <cellStyle name="Normal 11 3 2 4 4 3" xfId="6287" xr:uid="{00000000-0005-0000-0000-00008E410000}"/>
    <cellStyle name="Normal 11 3 2 4 4 3 2" xfId="11237" xr:uid="{00000000-0005-0000-0000-00008F410000}"/>
    <cellStyle name="Normal 11 3 2 4 4 3 2 2" xfId="45898" xr:uid="{00000000-0005-0000-0000-000090410000}"/>
    <cellStyle name="Normal 11 3 2 4 4 3 3" xfId="16187" xr:uid="{00000000-0005-0000-0000-000091410000}"/>
    <cellStyle name="Normal 11 3 2 4 4 3 3 2" xfId="40946" xr:uid="{00000000-0005-0000-0000-000092410000}"/>
    <cellStyle name="Normal 11 3 2 4 4 3 4" xfId="21138" xr:uid="{00000000-0005-0000-0000-000093410000}"/>
    <cellStyle name="Normal 11 3 2 4 4 3 5" xfId="26090" xr:uid="{00000000-0005-0000-0000-000094410000}"/>
    <cellStyle name="Normal 11 3 2 4 4 3 6" xfId="31042" xr:uid="{00000000-0005-0000-0000-000095410000}"/>
    <cellStyle name="Normal 11 3 2 4 4 3 7" xfId="35994" xr:uid="{00000000-0005-0000-0000-000096410000}"/>
    <cellStyle name="Normal 11 3 2 4 4 4" xfId="3383" xr:uid="{00000000-0005-0000-0000-000097410000}"/>
    <cellStyle name="Normal 11 3 2 4 4 4 2" xfId="42994" xr:uid="{00000000-0005-0000-0000-000098410000}"/>
    <cellStyle name="Normal 11 3 2 4 4 5" xfId="8333" xr:uid="{00000000-0005-0000-0000-000099410000}"/>
    <cellStyle name="Normal 11 3 2 4 4 5 2" xfId="38042" xr:uid="{00000000-0005-0000-0000-00009A410000}"/>
    <cellStyle name="Normal 11 3 2 4 4 6" xfId="13283" xr:uid="{00000000-0005-0000-0000-00009B410000}"/>
    <cellStyle name="Normal 11 3 2 4 4 7" xfId="18234" xr:uid="{00000000-0005-0000-0000-00009C410000}"/>
    <cellStyle name="Normal 11 3 2 4 4 8" xfId="23186" xr:uid="{00000000-0005-0000-0000-00009D410000}"/>
    <cellStyle name="Normal 11 3 2 4 4 9" xfId="28138" xr:uid="{00000000-0005-0000-0000-00009E410000}"/>
    <cellStyle name="Normal 11 3 2 4 5" xfId="2459" xr:uid="{00000000-0005-0000-0000-00009F410000}"/>
    <cellStyle name="Normal 11 3 2 4 5 2" xfId="7409" xr:uid="{00000000-0005-0000-0000-0000A0410000}"/>
    <cellStyle name="Normal 11 3 2 4 5 2 2" xfId="42070" xr:uid="{00000000-0005-0000-0000-0000A1410000}"/>
    <cellStyle name="Normal 11 3 2 4 5 3" xfId="12359" xr:uid="{00000000-0005-0000-0000-0000A2410000}"/>
    <cellStyle name="Normal 11 3 2 4 5 3 2" xfId="37118" xr:uid="{00000000-0005-0000-0000-0000A3410000}"/>
    <cellStyle name="Normal 11 3 2 4 5 4" xfId="17310" xr:uid="{00000000-0005-0000-0000-0000A4410000}"/>
    <cellStyle name="Normal 11 3 2 4 5 5" xfId="22262" xr:uid="{00000000-0005-0000-0000-0000A5410000}"/>
    <cellStyle name="Normal 11 3 2 4 5 6" xfId="27214" xr:uid="{00000000-0005-0000-0000-0000A6410000}"/>
    <cellStyle name="Normal 11 3 2 4 5 7" xfId="32166" xr:uid="{00000000-0005-0000-0000-0000A7410000}"/>
    <cellStyle name="Normal 11 3 2 4 6" xfId="3911" xr:uid="{00000000-0005-0000-0000-0000A8410000}"/>
    <cellStyle name="Normal 11 3 2 4 6 2" xfId="8861" xr:uid="{00000000-0005-0000-0000-0000A9410000}"/>
    <cellStyle name="Normal 11 3 2 4 6 2 2" xfId="43522" xr:uid="{00000000-0005-0000-0000-0000AA410000}"/>
    <cellStyle name="Normal 11 3 2 4 6 3" xfId="13811" xr:uid="{00000000-0005-0000-0000-0000AB410000}"/>
    <cellStyle name="Normal 11 3 2 4 6 3 2" xfId="38570" xr:uid="{00000000-0005-0000-0000-0000AC410000}"/>
    <cellStyle name="Normal 11 3 2 4 6 4" xfId="18762" xr:uid="{00000000-0005-0000-0000-0000AD410000}"/>
    <cellStyle name="Normal 11 3 2 4 6 5" xfId="23714" xr:uid="{00000000-0005-0000-0000-0000AE410000}"/>
    <cellStyle name="Normal 11 3 2 4 6 6" xfId="28666" xr:uid="{00000000-0005-0000-0000-0000AF410000}"/>
    <cellStyle name="Normal 11 3 2 4 6 7" xfId="33618" xr:uid="{00000000-0005-0000-0000-0000B0410000}"/>
    <cellStyle name="Normal 11 3 2 4 7" xfId="5363" xr:uid="{00000000-0005-0000-0000-0000B1410000}"/>
    <cellStyle name="Normal 11 3 2 4 7 2" xfId="10313" xr:uid="{00000000-0005-0000-0000-0000B2410000}"/>
    <cellStyle name="Normal 11 3 2 4 7 2 2" xfId="44974" xr:uid="{00000000-0005-0000-0000-0000B3410000}"/>
    <cellStyle name="Normal 11 3 2 4 7 3" xfId="15263" xr:uid="{00000000-0005-0000-0000-0000B4410000}"/>
    <cellStyle name="Normal 11 3 2 4 7 3 2" xfId="40022" xr:uid="{00000000-0005-0000-0000-0000B5410000}"/>
    <cellStyle name="Normal 11 3 2 4 7 4" xfId="20214" xr:uid="{00000000-0005-0000-0000-0000B6410000}"/>
    <cellStyle name="Normal 11 3 2 4 7 5" xfId="25166" xr:uid="{00000000-0005-0000-0000-0000B7410000}"/>
    <cellStyle name="Normal 11 3 2 4 7 6" xfId="30118" xr:uid="{00000000-0005-0000-0000-0000B8410000}"/>
    <cellStyle name="Normal 11 3 2 4 7 7" xfId="35070" xr:uid="{00000000-0005-0000-0000-0000B9410000}"/>
    <cellStyle name="Normal 11 3 2 4 8" xfId="1931" xr:uid="{00000000-0005-0000-0000-0000BA410000}"/>
    <cellStyle name="Normal 11 3 2 4 8 2" xfId="41542" xr:uid="{00000000-0005-0000-0000-0000BB410000}"/>
    <cellStyle name="Normal 11 3 2 4 9" xfId="6881" xr:uid="{00000000-0005-0000-0000-0000BC410000}"/>
    <cellStyle name="Normal 11 3 2 4 9 2" xfId="36590" xr:uid="{00000000-0005-0000-0000-0000BD410000}"/>
    <cellStyle name="Normal 11 3 2 5" xfId="479" xr:uid="{00000000-0005-0000-0000-0000BE410000}"/>
    <cellStyle name="Normal 11 3 2 5 10" xfId="11897" xr:uid="{00000000-0005-0000-0000-0000BF410000}"/>
    <cellStyle name="Normal 11 3 2 5 11" xfId="16848" xr:uid="{00000000-0005-0000-0000-0000C0410000}"/>
    <cellStyle name="Normal 11 3 2 5 12" xfId="21800" xr:uid="{00000000-0005-0000-0000-0000C1410000}"/>
    <cellStyle name="Normal 11 3 2 5 13" xfId="26752" xr:uid="{00000000-0005-0000-0000-0000C2410000}"/>
    <cellStyle name="Normal 11 3 2 5 14" xfId="31704" xr:uid="{00000000-0005-0000-0000-0000C3410000}"/>
    <cellStyle name="Normal 11 3 2 5 2" xfId="1073" xr:uid="{00000000-0005-0000-0000-0000C4410000}"/>
    <cellStyle name="Normal 11 3 2 5 2 10" xfId="22064" xr:uid="{00000000-0005-0000-0000-0000C5410000}"/>
    <cellStyle name="Normal 11 3 2 5 2 11" xfId="27016" xr:uid="{00000000-0005-0000-0000-0000C6410000}"/>
    <cellStyle name="Normal 11 3 2 5 2 12" xfId="31968" xr:uid="{00000000-0005-0000-0000-0000C7410000}"/>
    <cellStyle name="Normal 11 3 2 5 2 2" xfId="1667" xr:uid="{00000000-0005-0000-0000-0000C8410000}"/>
    <cellStyle name="Normal 11 3 2 5 2 2 10" xfId="33420" xr:uid="{00000000-0005-0000-0000-0000C9410000}"/>
    <cellStyle name="Normal 11 3 2 5 2 2 2" xfId="5165" xr:uid="{00000000-0005-0000-0000-0000CA410000}"/>
    <cellStyle name="Normal 11 3 2 5 2 2 2 2" xfId="10115" xr:uid="{00000000-0005-0000-0000-0000CB410000}"/>
    <cellStyle name="Normal 11 3 2 5 2 2 2 2 2" xfId="44776" xr:uid="{00000000-0005-0000-0000-0000CC410000}"/>
    <cellStyle name="Normal 11 3 2 5 2 2 2 3" xfId="15065" xr:uid="{00000000-0005-0000-0000-0000CD410000}"/>
    <cellStyle name="Normal 11 3 2 5 2 2 2 3 2" xfId="39824" xr:uid="{00000000-0005-0000-0000-0000CE410000}"/>
    <cellStyle name="Normal 11 3 2 5 2 2 2 4" xfId="20016" xr:uid="{00000000-0005-0000-0000-0000CF410000}"/>
    <cellStyle name="Normal 11 3 2 5 2 2 2 5" xfId="24968" xr:uid="{00000000-0005-0000-0000-0000D0410000}"/>
    <cellStyle name="Normal 11 3 2 5 2 2 2 6" xfId="29920" xr:uid="{00000000-0005-0000-0000-0000D1410000}"/>
    <cellStyle name="Normal 11 3 2 5 2 2 2 7" xfId="34872" xr:uid="{00000000-0005-0000-0000-0000D2410000}"/>
    <cellStyle name="Normal 11 3 2 5 2 2 3" xfId="6617" xr:uid="{00000000-0005-0000-0000-0000D3410000}"/>
    <cellStyle name="Normal 11 3 2 5 2 2 3 2" xfId="11567" xr:uid="{00000000-0005-0000-0000-0000D4410000}"/>
    <cellStyle name="Normal 11 3 2 5 2 2 3 2 2" xfId="46228" xr:uid="{00000000-0005-0000-0000-0000D5410000}"/>
    <cellStyle name="Normal 11 3 2 5 2 2 3 3" xfId="16517" xr:uid="{00000000-0005-0000-0000-0000D6410000}"/>
    <cellStyle name="Normal 11 3 2 5 2 2 3 3 2" xfId="41276" xr:uid="{00000000-0005-0000-0000-0000D7410000}"/>
    <cellStyle name="Normal 11 3 2 5 2 2 3 4" xfId="21468" xr:uid="{00000000-0005-0000-0000-0000D8410000}"/>
    <cellStyle name="Normal 11 3 2 5 2 2 3 5" xfId="26420" xr:uid="{00000000-0005-0000-0000-0000D9410000}"/>
    <cellStyle name="Normal 11 3 2 5 2 2 3 6" xfId="31372" xr:uid="{00000000-0005-0000-0000-0000DA410000}"/>
    <cellStyle name="Normal 11 3 2 5 2 2 3 7" xfId="36324" xr:uid="{00000000-0005-0000-0000-0000DB410000}"/>
    <cellStyle name="Normal 11 3 2 5 2 2 4" xfId="3713" xr:uid="{00000000-0005-0000-0000-0000DC410000}"/>
    <cellStyle name="Normal 11 3 2 5 2 2 4 2" xfId="43324" xr:uid="{00000000-0005-0000-0000-0000DD410000}"/>
    <cellStyle name="Normal 11 3 2 5 2 2 5" xfId="8663" xr:uid="{00000000-0005-0000-0000-0000DE410000}"/>
    <cellStyle name="Normal 11 3 2 5 2 2 5 2" xfId="38372" xr:uid="{00000000-0005-0000-0000-0000DF410000}"/>
    <cellStyle name="Normal 11 3 2 5 2 2 6" xfId="13613" xr:uid="{00000000-0005-0000-0000-0000E0410000}"/>
    <cellStyle name="Normal 11 3 2 5 2 2 7" xfId="18564" xr:uid="{00000000-0005-0000-0000-0000E1410000}"/>
    <cellStyle name="Normal 11 3 2 5 2 2 8" xfId="23516" xr:uid="{00000000-0005-0000-0000-0000E2410000}"/>
    <cellStyle name="Normal 11 3 2 5 2 2 9" xfId="28468" xr:uid="{00000000-0005-0000-0000-0000E3410000}"/>
    <cellStyle name="Normal 11 3 2 5 2 3" xfId="3119" xr:uid="{00000000-0005-0000-0000-0000E4410000}"/>
    <cellStyle name="Normal 11 3 2 5 2 3 2" xfId="8069" xr:uid="{00000000-0005-0000-0000-0000E5410000}"/>
    <cellStyle name="Normal 11 3 2 5 2 3 2 2" xfId="42730" xr:uid="{00000000-0005-0000-0000-0000E6410000}"/>
    <cellStyle name="Normal 11 3 2 5 2 3 3" xfId="13019" xr:uid="{00000000-0005-0000-0000-0000E7410000}"/>
    <cellStyle name="Normal 11 3 2 5 2 3 3 2" xfId="37778" xr:uid="{00000000-0005-0000-0000-0000E8410000}"/>
    <cellStyle name="Normal 11 3 2 5 2 3 4" xfId="17970" xr:uid="{00000000-0005-0000-0000-0000E9410000}"/>
    <cellStyle name="Normal 11 3 2 5 2 3 5" xfId="22922" xr:uid="{00000000-0005-0000-0000-0000EA410000}"/>
    <cellStyle name="Normal 11 3 2 5 2 3 6" xfId="27874" xr:uid="{00000000-0005-0000-0000-0000EB410000}"/>
    <cellStyle name="Normal 11 3 2 5 2 3 7" xfId="32826" xr:uid="{00000000-0005-0000-0000-0000EC410000}"/>
    <cellStyle name="Normal 11 3 2 5 2 4" xfId="4571" xr:uid="{00000000-0005-0000-0000-0000ED410000}"/>
    <cellStyle name="Normal 11 3 2 5 2 4 2" xfId="9521" xr:uid="{00000000-0005-0000-0000-0000EE410000}"/>
    <cellStyle name="Normal 11 3 2 5 2 4 2 2" xfId="44182" xr:uid="{00000000-0005-0000-0000-0000EF410000}"/>
    <cellStyle name="Normal 11 3 2 5 2 4 3" xfId="14471" xr:uid="{00000000-0005-0000-0000-0000F0410000}"/>
    <cellStyle name="Normal 11 3 2 5 2 4 3 2" xfId="39230" xr:uid="{00000000-0005-0000-0000-0000F1410000}"/>
    <cellStyle name="Normal 11 3 2 5 2 4 4" xfId="19422" xr:uid="{00000000-0005-0000-0000-0000F2410000}"/>
    <cellStyle name="Normal 11 3 2 5 2 4 5" xfId="24374" xr:uid="{00000000-0005-0000-0000-0000F3410000}"/>
    <cellStyle name="Normal 11 3 2 5 2 4 6" xfId="29326" xr:uid="{00000000-0005-0000-0000-0000F4410000}"/>
    <cellStyle name="Normal 11 3 2 5 2 4 7" xfId="34278" xr:uid="{00000000-0005-0000-0000-0000F5410000}"/>
    <cellStyle name="Normal 11 3 2 5 2 5" xfId="6023" xr:uid="{00000000-0005-0000-0000-0000F6410000}"/>
    <cellStyle name="Normal 11 3 2 5 2 5 2" xfId="10973" xr:uid="{00000000-0005-0000-0000-0000F7410000}"/>
    <cellStyle name="Normal 11 3 2 5 2 5 2 2" xfId="45634" xr:uid="{00000000-0005-0000-0000-0000F8410000}"/>
    <cellStyle name="Normal 11 3 2 5 2 5 3" xfId="15923" xr:uid="{00000000-0005-0000-0000-0000F9410000}"/>
    <cellStyle name="Normal 11 3 2 5 2 5 3 2" xfId="40682" xr:uid="{00000000-0005-0000-0000-0000FA410000}"/>
    <cellStyle name="Normal 11 3 2 5 2 5 4" xfId="20874" xr:uid="{00000000-0005-0000-0000-0000FB410000}"/>
    <cellStyle name="Normal 11 3 2 5 2 5 5" xfId="25826" xr:uid="{00000000-0005-0000-0000-0000FC410000}"/>
    <cellStyle name="Normal 11 3 2 5 2 5 6" xfId="30778" xr:uid="{00000000-0005-0000-0000-0000FD410000}"/>
    <cellStyle name="Normal 11 3 2 5 2 5 7" xfId="35730" xr:uid="{00000000-0005-0000-0000-0000FE410000}"/>
    <cellStyle name="Normal 11 3 2 5 2 6" xfId="2261" xr:uid="{00000000-0005-0000-0000-0000FF410000}"/>
    <cellStyle name="Normal 11 3 2 5 2 6 2" xfId="41872" xr:uid="{00000000-0005-0000-0000-000000420000}"/>
    <cellStyle name="Normal 11 3 2 5 2 7" xfId="7211" xr:uid="{00000000-0005-0000-0000-000001420000}"/>
    <cellStyle name="Normal 11 3 2 5 2 7 2" xfId="36920" xr:uid="{00000000-0005-0000-0000-000002420000}"/>
    <cellStyle name="Normal 11 3 2 5 2 8" xfId="12161" xr:uid="{00000000-0005-0000-0000-000003420000}"/>
    <cellStyle name="Normal 11 3 2 5 2 9" xfId="17112" xr:uid="{00000000-0005-0000-0000-000004420000}"/>
    <cellStyle name="Normal 11 3 2 5 3" xfId="809" xr:uid="{00000000-0005-0000-0000-000005420000}"/>
    <cellStyle name="Normal 11 3 2 5 3 10" xfId="32562" xr:uid="{00000000-0005-0000-0000-000006420000}"/>
    <cellStyle name="Normal 11 3 2 5 3 2" xfId="4307" xr:uid="{00000000-0005-0000-0000-000007420000}"/>
    <cellStyle name="Normal 11 3 2 5 3 2 2" xfId="9257" xr:uid="{00000000-0005-0000-0000-000008420000}"/>
    <cellStyle name="Normal 11 3 2 5 3 2 2 2" xfId="43918" xr:uid="{00000000-0005-0000-0000-000009420000}"/>
    <cellStyle name="Normal 11 3 2 5 3 2 3" xfId="14207" xr:uid="{00000000-0005-0000-0000-00000A420000}"/>
    <cellStyle name="Normal 11 3 2 5 3 2 3 2" xfId="38966" xr:uid="{00000000-0005-0000-0000-00000B420000}"/>
    <cellStyle name="Normal 11 3 2 5 3 2 4" xfId="19158" xr:uid="{00000000-0005-0000-0000-00000C420000}"/>
    <cellStyle name="Normal 11 3 2 5 3 2 5" xfId="24110" xr:uid="{00000000-0005-0000-0000-00000D420000}"/>
    <cellStyle name="Normal 11 3 2 5 3 2 6" xfId="29062" xr:uid="{00000000-0005-0000-0000-00000E420000}"/>
    <cellStyle name="Normal 11 3 2 5 3 2 7" xfId="34014" xr:uid="{00000000-0005-0000-0000-00000F420000}"/>
    <cellStyle name="Normal 11 3 2 5 3 3" xfId="5759" xr:uid="{00000000-0005-0000-0000-000010420000}"/>
    <cellStyle name="Normal 11 3 2 5 3 3 2" xfId="10709" xr:uid="{00000000-0005-0000-0000-000011420000}"/>
    <cellStyle name="Normal 11 3 2 5 3 3 2 2" xfId="45370" xr:uid="{00000000-0005-0000-0000-000012420000}"/>
    <cellStyle name="Normal 11 3 2 5 3 3 3" xfId="15659" xr:uid="{00000000-0005-0000-0000-000013420000}"/>
    <cellStyle name="Normal 11 3 2 5 3 3 3 2" xfId="40418" xr:uid="{00000000-0005-0000-0000-000014420000}"/>
    <cellStyle name="Normal 11 3 2 5 3 3 4" xfId="20610" xr:uid="{00000000-0005-0000-0000-000015420000}"/>
    <cellStyle name="Normal 11 3 2 5 3 3 5" xfId="25562" xr:uid="{00000000-0005-0000-0000-000016420000}"/>
    <cellStyle name="Normal 11 3 2 5 3 3 6" xfId="30514" xr:uid="{00000000-0005-0000-0000-000017420000}"/>
    <cellStyle name="Normal 11 3 2 5 3 3 7" xfId="35466" xr:uid="{00000000-0005-0000-0000-000018420000}"/>
    <cellStyle name="Normal 11 3 2 5 3 4" xfId="2855" xr:uid="{00000000-0005-0000-0000-000019420000}"/>
    <cellStyle name="Normal 11 3 2 5 3 4 2" xfId="42466" xr:uid="{00000000-0005-0000-0000-00001A420000}"/>
    <cellStyle name="Normal 11 3 2 5 3 5" xfId="7805" xr:uid="{00000000-0005-0000-0000-00001B420000}"/>
    <cellStyle name="Normal 11 3 2 5 3 5 2" xfId="37514" xr:uid="{00000000-0005-0000-0000-00001C420000}"/>
    <cellStyle name="Normal 11 3 2 5 3 6" xfId="12755" xr:uid="{00000000-0005-0000-0000-00001D420000}"/>
    <cellStyle name="Normal 11 3 2 5 3 7" xfId="17706" xr:uid="{00000000-0005-0000-0000-00001E420000}"/>
    <cellStyle name="Normal 11 3 2 5 3 8" xfId="22658" xr:uid="{00000000-0005-0000-0000-00001F420000}"/>
    <cellStyle name="Normal 11 3 2 5 3 9" xfId="27610" xr:uid="{00000000-0005-0000-0000-000020420000}"/>
    <cellStyle name="Normal 11 3 2 5 4" xfId="1403" xr:uid="{00000000-0005-0000-0000-000021420000}"/>
    <cellStyle name="Normal 11 3 2 5 4 10" xfId="33156" xr:uid="{00000000-0005-0000-0000-000022420000}"/>
    <cellStyle name="Normal 11 3 2 5 4 2" xfId="4901" xr:uid="{00000000-0005-0000-0000-000023420000}"/>
    <cellStyle name="Normal 11 3 2 5 4 2 2" xfId="9851" xr:uid="{00000000-0005-0000-0000-000024420000}"/>
    <cellStyle name="Normal 11 3 2 5 4 2 2 2" xfId="44512" xr:uid="{00000000-0005-0000-0000-000025420000}"/>
    <cellStyle name="Normal 11 3 2 5 4 2 3" xfId="14801" xr:uid="{00000000-0005-0000-0000-000026420000}"/>
    <cellStyle name="Normal 11 3 2 5 4 2 3 2" xfId="39560" xr:uid="{00000000-0005-0000-0000-000027420000}"/>
    <cellStyle name="Normal 11 3 2 5 4 2 4" xfId="19752" xr:uid="{00000000-0005-0000-0000-000028420000}"/>
    <cellStyle name="Normal 11 3 2 5 4 2 5" xfId="24704" xr:uid="{00000000-0005-0000-0000-000029420000}"/>
    <cellStyle name="Normal 11 3 2 5 4 2 6" xfId="29656" xr:uid="{00000000-0005-0000-0000-00002A420000}"/>
    <cellStyle name="Normal 11 3 2 5 4 2 7" xfId="34608" xr:uid="{00000000-0005-0000-0000-00002B420000}"/>
    <cellStyle name="Normal 11 3 2 5 4 3" xfId="6353" xr:uid="{00000000-0005-0000-0000-00002C420000}"/>
    <cellStyle name="Normal 11 3 2 5 4 3 2" xfId="11303" xr:uid="{00000000-0005-0000-0000-00002D420000}"/>
    <cellStyle name="Normal 11 3 2 5 4 3 2 2" xfId="45964" xr:uid="{00000000-0005-0000-0000-00002E420000}"/>
    <cellStyle name="Normal 11 3 2 5 4 3 3" xfId="16253" xr:uid="{00000000-0005-0000-0000-00002F420000}"/>
    <cellStyle name="Normal 11 3 2 5 4 3 3 2" xfId="41012" xr:uid="{00000000-0005-0000-0000-000030420000}"/>
    <cellStyle name="Normal 11 3 2 5 4 3 4" xfId="21204" xr:uid="{00000000-0005-0000-0000-000031420000}"/>
    <cellStyle name="Normal 11 3 2 5 4 3 5" xfId="26156" xr:uid="{00000000-0005-0000-0000-000032420000}"/>
    <cellStyle name="Normal 11 3 2 5 4 3 6" xfId="31108" xr:uid="{00000000-0005-0000-0000-000033420000}"/>
    <cellStyle name="Normal 11 3 2 5 4 3 7" xfId="36060" xr:uid="{00000000-0005-0000-0000-000034420000}"/>
    <cellStyle name="Normal 11 3 2 5 4 4" xfId="3449" xr:uid="{00000000-0005-0000-0000-000035420000}"/>
    <cellStyle name="Normal 11 3 2 5 4 4 2" xfId="43060" xr:uid="{00000000-0005-0000-0000-000036420000}"/>
    <cellStyle name="Normal 11 3 2 5 4 5" xfId="8399" xr:uid="{00000000-0005-0000-0000-000037420000}"/>
    <cellStyle name="Normal 11 3 2 5 4 5 2" xfId="38108" xr:uid="{00000000-0005-0000-0000-000038420000}"/>
    <cellStyle name="Normal 11 3 2 5 4 6" xfId="13349" xr:uid="{00000000-0005-0000-0000-000039420000}"/>
    <cellStyle name="Normal 11 3 2 5 4 7" xfId="18300" xr:uid="{00000000-0005-0000-0000-00003A420000}"/>
    <cellStyle name="Normal 11 3 2 5 4 8" xfId="23252" xr:uid="{00000000-0005-0000-0000-00003B420000}"/>
    <cellStyle name="Normal 11 3 2 5 4 9" xfId="28204" xr:uid="{00000000-0005-0000-0000-00003C420000}"/>
    <cellStyle name="Normal 11 3 2 5 5" xfId="2525" xr:uid="{00000000-0005-0000-0000-00003D420000}"/>
    <cellStyle name="Normal 11 3 2 5 5 2" xfId="7475" xr:uid="{00000000-0005-0000-0000-00003E420000}"/>
    <cellStyle name="Normal 11 3 2 5 5 2 2" xfId="42136" xr:uid="{00000000-0005-0000-0000-00003F420000}"/>
    <cellStyle name="Normal 11 3 2 5 5 3" xfId="12425" xr:uid="{00000000-0005-0000-0000-000040420000}"/>
    <cellStyle name="Normal 11 3 2 5 5 3 2" xfId="37184" xr:uid="{00000000-0005-0000-0000-000041420000}"/>
    <cellStyle name="Normal 11 3 2 5 5 4" xfId="17376" xr:uid="{00000000-0005-0000-0000-000042420000}"/>
    <cellStyle name="Normal 11 3 2 5 5 5" xfId="22328" xr:uid="{00000000-0005-0000-0000-000043420000}"/>
    <cellStyle name="Normal 11 3 2 5 5 6" xfId="27280" xr:uid="{00000000-0005-0000-0000-000044420000}"/>
    <cellStyle name="Normal 11 3 2 5 5 7" xfId="32232" xr:uid="{00000000-0005-0000-0000-000045420000}"/>
    <cellStyle name="Normal 11 3 2 5 6" xfId="3977" xr:uid="{00000000-0005-0000-0000-000046420000}"/>
    <cellStyle name="Normal 11 3 2 5 6 2" xfId="8927" xr:uid="{00000000-0005-0000-0000-000047420000}"/>
    <cellStyle name="Normal 11 3 2 5 6 2 2" xfId="43588" xr:uid="{00000000-0005-0000-0000-000048420000}"/>
    <cellStyle name="Normal 11 3 2 5 6 3" xfId="13877" xr:uid="{00000000-0005-0000-0000-000049420000}"/>
    <cellStyle name="Normal 11 3 2 5 6 3 2" xfId="38636" xr:uid="{00000000-0005-0000-0000-00004A420000}"/>
    <cellStyle name="Normal 11 3 2 5 6 4" xfId="18828" xr:uid="{00000000-0005-0000-0000-00004B420000}"/>
    <cellStyle name="Normal 11 3 2 5 6 5" xfId="23780" xr:uid="{00000000-0005-0000-0000-00004C420000}"/>
    <cellStyle name="Normal 11 3 2 5 6 6" xfId="28732" xr:uid="{00000000-0005-0000-0000-00004D420000}"/>
    <cellStyle name="Normal 11 3 2 5 6 7" xfId="33684" xr:uid="{00000000-0005-0000-0000-00004E420000}"/>
    <cellStyle name="Normal 11 3 2 5 7" xfId="5429" xr:uid="{00000000-0005-0000-0000-00004F420000}"/>
    <cellStyle name="Normal 11 3 2 5 7 2" xfId="10379" xr:uid="{00000000-0005-0000-0000-000050420000}"/>
    <cellStyle name="Normal 11 3 2 5 7 2 2" xfId="45040" xr:uid="{00000000-0005-0000-0000-000051420000}"/>
    <cellStyle name="Normal 11 3 2 5 7 3" xfId="15329" xr:uid="{00000000-0005-0000-0000-000052420000}"/>
    <cellStyle name="Normal 11 3 2 5 7 3 2" xfId="40088" xr:uid="{00000000-0005-0000-0000-000053420000}"/>
    <cellStyle name="Normal 11 3 2 5 7 4" xfId="20280" xr:uid="{00000000-0005-0000-0000-000054420000}"/>
    <cellStyle name="Normal 11 3 2 5 7 5" xfId="25232" xr:uid="{00000000-0005-0000-0000-000055420000}"/>
    <cellStyle name="Normal 11 3 2 5 7 6" xfId="30184" xr:uid="{00000000-0005-0000-0000-000056420000}"/>
    <cellStyle name="Normal 11 3 2 5 7 7" xfId="35136" xr:uid="{00000000-0005-0000-0000-000057420000}"/>
    <cellStyle name="Normal 11 3 2 5 8" xfId="1997" xr:uid="{00000000-0005-0000-0000-000058420000}"/>
    <cellStyle name="Normal 11 3 2 5 8 2" xfId="41608" xr:uid="{00000000-0005-0000-0000-000059420000}"/>
    <cellStyle name="Normal 11 3 2 5 9" xfId="6947" xr:uid="{00000000-0005-0000-0000-00005A420000}"/>
    <cellStyle name="Normal 11 3 2 5 9 2" xfId="36656" xr:uid="{00000000-0005-0000-0000-00005B420000}"/>
    <cellStyle name="Normal 11 3 2 6" xfId="611" xr:uid="{00000000-0005-0000-0000-00005C420000}"/>
    <cellStyle name="Normal 11 3 2 6 10" xfId="21602" xr:uid="{00000000-0005-0000-0000-00005D420000}"/>
    <cellStyle name="Normal 11 3 2 6 11" xfId="26554" xr:uid="{00000000-0005-0000-0000-00005E420000}"/>
    <cellStyle name="Normal 11 3 2 6 12" xfId="31506" xr:uid="{00000000-0005-0000-0000-00005F420000}"/>
    <cellStyle name="Normal 11 3 2 6 2" xfId="1205" xr:uid="{00000000-0005-0000-0000-000060420000}"/>
    <cellStyle name="Normal 11 3 2 6 2 10" xfId="32958" xr:uid="{00000000-0005-0000-0000-000061420000}"/>
    <cellStyle name="Normal 11 3 2 6 2 2" xfId="4703" xr:uid="{00000000-0005-0000-0000-000062420000}"/>
    <cellStyle name="Normal 11 3 2 6 2 2 2" xfId="9653" xr:uid="{00000000-0005-0000-0000-000063420000}"/>
    <cellStyle name="Normal 11 3 2 6 2 2 2 2" xfId="44314" xr:uid="{00000000-0005-0000-0000-000064420000}"/>
    <cellStyle name="Normal 11 3 2 6 2 2 3" xfId="14603" xr:uid="{00000000-0005-0000-0000-000065420000}"/>
    <cellStyle name="Normal 11 3 2 6 2 2 3 2" xfId="39362" xr:uid="{00000000-0005-0000-0000-000066420000}"/>
    <cellStyle name="Normal 11 3 2 6 2 2 4" xfId="19554" xr:uid="{00000000-0005-0000-0000-000067420000}"/>
    <cellStyle name="Normal 11 3 2 6 2 2 5" xfId="24506" xr:uid="{00000000-0005-0000-0000-000068420000}"/>
    <cellStyle name="Normal 11 3 2 6 2 2 6" xfId="29458" xr:uid="{00000000-0005-0000-0000-000069420000}"/>
    <cellStyle name="Normal 11 3 2 6 2 2 7" xfId="34410" xr:uid="{00000000-0005-0000-0000-00006A420000}"/>
    <cellStyle name="Normal 11 3 2 6 2 3" xfId="6155" xr:uid="{00000000-0005-0000-0000-00006B420000}"/>
    <cellStyle name="Normal 11 3 2 6 2 3 2" xfId="11105" xr:uid="{00000000-0005-0000-0000-00006C420000}"/>
    <cellStyle name="Normal 11 3 2 6 2 3 2 2" xfId="45766" xr:uid="{00000000-0005-0000-0000-00006D420000}"/>
    <cellStyle name="Normal 11 3 2 6 2 3 3" xfId="16055" xr:uid="{00000000-0005-0000-0000-00006E420000}"/>
    <cellStyle name="Normal 11 3 2 6 2 3 3 2" xfId="40814" xr:uid="{00000000-0005-0000-0000-00006F420000}"/>
    <cellStyle name="Normal 11 3 2 6 2 3 4" xfId="21006" xr:uid="{00000000-0005-0000-0000-000070420000}"/>
    <cellStyle name="Normal 11 3 2 6 2 3 5" xfId="25958" xr:uid="{00000000-0005-0000-0000-000071420000}"/>
    <cellStyle name="Normal 11 3 2 6 2 3 6" xfId="30910" xr:uid="{00000000-0005-0000-0000-000072420000}"/>
    <cellStyle name="Normal 11 3 2 6 2 3 7" xfId="35862" xr:uid="{00000000-0005-0000-0000-000073420000}"/>
    <cellStyle name="Normal 11 3 2 6 2 4" xfId="3251" xr:uid="{00000000-0005-0000-0000-000074420000}"/>
    <cellStyle name="Normal 11 3 2 6 2 4 2" xfId="42862" xr:uid="{00000000-0005-0000-0000-000075420000}"/>
    <cellStyle name="Normal 11 3 2 6 2 5" xfId="8201" xr:uid="{00000000-0005-0000-0000-000076420000}"/>
    <cellStyle name="Normal 11 3 2 6 2 5 2" xfId="37910" xr:uid="{00000000-0005-0000-0000-000077420000}"/>
    <cellStyle name="Normal 11 3 2 6 2 6" xfId="13151" xr:uid="{00000000-0005-0000-0000-000078420000}"/>
    <cellStyle name="Normal 11 3 2 6 2 7" xfId="18102" xr:uid="{00000000-0005-0000-0000-000079420000}"/>
    <cellStyle name="Normal 11 3 2 6 2 8" xfId="23054" xr:uid="{00000000-0005-0000-0000-00007A420000}"/>
    <cellStyle name="Normal 11 3 2 6 2 9" xfId="28006" xr:uid="{00000000-0005-0000-0000-00007B420000}"/>
    <cellStyle name="Normal 11 3 2 6 3" xfId="2657" xr:uid="{00000000-0005-0000-0000-00007C420000}"/>
    <cellStyle name="Normal 11 3 2 6 3 2" xfId="7607" xr:uid="{00000000-0005-0000-0000-00007D420000}"/>
    <cellStyle name="Normal 11 3 2 6 3 2 2" xfId="42268" xr:uid="{00000000-0005-0000-0000-00007E420000}"/>
    <cellStyle name="Normal 11 3 2 6 3 3" xfId="12557" xr:uid="{00000000-0005-0000-0000-00007F420000}"/>
    <cellStyle name="Normal 11 3 2 6 3 3 2" xfId="37316" xr:uid="{00000000-0005-0000-0000-000080420000}"/>
    <cellStyle name="Normal 11 3 2 6 3 4" xfId="17508" xr:uid="{00000000-0005-0000-0000-000081420000}"/>
    <cellStyle name="Normal 11 3 2 6 3 5" xfId="22460" xr:uid="{00000000-0005-0000-0000-000082420000}"/>
    <cellStyle name="Normal 11 3 2 6 3 6" xfId="27412" xr:uid="{00000000-0005-0000-0000-000083420000}"/>
    <cellStyle name="Normal 11 3 2 6 3 7" xfId="32364" xr:uid="{00000000-0005-0000-0000-000084420000}"/>
    <cellStyle name="Normal 11 3 2 6 4" xfId="4109" xr:uid="{00000000-0005-0000-0000-000085420000}"/>
    <cellStyle name="Normal 11 3 2 6 4 2" xfId="9059" xr:uid="{00000000-0005-0000-0000-000086420000}"/>
    <cellStyle name="Normal 11 3 2 6 4 2 2" xfId="43720" xr:uid="{00000000-0005-0000-0000-000087420000}"/>
    <cellStyle name="Normal 11 3 2 6 4 3" xfId="14009" xr:uid="{00000000-0005-0000-0000-000088420000}"/>
    <cellStyle name="Normal 11 3 2 6 4 3 2" xfId="38768" xr:uid="{00000000-0005-0000-0000-000089420000}"/>
    <cellStyle name="Normal 11 3 2 6 4 4" xfId="18960" xr:uid="{00000000-0005-0000-0000-00008A420000}"/>
    <cellStyle name="Normal 11 3 2 6 4 5" xfId="23912" xr:uid="{00000000-0005-0000-0000-00008B420000}"/>
    <cellStyle name="Normal 11 3 2 6 4 6" xfId="28864" xr:uid="{00000000-0005-0000-0000-00008C420000}"/>
    <cellStyle name="Normal 11 3 2 6 4 7" xfId="33816" xr:uid="{00000000-0005-0000-0000-00008D420000}"/>
    <cellStyle name="Normal 11 3 2 6 5" xfId="5561" xr:uid="{00000000-0005-0000-0000-00008E420000}"/>
    <cellStyle name="Normal 11 3 2 6 5 2" xfId="10511" xr:uid="{00000000-0005-0000-0000-00008F420000}"/>
    <cellStyle name="Normal 11 3 2 6 5 2 2" xfId="45172" xr:uid="{00000000-0005-0000-0000-000090420000}"/>
    <cellStyle name="Normal 11 3 2 6 5 3" xfId="15461" xr:uid="{00000000-0005-0000-0000-000091420000}"/>
    <cellStyle name="Normal 11 3 2 6 5 3 2" xfId="40220" xr:uid="{00000000-0005-0000-0000-000092420000}"/>
    <cellStyle name="Normal 11 3 2 6 5 4" xfId="20412" xr:uid="{00000000-0005-0000-0000-000093420000}"/>
    <cellStyle name="Normal 11 3 2 6 5 5" xfId="25364" xr:uid="{00000000-0005-0000-0000-000094420000}"/>
    <cellStyle name="Normal 11 3 2 6 5 6" xfId="30316" xr:uid="{00000000-0005-0000-0000-000095420000}"/>
    <cellStyle name="Normal 11 3 2 6 5 7" xfId="35268" xr:uid="{00000000-0005-0000-0000-000096420000}"/>
    <cellStyle name="Normal 11 3 2 6 6" xfId="1799" xr:uid="{00000000-0005-0000-0000-000097420000}"/>
    <cellStyle name="Normal 11 3 2 6 6 2" xfId="41410" xr:uid="{00000000-0005-0000-0000-000098420000}"/>
    <cellStyle name="Normal 11 3 2 6 7" xfId="6749" xr:uid="{00000000-0005-0000-0000-000099420000}"/>
    <cellStyle name="Normal 11 3 2 6 7 2" xfId="36458" xr:uid="{00000000-0005-0000-0000-00009A420000}"/>
    <cellStyle name="Normal 11 3 2 6 8" xfId="11699" xr:uid="{00000000-0005-0000-0000-00009B420000}"/>
    <cellStyle name="Normal 11 3 2 6 9" xfId="16650" xr:uid="{00000000-0005-0000-0000-00009C420000}"/>
    <cellStyle name="Normal 11 3 2 7" xfId="875" xr:uid="{00000000-0005-0000-0000-00009D420000}"/>
    <cellStyle name="Normal 11 3 2 7 10" xfId="21866" xr:uid="{00000000-0005-0000-0000-00009E420000}"/>
    <cellStyle name="Normal 11 3 2 7 11" xfId="26818" xr:uid="{00000000-0005-0000-0000-00009F420000}"/>
    <cellStyle name="Normal 11 3 2 7 12" xfId="31770" xr:uid="{00000000-0005-0000-0000-0000A0420000}"/>
    <cellStyle name="Normal 11 3 2 7 2" xfId="1469" xr:uid="{00000000-0005-0000-0000-0000A1420000}"/>
    <cellStyle name="Normal 11 3 2 7 2 10" xfId="33222" xr:uid="{00000000-0005-0000-0000-0000A2420000}"/>
    <cellStyle name="Normal 11 3 2 7 2 2" xfId="4967" xr:uid="{00000000-0005-0000-0000-0000A3420000}"/>
    <cellStyle name="Normal 11 3 2 7 2 2 2" xfId="9917" xr:uid="{00000000-0005-0000-0000-0000A4420000}"/>
    <cellStyle name="Normal 11 3 2 7 2 2 2 2" xfId="44578" xr:uid="{00000000-0005-0000-0000-0000A5420000}"/>
    <cellStyle name="Normal 11 3 2 7 2 2 3" xfId="14867" xr:uid="{00000000-0005-0000-0000-0000A6420000}"/>
    <cellStyle name="Normal 11 3 2 7 2 2 3 2" xfId="39626" xr:uid="{00000000-0005-0000-0000-0000A7420000}"/>
    <cellStyle name="Normal 11 3 2 7 2 2 4" xfId="19818" xr:uid="{00000000-0005-0000-0000-0000A8420000}"/>
    <cellStyle name="Normal 11 3 2 7 2 2 5" xfId="24770" xr:uid="{00000000-0005-0000-0000-0000A9420000}"/>
    <cellStyle name="Normal 11 3 2 7 2 2 6" xfId="29722" xr:uid="{00000000-0005-0000-0000-0000AA420000}"/>
    <cellStyle name="Normal 11 3 2 7 2 2 7" xfId="34674" xr:uid="{00000000-0005-0000-0000-0000AB420000}"/>
    <cellStyle name="Normal 11 3 2 7 2 3" xfId="6419" xr:uid="{00000000-0005-0000-0000-0000AC420000}"/>
    <cellStyle name="Normal 11 3 2 7 2 3 2" xfId="11369" xr:uid="{00000000-0005-0000-0000-0000AD420000}"/>
    <cellStyle name="Normal 11 3 2 7 2 3 2 2" xfId="46030" xr:uid="{00000000-0005-0000-0000-0000AE420000}"/>
    <cellStyle name="Normal 11 3 2 7 2 3 3" xfId="16319" xr:uid="{00000000-0005-0000-0000-0000AF420000}"/>
    <cellStyle name="Normal 11 3 2 7 2 3 3 2" xfId="41078" xr:uid="{00000000-0005-0000-0000-0000B0420000}"/>
    <cellStyle name="Normal 11 3 2 7 2 3 4" xfId="21270" xr:uid="{00000000-0005-0000-0000-0000B1420000}"/>
    <cellStyle name="Normal 11 3 2 7 2 3 5" xfId="26222" xr:uid="{00000000-0005-0000-0000-0000B2420000}"/>
    <cellStyle name="Normal 11 3 2 7 2 3 6" xfId="31174" xr:uid="{00000000-0005-0000-0000-0000B3420000}"/>
    <cellStyle name="Normal 11 3 2 7 2 3 7" xfId="36126" xr:uid="{00000000-0005-0000-0000-0000B4420000}"/>
    <cellStyle name="Normal 11 3 2 7 2 4" xfId="3515" xr:uid="{00000000-0005-0000-0000-0000B5420000}"/>
    <cellStyle name="Normal 11 3 2 7 2 4 2" xfId="43126" xr:uid="{00000000-0005-0000-0000-0000B6420000}"/>
    <cellStyle name="Normal 11 3 2 7 2 5" xfId="8465" xr:uid="{00000000-0005-0000-0000-0000B7420000}"/>
    <cellStyle name="Normal 11 3 2 7 2 5 2" xfId="38174" xr:uid="{00000000-0005-0000-0000-0000B8420000}"/>
    <cellStyle name="Normal 11 3 2 7 2 6" xfId="13415" xr:uid="{00000000-0005-0000-0000-0000B9420000}"/>
    <cellStyle name="Normal 11 3 2 7 2 7" xfId="18366" xr:uid="{00000000-0005-0000-0000-0000BA420000}"/>
    <cellStyle name="Normal 11 3 2 7 2 8" xfId="23318" xr:uid="{00000000-0005-0000-0000-0000BB420000}"/>
    <cellStyle name="Normal 11 3 2 7 2 9" xfId="28270" xr:uid="{00000000-0005-0000-0000-0000BC420000}"/>
    <cellStyle name="Normal 11 3 2 7 3" xfId="2921" xr:uid="{00000000-0005-0000-0000-0000BD420000}"/>
    <cellStyle name="Normal 11 3 2 7 3 2" xfId="7871" xr:uid="{00000000-0005-0000-0000-0000BE420000}"/>
    <cellStyle name="Normal 11 3 2 7 3 2 2" xfId="42532" xr:uid="{00000000-0005-0000-0000-0000BF420000}"/>
    <cellStyle name="Normal 11 3 2 7 3 3" xfId="12821" xr:uid="{00000000-0005-0000-0000-0000C0420000}"/>
    <cellStyle name="Normal 11 3 2 7 3 3 2" xfId="37580" xr:uid="{00000000-0005-0000-0000-0000C1420000}"/>
    <cellStyle name="Normal 11 3 2 7 3 4" xfId="17772" xr:uid="{00000000-0005-0000-0000-0000C2420000}"/>
    <cellStyle name="Normal 11 3 2 7 3 5" xfId="22724" xr:uid="{00000000-0005-0000-0000-0000C3420000}"/>
    <cellStyle name="Normal 11 3 2 7 3 6" xfId="27676" xr:uid="{00000000-0005-0000-0000-0000C4420000}"/>
    <cellStyle name="Normal 11 3 2 7 3 7" xfId="32628" xr:uid="{00000000-0005-0000-0000-0000C5420000}"/>
    <cellStyle name="Normal 11 3 2 7 4" xfId="4373" xr:uid="{00000000-0005-0000-0000-0000C6420000}"/>
    <cellStyle name="Normal 11 3 2 7 4 2" xfId="9323" xr:uid="{00000000-0005-0000-0000-0000C7420000}"/>
    <cellStyle name="Normal 11 3 2 7 4 2 2" xfId="43984" xr:uid="{00000000-0005-0000-0000-0000C8420000}"/>
    <cellStyle name="Normal 11 3 2 7 4 3" xfId="14273" xr:uid="{00000000-0005-0000-0000-0000C9420000}"/>
    <cellStyle name="Normal 11 3 2 7 4 3 2" xfId="39032" xr:uid="{00000000-0005-0000-0000-0000CA420000}"/>
    <cellStyle name="Normal 11 3 2 7 4 4" xfId="19224" xr:uid="{00000000-0005-0000-0000-0000CB420000}"/>
    <cellStyle name="Normal 11 3 2 7 4 5" xfId="24176" xr:uid="{00000000-0005-0000-0000-0000CC420000}"/>
    <cellStyle name="Normal 11 3 2 7 4 6" xfId="29128" xr:uid="{00000000-0005-0000-0000-0000CD420000}"/>
    <cellStyle name="Normal 11 3 2 7 4 7" xfId="34080" xr:uid="{00000000-0005-0000-0000-0000CE420000}"/>
    <cellStyle name="Normal 11 3 2 7 5" xfId="5825" xr:uid="{00000000-0005-0000-0000-0000CF420000}"/>
    <cellStyle name="Normal 11 3 2 7 5 2" xfId="10775" xr:uid="{00000000-0005-0000-0000-0000D0420000}"/>
    <cellStyle name="Normal 11 3 2 7 5 2 2" xfId="45436" xr:uid="{00000000-0005-0000-0000-0000D1420000}"/>
    <cellStyle name="Normal 11 3 2 7 5 3" xfId="15725" xr:uid="{00000000-0005-0000-0000-0000D2420000}"/>
    <cellStyle name="Normal 11 3 2 7 5 3 2" xfId="40484" xr:uid="{00000000-0005-0000-0000-0000D3420000}"/>
    <cellStyle name="Normal 11 3 2 7 5 4" xfId="20676" xr:uid="{00000000-0005-0000-0000-0000D4420000}"/>
    <cellStyle name="Normal 11 3 2 7 5 5" xfId="25628" xr:uid="{00000000-0005-0000-0000-0000D5420000}"/>
    <cellStyle name="Normal 11 3 2 7 5 6" xfId="30580" xr:uid="{00000000-0005-0000-0000-0000D6420000}"/>
    <cellStyle name="Normal 11 3 2 7 5 7" xfId="35532" xr:uid="{00000000-0005-0000-0000-0000D7420000}"/>
    <cellStyle name="Normal 11 3 2 7 6" xfId="2063" xr:uid="{00000000-0005-0000-0000-0000D8420000}"/>
    <cellStyle name="Normal 11 3 2 7 6 2" xfId="41674" xr:uid="{00000000-0005-0000-0000-0000D9420000}"/>
    <cellStyle name="Normal 11 3 2 7 7" xfId="7013" xr:uid="{00000000-0005-0000-0000-0000DA420000}"/>
    <cellStyle name="Normal 11 3 2 7 7 2" xfId="36722" xr:uid="{00000000-0005-0000-0000-0000DB420000}"/>
    <cellStyle name="Normal 11 3 2 7 8" xfId="11963" xr:uid="{00000000-0005-0000-0000-0000DC420000}"/>
    <cellStyle name="Normal 11 3 2 7 9" xfId="16914" xr:uid="{00000000-0005-0000-0000-0000DD420000}"/>
    <cellStyle name="Normal 11 3 2 8" xfId="545" xr:uid="{00000000-0005-0000-0000-0000DE420000}"/>
    <cellStyle name="Normal 11 3 2 8 10" xfId="32298" xr:uid="{00000000-0005-0000-0000-0000DF420000}"/>
    <cellStyle name="Normal 11 3 2 8 2" xfId="4043" xr:uid="{00000000-0005-0000-0000-0000E0420000}"/>
    <cellStyle name="Normal 11 3 2 8 2 2" xfId="8993" xr:uid="{00000000-0005-0000-0000-0000E1420000}"/>
    <cellStyle name="Normal 11 3 2 8 2 2 2" xfId="43654" xr:uid="{00000000-0005-0000-0000-0000E2420000}"/>
    <cellStyle name="Normal 11 3 2 8 2 3" xfId="13943" xr:uid="{00000000-0005-0000-0000-0000E3420000}"/>
    <cellStyle name="Normal 11 3 2 8 2 3 2" xfId="38702" xr:uid="{00000000-0005-0000-0000-0000E4420000}"/>
    <cellStyle name="Normal 11 3 2 8 2 4" xfId="18894" xr:uid="{00000000-0005-0000-0000-0000E5420000}"/>
    <cellStyle name="Normal 11 3 2 8 2 5" xfId="23846" xr:uid="{00000000-0005-0000-0000-0000E6420000}"/>
    <cellStyle name="Normal 11 3 2 8 2 6" xfId="28798" xr:uid="{00000000-0005-0000-0000-0000E7420000}"/>
    <cellStyle name="Normal 11 3 2 8 2 7" xfId="33750" xr:uid="{00000000-0005-0000-0000-0000E8420000}"/>
    <cellStyle name="Normal 11 3 2 8 3" xfId="5495" xr:uid="{00000000-0005-0000-0000-0000E9420000}"/>
    <cellStyle name="Normal 11 3 2 8 3 2" xfId="10445" xr:uid="{00000000-0005-0000-0000-0000EA420000}"/>
    <cellStyle name="Normal 11 3 2 8 3 2 2" xfId="45106" xr:uid="{00000000-0005-0000-0000-0000EB420000}"/>
    <cellStyle name="Normal 11 3 2 8 3 3" xfId="15395" xr:uid="{00000000-0005-0000-0000-0000EC420000}"/>
    <cellStyle name="Normal 11 3 2 8 3 3 2" xfId="40154" xr:uid="{00000000-0005-0000-0000-0000ED420000}"/>
    <cellStyle name="Normal 11 3 2 8 3 4" xfId="20346" xr:uid="{00000000-0005-0000-0000-0000EE420000}"/>
    <cellStyle name="Normal 11 3 2 8 3 5" xfId="25298" xr:uid="{00000000-0005-0000-0000-0000EF420000}"/>
    <cellStyle name="Normal 11 3 2 8 3 6" xfId="30250" xr:uid="{00000000-0005-0000-0000-0000F0420000}"/>
    <cellStyle name="Normal 11 3 2 8 3 7" xfId="35202" xr:uid="{00000000-0005-0000-0000-0000F1420000}"/>
    <cellStyle name="Normal 11 3 2 8 4" xfId="2591" xr:uid="{00000000-0005-0000-0000-0000F2420000}"/>
    <cellStyle name="Normal 11 3 2 8 4 2" xfId="42202" xr:uid="{00000000-0005-0000-0000-0000F3420000}"/>
    <cellStyle name="Normal 11 3 2 8 5" xfId="7541" xr:uid="{00000000-0005-0000-0000-0000F4420000}"/>
    <cellStyle name="Normal 11 3 2 8 5 2" xfId="37250" xr:uid="{00000000-0005-0000-0000-0000F5420000}"/>
    <cellStyle name="Normal 11 3 2 8 6" xfId="12491" xr:uid="{00000000-0005-0000-0000-0000F6420000}"/>
    <cellStyle name="Normal 11 3 2 8 7" xfId="17442" xr:uid="{00000000-0005-0000-0000-0000F7420000}"/>
    <cellStyle name="Normal 11 3 2 8 8" xfId="22394" xr:uid="{00000000-0005-0000-0000-0000F8420000}"/>
    <cellStyle name="Normal 11 3 2 8 9" xfId="27346" xr:uid="{00000000-0005-0000-0000-0000F9420000}"/>
    <cellStyle name="Normal 11 3 2 9" xfId="1139" xr:uid="{00000000-0005-0000-0000-0000FA420000}"/>
    <cellStyle name="Normal 11 3 2 9 10" xfId="32892" xr:uid="{00000000-0005-0000-0000-0000FB420000}"/>
    <cellStyle name="Normal 11 3 2 9 2" xfId="4637" xr:uid="{00000000-0005-0000-0000-0000FC420000}"/>
    <cellStyle name="Normal 11 3 2 9 2 2" xfId="9587" xr:uid="{00000000-0005-0000-0000-0000FD420000}"/>
    <cellStyle name="Normal 11 3 2 9 2 2 2" xfId="44248" xr:uid="{00000000-0005-0000-0000-0000FE420000}"/>
    <cellStyle name="Normal 11 3 2 9 2 3" xfId="14537" xr:uid="{00000000-0005-0000-0000-0000FF420000}"/>
    <cellStyle name="Normal 11 3 2 9 2 3 2" xfId="39296" xr:uid="{00000000-0005-0000-0000-000000430000}"/>
    <cellStyle name="Normal 11 3 2 9 2 4" xfId="19488" xr:uid="{00000000-0005-0000-0000-000001430000}"/>
    <cellStyle name="Normal 11 3 2 9 2 5" xfId="24440" xr:uid="{00000000-0005-0000-0000-000002430000}"/>
    <cellStyle name="Normal 11 3 2 9 2 6" xfId="29392" xr:uid="{00000000-0005-0000-0000-000003430000}"/>
    <cellStyle name="Normal 11 3 2 9 2 7" xfId="34344" xr:uid="{00000000-0005-0000-0000-000004430000}"/>
    <cellStyle name="Normal 11 3 2 9 3" xfId="6089" xr:uid="{00000000-0005-0000-0000-000005430000}"/>
    <cellStyle name="Normal 11 3 2 9 3 2" xfId="11039" xr:uid="{00000000-0005-0000-0000-000006430000}"/>
    <cellStyle name="Normal 11 3 2 9 3 2 2" xfId="45700" xr:uid="{00000000-0005-0000-0000-000007430000}"/>
    <cellStyle name="Normal 11 3 2 9 3 3" xfId="15989" xr:uid="{00000000-0005-0000-0000-000008430000}"/>
    <cellStyle name="Normal 11 3 2 9 3 3 2" xfId="40748" xr:uid="{00000000-0005-0000-0000-000009430000}"/>
    <cellStyle name="Normal 11 3 2 9 3 4" xfId="20940" xr:uid="{00000000-0005-0000-0000-00000A430000}"/>
    <cellStyle name="Normal 11 3 2 9 3 5" xfId="25892" xr:uid="{00000000-0005-0000-0000-00000B430000}"/>
    <cellStyle name="Normal 11 3 2 9 3 6" xfId="30844" xr:uid="{00000000-0005-0000-0000-00000C430000}"/>
    <cellStyle name="Normal 11 3 2 9 3 7" xfId="35796" xr:uid="{00000000-0005-0000-0000-00000D430000}"/>
    <cellStyle name="Normal 11 3 2 9 4" xfId="3185" xr:uid="{00000000-0005-0000-0000-00000E430000}"/>
    <cellStyle name="Normal 11 3 2 9 4 2" xfId="42796" xr:uid="{00000000-0005-0000-0000-00000F430000}"/>
    <cellStyle name="Normal 11 3 2 9 5" xfId="8135" xr:uid="{00000000-0005-0000-0000-000010430000}"/>
    <cellStyle name="Normal 11 3 2 9 5 2" xfId="37844" xr:uid="{00000000-0005-0000-0000-000011430000}"/>
    <cellStyle name="Normal 11 3 2 9 6" xfId="13085" xr:uid="{00000000-0005-0000-0000-000012430000}"/>
    <cellStyle name="Normal 11 3 2 9 7" xfId="18036" xr:uid="{00000000-0005-0000-0000-000013430000}"/>
    <cellStyle name="Normal 11 3 2 9 8" xfId="22988" xr:uid="{00000000-0005-0000-0000-000014430000}"/>
    <cellStyle name="Normal 11 3 2 9 9" xfId="27940" xr:uid="{00000000-0005-0000-0000-000015430000}"/>
    <cellStyle name="Normal 11 3 20" xfId="31425" xr:uid="{00000000-0005-0000-0000-000016430000}"/>
    <cellStyle name="Normal 11 3 3" xfId="299" xr:uid="{00000000-0005-0000-0000-000017430000}"/>
    <cellStyle name="Normal 11 3 3 10" xfId="3797" xr:uid="{00000000-0005-0000-0000-000018430000}"/>
    <cellStyle name="Normal 11 3 3 10 2" xfId="8747" xr:uid="{00000000-0005-0000-0000-000019430000}"/>
    <cellStyle name="Normal 11 3 3 10 2 2" xfId="43408" xr:uid="{00000000-0005-0000-0000-00001A430000}"/>
    <cellStyle name="Normal 11 3 3 10 3" xfId="13697" xr:uid="{00000000-0005-0000-0000-00001B430000}"/>
    <cellStyle name="Normal 11 3 3 10 3 2" xfId="38456" xr:uid="{00000000-0005-0000-0000-00001C430000}"/>
    <cellStyle name="Normal 11 3 3 10 4" xfId="18648" xr:uid="{00000000-0005-0000-0000-00001D430000}"/>
    <cellStyle name="Normal 11 3 3 10 5" xfId="23600" xr:uid="{00000000-0005-0000-0000-00001E430000}"/>
    <cellStyle name="Normal 11 3 3 10 6" xfId="28552" xr:uid="{00000000-0005-0000-0000-00001F430000}"/>
    <cellStyle name="Normal 11 3 3 10 7" xfId="33504" xr:uid="{00000000-0005-0000-0000-000020430000}"/>
    <cellStyle name="Normal 11 3 3 11" xfId="5249" xr:uid="{00000000-0005-0000-0000-000021430000}"/>
    <cellStyle name="Normal 11 3 3 11 2" xfId="10199" xr:uid="{00000000-0005-0000-0000-000022430000}"/>
    <cellStyle name="Normal 11 3 3 11 2 2" xfId="44860" xr:uid="{00000000-0005-0000-0000-000023430000}"/>
    <cellStyle name="Normal 11 3 3 11 3" xfId="15149" xr:uid="{00000000-0005-0000-0000-000024430000}"/>
    <cellStyle name="Normal 11 3 3 11 3 2" xfId="39908" xr:uid="{00000000-0005-0000-0000-000025430000}"/>
    <cellStyle name="Normal 11 3 3 11 4" xfId="20100" xr:uid="{00000000-0005-0000-0000-000026430000}"/>
    <cellStyle name="Normal 11 3 3 11 5" xfId="25052" xr:uid="{00000000-0005-0000-0000-000027430000}"/>
    <cellStyle name="Normal 11 3 3 11 6" xfId="30004" xr:uid="{00000000-0005-0000-0000-000028430000}"/>
    <cellStyle name="Normal 11 3 3 11 7" xfId="34956" xr:uid="{00000000-0005-0000-0000-000029430000}"/>
    <cellStyle name="Normal 11 3 3 12" xfId="1751" xr:uid="{00000000-0005-0000-0000-00002A430000}"/>
    <cellStyle name="Normal 11 3 3 12 2" xfId="41362" xr:uid="{00000000-0005-0000-0000-00002B430000}"/>
    <cellStyle name="Normal 11 3 3 13" xfId="6701" xr:uid="{00000000-0005-0000-0000-00002C430000}"/>
    <cellStyle name="Normal 11 3 3 13 2" xfId="36410" xr:uid="{00000000-0005-0000-0000-00002D430000}"/>
    <cellStyle name="Normal 11 3 3 14" xfId="11651" xr:uid="{00000000-0005-0000-0000-00002E430000}"/>
    <cellStyle name="Normal 11 3 3 15" xfId="16602" xr:uid="{00000000-0005-0000-0000-00002F430000}"/>
    <cellStyle name="Normal 11 3 3 16" xfId="21554" xr:uid="{00000000-0005-0000-0000-000030430000}"/>
    <cellStyle name="Normal 11 3 3 17" xfId="26506" xr:uid="{00000000-0005-0000-0000-000031430000}"/>
    <cellStyle name="Normal 11 3 3 18" xfId="31458" xr:uid="{00000000-0005-0000-0000-000032430000}"/>
    <cellStyle name="Normal 11 3 3 2" xfId="365" xr:uid="{00000000-0005-0000-0000-000033430000}"/>
    <cellStyle name="Normal 11 3 3 2 10" xfId="11783" xr:uid="{00000000-0005-0000-0000-000034430000}"/>
    <cellStyle name="Normal 11 3 3 2 11" xfId="16734" xr:uid="{00000000-0005-0000-0000-000035430000}"/>
    <cellStyle name="Normal 11 3 3 2 12" xfId="21686" xr:uid="{00000000-0005-0000-0000-000036430000}"/>
    <cellStyle name="Normal 11 3 3 2 13" xfId="26638" xr:uid="{00000000-0005-0000-0000-000037430000}"/>
    <cellStyle name="Normal 11 3 3 2 14" xfId="31590" xr:uid="{00000000-0005-0000-0000-000038430000}"/>
    <cellStyle name="Normal 11 3 3 2 2" xfId="959" xr:uid="{00000000-0005-0000-0000-000039430000}"/>
    <cellStyle name="Normal 11 3 3 2 2 10" xfId="21950" xr:uid="{00000000-0005-0000-0000-00003A430000}"/>
    <cellStyle name="Normal 11 3 3 2 2 11" xfId="26902" xr:uid="{00000000-0005-0000-0000-00003B430000}"/>
    <cellStyle name="Normal 11 3 3 2 2 12" xfId="31854" xr:uid="{00000000-0005-0000-0000-00003C430000}"/>
    <cellStyle name="Normal 11 3 3 2 2 2" xfId="1553" xr:uid="{00000000-0005-0000-0000-00003D430000}"/>
    <cellStyle name="Normal 11 3 3 2 2 2 10" xfId="33306" xr:uid="{00000000-0005-0000-0000-00003E430000}"/>
    <cellStyle name="Normal 11 3 3 2 2 2 2" xfId="5051" xr:uid="{00000000-0005-0000-0000-00003F430000}"/>
    <cellStyle name="Normal 11 3 3 2 2 2 2 2" xfId="10001" xr:uid="{00000000-0005-0000-0000-000040430000}"/>
    <cellStyle name="Normal 11 3 3 2 2 2 2 2 2" xfId="44662" xr:uid="{00000000-0005-0000-0000-000041430000}"/>
    <cellStyle name="Normal 11 3 3 2 2 2 2 3" xfId="14951" xr:uid="{00000000-0005-0000-0000-000042430000}"/>
    <cellStyle name="Normal 11 3 3 2 2 2 2 3 2" xfId="39710" xr:uid="{00000000-0005-0000-0000-000043430000}"/>
    <cellStyle name="Normal 11 3 3 2 2 2 2 4" xfId="19902" xr:uid="{00000000-0005-0000-0000-000044430000}"/>
    <cellStyle name="Normal 11 3 3 2 2 2 2 5" xfId="24854" xr:uid="{00000000-0005-0000-0000-000045430000}"/>
    <cellStyle name="Normal 11 3 3 2 2 2 2 6" xfId="29806" xr:uid="{00000000-0005-0000-0000-000046430000}"/>
    <cellStyle name="Normal 11 3 3 2 2 2 2 7" xfId="34758" xr:uid="{00000000-0005-0000-0000-000047430000}"/>
    <cellStyle name="Normal 11 3 3 2 2 2 3" xfId="6503" xr:uid="{00000000-0005-0000-0000-000048430000}"/>
    <cellStyle name="Normal 11 3 3 2 2 2 3 2" xfId="11453" xr:uid="{00000000-0005-0000-0000-000049430000}"/>
    <cellStyle name="Normal 11 3 3 2 2 2 3 2 2" xfId="46114" xr:uid="{00000000-0005-0000-0000-00004A430000}"/>
    <cellStyle name="Normal 11 3 3 2 2 2 3 3" xfId="16403" xr:uid="{00000000-0005-0000-0000-00004B430000}"/>
    <cellStyle name="Normal 11 3 3 2 2 2 3 3 2" xfId="41162" xr:uid="{00000000-0005-0000-0000-00004C430000}"/>
    <cellStyle name="Normal 11 3 3 2 2 2 3 4" xfId="21354" xr:uid="{00000000-0005-0000-0000-00004D430000}"/>
    <cellStyle name="Normal 11 3 3 2 2 2 3 5" xfId="26306" xr:uid="{00000000-0005-0000-0000-00004E430000}"/>
    <cellStyle name="Normal 11 3 3 2 2 2 3 6" xfId="31258" xr:uid="{00000000-0005-0000-0000-00004F430000}"/>
    <cellStyle name="Normal 11 3 3 2 2 2 3 7" xfId="36210" xr:uid="{00000000-0005-0000-0000-000050430000}"/>
    <cellStyle name="Normal 11 3 3 2 2 2 4" xfId="3599" xr:uid="{00000000-0005-0000-0000-000051430000}"/>
    <cellStyle name="Normal 11 3 3 2 2 2 4 2" xfId="43210" xr:uid="{00000000-0005-0000-0000-000052430000}"/>
    <cellStyle name="Normal 11 3 3 2 2 2 5" xfId="8549" xr:uid="{00000000-0005-0000-0000-000053430000}"/>
    <cellStyle name="Normal 11 3 3 2 2 2 5 2" xfId="38258" xr:uid="{00000000-0005-0000-0000-000054430000}"/>
    <cellStyle name="Normal 11 3 3 2 2 2 6" xfId="13499" xr:uid="{00000000-0005-0000-0000-000055430000}"/>
    <cellStyle name="Normal 11 3 3 2 2 2 7" xfId="18450" xr:uid="{00000000-0005-0000-0000-000056430000}"/>
    <cellStyle name="Normal 11 3 3 2 2 2 8" xfId="23402" xr:uid="{00000000-0005-0000-0000-000057430000}"/>
    <cellStyle name="Normal 11 3 3 2 2 2 9" xfId="28354" xr:uid="{00000000-0005-0000-0000-000058430000}"/>
    <cellStyle name="Normal 11 3 3 2 2 3" xfId="3005" xr:uid="{00000000-0005-0000-0000-000059430000}"/>
    <cellStyle name="Normal 11 3 3 2 2 3 2" xfId="7955" xr:uid="{00000000-0005-0000-0000-00005A430000}"/>
    <cellStyle name="Normal 11 3 3 2 2 3 2 2" xfId="42616" xr:uid="{00000000-0005-0000-0000-00005B430000}"/>
    <cellStyle name="Normal 11 3 3 2 2 3 3" xfId="12905" xr:uid="{00000000-0005-0000-0000-00005C430000}"/>
    <cellStyle name="Normal 11 3 3 2 2 3 3 2" xfId="37664" xr:uid="{00000000-0005-0000-0000-00005D430000}"/>
    <cellStyle name="Normal 11 3 3 2 2 3 4" xfId="17856" xr:uid="{00000000-0005-0000-0000-00005E430000}"/>
    <cellStyle name="Normal 11 3 3 2 2 3 5" xfId="22808" xr:uid="{00000000-0005-0000-0000-00005F430000}"/>
    <cellStyle name="Normal 11 3 3 2 2 3 6" xfId="27760" xr:uid="{00000000-0005-0000-0000-000060430000}"/>
    <cellStyle name="Normal 11 3 3 2 2 3 7" xfId="32712" xr:uid="{00000000-0005-0000-0000-000061430000}"/>
    <cellStyle name="Normal 11 3 3 2 2 4" xfId="4457" xr:uid="{00000000-0005-0000-0000-000062430000}"/>
    <cellStyle name="Normal 11 3 3 2 2 4 2" xfId="9407" xr:uid="{00000000-0005-0000-0000-000063430000}"/>
    <cellStyle name="Normal 11 3 3 2 2 4 2 2" xfId="44068" xr:uid="{00000000-0005-0000-0000-000064430000}"/>
    <cellStyle name="Normal 11 3 3 2 2 4 3" xfId="14357" xr:uid="{00000000-0005-0000-0000-000065430000}"/>
    <cellStyle name="Normal 11 3 3 2 2 4 3 2" xfId="39116" xr:uid="{00000000-0005-0000-0000-000066430000}"/>
    <cellStyle name="Normal 11 3 3 2 2 4 4" xfId="19308" xr:uid="{00000000-0005-0000-0000-000067430000}"/>
    <cellStyle name="Normal 11 3 3 2 2 4 5" xfId="24260" xr:uid="{00000000-0005-0000-0000-000068430000}"/>
    <cellStyle name="Normal 11 3 3 2 2 4 6" xfId="29212" xr:uid="{00000000-0005-0000-0000-000069430000}"/>
    <cellStyle name="Normal 11 3 3 2 2 4 7" xfId="34164" xr:uid="{00000000-0005-0000-0000-00006A430000}"/>
    <cellStyle name="Normal 11 3 3 2 2 5" xfId="5909" xr:uid="{00000000-0005-0000-0000-00006B430000}"/>
    <cellStyle name="Normal 11 3 3 2 2 5 2" xfId="10859" xr:uid="{00000000-0005-0000-0000-00006C430000}"/>
    <cellStyle name="Normal 11 3 3 2 2 5 2 2" xfId="45520" xr:uid="{00000000-0005-0000-0000-00006D430000}"/>
    <cellStyle name="Normal 11 3 3 2 2 5 3" xfId="15809" xr:uid="{00000000-0005-0000-0000-00006E430000}"/>
    <cellStyle name="Normal 11 3 3 2 2 5 3 2" xfId="40568" xr:uid="{00000000-0005-0000-0000-00006F430000}"/>
    <cellStyle name="Normal 11 3 3 2 2 5 4" xfId="20760" xr:uid="{00000000-0005-0000-0000-000070430000}"/>
    <cellStyle name="Normal 11 3 3 2 2 5 5" xfId="25712" xr:uid="{00000000-0005-0000-0000-000071430000}"/>
    <cellStyle name="Normal 11 3 3 2 2 5 6" xfId="30664" xr:uid="{00000000-0005-0000-0000-000072430000}"/>
    <cellStyle name="Normal 11 3 3 2 2 5 7" xfId="35616" xr:uid="{00000000-0005-0000-0000-000073430000}"/>
    <cellStyle name="Normal 11 3 3 2 2 6" xfId="2147" xr:uid="{00000000-0005-0000-0000-000074430000}"/>
    <cellStyle name="Normal 11 3 3 2 2 6 2" xfId="41758" xr:uid="{00000000-0005-0000-0000-000075430000}"/>
    <cellStyle name="Normal 11 3 3 2 2 7" xfId="7097" xr:uid="{00000000-0005-0000-0000-000076430000}"/>
    <cellStyle name="Normal 11 3 3 2 2 7 2" xfId="36806" xr:uid="{00000000-0005-0000-0000-000077430000}"/>
    <cellStyle name="Normal 11 3 3 2 2 8" xfId="12047" xr:uid="{00000000-0005-0000-0000-000078430000}"/>
    <cellStyle name="Normal 11 3 3 2 2 9" xfId="16998" xr:uid="{00000000-0005-0000-0000-000079430000}"/>
    <cellStyle name="Normal 11 3 3 2 3" xfId="695" xr:uid="{00000000-0005-0000-0000-00007A430000}"/>
    <cellStyle name="Normal 11 3 3 2 3 10" xfId="32448" xr:uid="{00000000-0005-0000-0000-00007B430000}"/>
    <cellStyle name="Normal 11 3 3 2 3 2" xfId="4193" xr:uid="{00000000-0005-0000-0000-00007C430000}"/>
    <cellStyle name="Normal 11 3 3 2 3 2 2" xfId="9143" xr:uid="{00000000-0005-0000-0000-00007D430000}"/>
    <cellStyle name="Normal 11 3 3 2 3 2 2 2" xfId="43804" xr:uid="{00000000-0005-0000-0000-00007E430000}"/>
    <cellStyle name="Normal 11 3 3 2 3 2 3" xfId="14093" xr:uid="{00000000-0005-0000-0000-00007F430000}"/>
    <cellStyle name="Normal 11 3 3 2 3 2 3 2" xfId="38852" xr:uid="{00000000-0005-0000-0000-000080430000}"/>
    <cellStyle name="Normal 11 3 3 2 3 2 4" xfId="19044" xr:uid="{00000000-0005-0000-0000-000081430000}"/>
    <cellStyle name="Normal 11 3 3 2 3 2 5" xfId="23996" xr:uid="{00000000-0005-0000-0000-000082430000}"/>
    <cellStyle name="Normal 11 3 3 2 3 2 6" xfId="28948" xr:uid="{00000000-0005-0000-0000-000083430000}"/>
    <cellStyle name="Normal 11 3 3 2 3 2 7" xfId="33900" xr:uid="{00000000-0005-0000-0000-000084430000}"/>
    <cellStyle name="Normal 11 3 3 2 3 3" xfId="5645" xr:uid="{00000000-0005-0000-0000-000085430000}"/>
    <cellStyle name="Normal 11 3 3 2 3 3 2" xfId="10595" xr:uid="{00000000-0005-0000-0000-000086430000}"/>
    <cellStyle name="Normal 11 3 3 2 3 3 2 2" xfId="45256" xr:uid="{00000000-0005-0000-0000-000087430000}"/>
    <cellStyle name="Normal 11 3 3 2 3 3 3" xfId="15545" xr:uid="{00000000-0005-0000-0000-000088430000}"/>
    <cellStyle name="Normal 11 3 3 2 3 3 3 2" xfId="40304" xr:uid="{00000000-0005-0000-0000-000089430000}"/>
    <cellStyle name="Normal 11 3 3 2 3 3 4" xfId="20496" xr:uid="{00000000-0005-0000-0000-00008A430000}"/>
    <cellStyle name="Normal 11 3 3 2 3 3 5" xfId="25448" xr:uid="{00000000-0005-0000-0000-00008B430000}"/>
    <cellStyle name="Normal 11 3 3 2 3 3 6" xfId="30400" xr:uid="{00000000-0005-0000-0000-00008C430000}"/>
    <cellStyle name="Normal 11 3 3 2 3 3 7" xfId="35352" xr:uid="{00000000-0005-0000-0000-00008D430000}"/>
    <cellStyle name="Normal 11 3 3 2 3 4" xfId="2741" xr:uid="{00000000-0005-0000-0000-00008E430000}"/>
    <cellStyle name="Normal 11 3 3 2 3 4 2" xfId="42352" xr:uid="{00000000-0005-0000-0000-00008F430000}"/>
    <cellStyle name="Normal 11 3 3 2 3 5" xfId="7691" xr:uid="{00000000-0005-0000-0000-000090430000}"/>
    <cellStyle name="Normal 11 3 3 2 3 5 2" xfId="37400" xr:uid="{00000000-0005-0000-0000-000091430000}"/>
    <cellStyle name="Normal 11 3 3 2 3 6" xfId="12641" xr:uid="{00000000-0005-0000-0000-000092430000}"/>
    <cellStyle name="Normal 11 3 3 2 3 7" xfId="17592" xr:uid="{00000000-0005-0000-0000-000093430000}"/>
    <cellStyle name="Normal 11 3 3 2 3 8" xfId="22544" xr:uid="{00000000-0005-0000-0000-000094430000}"/>
    <cellStyle name="Normal 11 3 3 2 3 9" xfId="27496" xr:uid="{00000000-0005-0000-0000-000095430000}"/>
    <cellStyle name="Normal 11 3 3 2 4" xfId="1289" xr:uid="{00000000-0005-0000-0000-000096430000}"/>
    <cellStyle name="Normal 11 3 3 2 4 10" xfId="33042" xr:uid="{00000000-0005-0000-0000-000097430000}"/>
    <cellStyle name="Normal 11 3 3 2 4 2" xfId="4787" xr:uid="{00000000-0005-0000-0000-000098430000}"/>
    <cellStyle name="Normal 11 3 3 2 4 2 2" xfId="9737" xr:uid="{00000000-0005-0000-0000-000099430000}"/>
    <cellStyle name="Normal 11 3 3 2 4 2 2 2" xfId="44398" xr:uid="{00000000-0005-0000-0000-00009A430000}"/>
    <cellStyle name="Normal 11 3 3 2 4 2 3" xfId="14687" xr:uid="{00000000-0005-0000-0000-00009B430000}"/>
    <cellStyle name="Normal 11 3 3 2 4 2 3 2" xfId="39446" xr:uid="{00000000-0005-0000-0000-00009C430000}"/>
    <cellStyle name="Normal 11 3 3 2 4 2 4" xfId="19638" xr:uid="{00000000-0005-0000-0000-00009D430000}"/>
    <cellStyle name="Normal 11 3 3 2 4 2 5" xfId="24590" xr:uid="{00000000-0005-0000-0000-00009E430000}"/>
    <cellStyle name="Normal 11 3 3 2 4 2 6" xfId="29542" xr:uid="{00000000-0005-0000-0000-00009F430000}"/>
    <cellStyle name="Normal 11 3 3 2 4 2 7" xfId="34494" xr:uid="{00000000-0005-0000-0000-0000A0430000}"/>
    <cellStyle name="Normal 11 3 3 2 4 3" xfId="6239" xr:uid="{00000000-0005-0000-0000-0000A1430000}"/>
    <cellStyle name="Normal 11 3 3 2 4 3 2" xfId="11189" xr:uid="{00000000-0005-0000-0000-0000A2430000}"/>
    <cellStyle name="Normal 11 3 3 2 4 3 2 2" xfId="45850" xr:uid="{00000000-0005-0000-0000-0000A3430000}"/>
    <cellStyle name="Normal 11 3 3 2 4 3 3" xfId="16139" xr:uid="{00000000-0005-0000-0000-0000A4430000}"/>
    <cellStyle name="Normal 11 3 3 2 4 3 3 2" xfId="40898" xr:uid="{00000000-0005-0000-0000-0000A5430000}"/>
    <cellStyle name="Normal 11 3 3 2 4 3 4" xfId="21090" xr:uid="{00000000-0005-0000-0000-0000A6430000}"/>
    <cellStyle name="Normal 11 3 3 2 4 3 5" xfId="26042" xr:uid="{00000000-0005-0000-0000-0000A7430000}"/>
    <cellStyle name="Normal 11 3 3 2 4 3 6" xfId="30994" xr:uid="{00000000-0005-0000-0000-0000A8430000}"/>
    <cellStyle name="Normal 11 3 3 2 4 3 7" xfId="35946" xr:uid="{00000000-0005-0000-0000-0000A9430000}"/>
    <cellStyle name="Normal 11 3 3 2 4 4" xfId="3335" xr:uid="{00000000-0005-0000-0000-0000AA430000}"/>
    <cellStyle name="Normal 11 3 3 2 4 4 2" xfId="42946" xr:uid="{00000000-0005-0000-0000-0000AB430000}"/>
    <cellStyle name="Normal 11 3 3 2 4 5" xfId="8285" xr:uid="{00000000-0005-0000-0000-0000AC430000}"/>
    <cellStyle name="Normal 11 3 3 2 4 5 2" xfId="37994" xr:uid="{00000000-0005-0000-0000-0000AD430000}"/>
    <cellStyle name="Normal 11 3 3 2 4 6" xfId="13235" xr:uid="{00000000-0005-0000-0000-0000AE430000}"/>
    <cellStyle name="Normal 11 3 3 2 4 7" xfId="18186" xr:uid="{00000000-0005-0000-0000-0000AF430000}"/>
    <cellStyle name="Normal 11 3 3 2 4 8" xfId="23138" xr:uid="{00000000-0005-0000-0000-0000B0430000}"/>
    <cellStyle name="Normal 11 3 3 2 4 9" xfId="28090" xr:uid="{00000000-0005-0000-0000-0000B1430000}"/>
    <cellStyle name="Normal 11 3 3 2 5" xfId="2411" xr:uid="{00000000-0005-0000-0000-0000B2430000}"/>
    <cellStyle name="Normal 11 3 3 2 5 2" xfId="7361" xr:uid="{00000000-0005-0000-0000-0000B3430000}"/>
    <cellStyle name="Normal 11 3 3 2 5 2 2" xfId="42022" xr:uid="{00000000-0005-0000-0000-0000B4430000}"/>
    <cellStyle name="Normal 11 3 3 2 5 3" xfId="12311" xr:uid="{00000000-0005-0000-0000-0000B5430000}"/>
    <cellStyle name="Normal 11 3 3 2 5 3 2" xfId="37070" xr:uid="{00000000-0005-0000-0000-0000B6430000}"/>
    <cellStyle name="Normal 11 3 3 2 5 4" xfId="17262" xr:uid="{00000000-0005-0000-0000-0000B7430000}"/>
    <cellStyle name="Normal 11 3 3 2 5 5" xfId="22214" xr:uid="{00000000-0005-0000-0000-0000B8430000}"/>
    <cellStyle name="Normal 11 3 3 2 5 6" xfId="27166" xr:uid="{00000000-0005-0000-0000-0000B9430000}"/>
    <cellStyle name="Normal 11 3 3 2 5 7" xfId="32118" xr:uid="{00000000-0005-0000-0000-0000BA430000}"/>
    <cellStyle name="Normal 11 3 3 2 6" xfId="3863" xr:uid="{00000000-0005-0000-0000-0000BB430000}"/>
    <cellStyle name="Normal 11 3 3 2 6 2" xfId="8813" xr:uid="{00000000-0005-0000-0000-0000BC430000}"/>
    <cellStyle name="Normal 11 3 3 2 6 2 2" xfId="43474" xr:uid="{00000000-0005-0000-0000-0000BD430000}"/>
    <cellStyle name="Normal 11 3 3 2 6 3" xfId="13763" xr:uid="{00000000-0005-0000-0000-0000BE430000}"/>
    <cellStyle name="Normal 11 3 3 2 6 3 2" xfId="38522" xr:uid="{00000000-0005-0000-0000-0000BF430000}"/>
    <cellStyle name="Normal 11 3 3 2 6 4" xfId="18714" xr:uid="{00000000-0005-0000-0000-0000C0430000}"/>
    <cellStyle name="Normal 11 3 3 2 6 5" xfId="23666" xr:uid="{00000000-0005-0000-0000-0000C1430000}"/>
    <cellStyle name="Normal 11 3 3 2 6 6" xfId="28618" xr:uid="{00000000-0005-0000-0000-0000C2430000}"/>
    <cellStyle name="Normal 11 3 3 2 6 7" xfId="33570" xr:uid="{00000000-0005-0000-0000-0000C3430000}"/>
    <cellStyle name="Normal 11 3 3 2 7" xfId="5315" xr:uid="{00000000-0005-0000-0000-0000C4430000}"/>
    <cellStyle name="Normal 11 3 3 2 7 2" xfId="10265" xr:uid="{00000000-0005-0000-0000-0000C5430000}"/>
    <cellStyle name="Normal 11 3 3 2 7 2 2" xfId="44926" xr:uid="{00000000-0005-0000-0000-0000C6430000}"/>
    <cellStyle name="Normal 11 3 3 2 7 3" xfId="15215" xr:uid="{00000000-0005-0000-0000-0000C7430000}"/>
    <cellStyle name="Normal 11 3 3 2 7 3 2" xfId="39974" xr:uid="{00000000-0005-0000-0000-0000C8430000}"/>
    <cellStyle name="Normal 11 3 3 2 7 4" xfId="20166" xr:uid="{00000000-0005-0000-0000-0000C9430000}"/>
    <cellStyle name="Normal 11 3 3 2 7 5" xfId="25118" xr:uid="{00000000-0005-0000-0000-0000CA430000}"/>
    <cellStyle name="Normal 11 3 3 2 7 6" xfId="30070" xr:uid="{00000000-0005-0000-0000-0000CB430000}"/>
    <cellStyle name="Normal 11 3 3 2 7 7" xfId="35022" xr:uid="{00000000-0005-0000-0000-0000CC430000}"/>
    <cellStyle name="Normal 11 3 3 2 8" xfId="1883" xr:uid="{00000000-0005-0000-0000-0000CD430000}"/>
    <cellStyle name="Normal 11 3 3 2 8 2" xfId="41494" xr:uid="{00000000-0005-0000-0000-0000CE430000}"/>
    <cellStyle name="Normal 11 3 3 2 9" xfId="6833" xr:uid="{00000000-0005-0000-0000-0000CF430000}"/>
    <cellStyle name="Normal 11 3 3 2 9 2" xfId="36542" xr:uid="{00000000-0005-0000-0000-0000D0430000}"/>
    <cellStyle name="Normal 11 3 3 3" xfId="431" xr:uid="{00000000-0005-0000-0000-0000D1430000}"/>
    <cellStyle name="Normal 11 3 3 3 10" xfId="11849" xr:uid="{00000000-0005-0000-0000-0000D2430000}"/>
    <cellStyle name="Normal 11 3 3 3 11" xfId="16800" xr:uid="{00000000-0005-0000-0000-0000D3430000}"/>
    <cellStyle name="Normal 11 3 3 3 12" xfId="21752" xr:uid="{00000000-0005-0000-0000-0000D4430000}"/>
    <cellStyle name="Normal 11 3 3 3 13" xfId="26704" xr:uid="{00000000-0005-0000-0000-0000D5430000}"/>
    <cellStyle name="Normal 11 3 3 3 14" xfId="31656" xr:uid="{00000000-0005-0000-0000-0000D6430000}"/>
    <cellStyle name="Normal 11 3 3 3 2" xfId="1025" xr:uid="{00000000-0005-0000-0000-0000D7430000}"/>
    <cellStyle name="Normal 11 3 3 3 2 10" xfId="22016" xr:uid="{00000000-0005-0000-0000-0000D8430000}"/>
    <cellStyle name="Normal 11 3 3 3 2 11" xfId="26968" xr:uid="{00000000-0005-0000-0000-0000D9430000}"/>
    <cellStyle name="Normal 11 3 3 3 2 12" xfId="31920" xr:uid="{00000000-0005-0000-0000-0000DA430000}"/>
    <cellStyle name="Normal 11 3 3 3 2 2" xfId="1619" xr:uid="{00000000-0005-0000-0000-0000DB430000}"/>
    <cellStyle name="Normal 11 3 3 3 2 2 10" xfId="33372" xr:uid="{00000000-0005-0000-0000-0000DC430000}"/>
    <cellStyle name="Normal 11 3 3 3 2 2 2" xfId="5117" xr:uid="{00000000-0005-0000-0000-0000DD430000}"/>
    <cellStyle name="Normal 11 3 3 3 2 2 2 2" xfId="10067" xr:uid="{00000000-0005-0000-0000-0000DE430000}"/>
    <cellStyle name="Normal 11 3 3 3 2 2 2 2 2" xfId="44728" xr:uid="{00000000-0005-0000-0000-0000DF430000}"/>
    <cellStyle name="Normal 11 3 3 3 2 2 2 3" xfId="15017" xr:uid="{00000000-0005-0000-0000-0000E0430000}"/>
    <cellStyle name="Normal 11 3 3 3 2 2 2 3 2" xfId="39776" xr:uid="{00000000-0005-0000-0000-0000E1430000}"/>
    <cellStyle name="Normal 11 3 3 3 2 2 2 4" xfId="19968" xr:uid="{00000000-0005-0000-0000-0000E2430000}"/>
    <cellStyle name="Normal 11 3 3 3 2 2 2 5" xfId="24920" xr:uid="{00000000-0005-0000-0000-0000E3430000}"/>
    <cellStyle name="Normal 11 3 3 3 2 2 2 6" xfId="29872" xr:uid="{00000000-0005-0000-0000-0000E4430000}"/>
    <cellStyle name="Normal 11 3 3 3 2 2 2 7" xfId="34824" xr:uid="{00000000-0005-0000-0000-0000E5430000}"/>
    <cellStyle name="Normal 11 3 3 3 2 2 3" xfId="6569" xr:uid="{00000000-0005-0000-0000-0000E6430000}"/>
    <cellStyle name="Normal 11 3 3 3 2 2 3 2" xfId="11519" xr:uid="{00000000-0005-0000-0000-0000E7430000}"/>
    <cellStyle name="Normal 11 3 3 3 2 2 3 2 2" xfId="46180" xr:uid="{00000000-0005-0000-0000-0000E8430000}"/>
    <cellStyle name="Normal 11 3 3 3 2 2 3 3" xfId="16469" xr:uid="{00000000-0005-0000-0000-0000E9430000}"/>
    <cellStyle name="Normal 11 3 3 3 2 2 3 3 2" xfId="41228" xr:uid="{00000000-0005-0000-0000-0000EA430000}"/>
    <cellStyle name="Normal 11 3 3 3 2 2 3 4" xfId="21420" xr:uid="{00000000-0005-0000-0000-0000EB430000}"/>
    <cellStyle name="Normal 11 3 3 3 2 2 3 5" xfId="26372" xr:uid="{00000000-0005-0000-0000-0000EC430000}"/>
    <cellStyle name="Normal 11 3 3 3 2 2 3 6" xfId="31324" xr:uid="{00000000-0005-0000-0000-0000ED430000}"/>
    <cellStyle name="Normal 11 3 3 3 2 2 3 7" xfId="36276" xr:uid="{00000000-0005-0000-0000-0000EE430000}"/>
    <cellStyle name="Normal 11 3 3 3 2 2 4" xfId="3665" xr:uid="{00000000-0005-0000-0000-0000EF430000}"/>
    <cellStyle name="Normal 11 3 3 3 2 2 4 2" xfId="43276" xr:uid="{00000000-0005-0000-0000-0000F0430000}"/>
    <cellStyle name="Normal 11 3 3 3 2 2 5" xfId="8615" xr:uid="{00000000-0005-0000-0000-0000F1430000}"/>
    <cellStyle name="Normal 11 3 3 3 2 2 5 2" xfId="38324" xr:uid="{00000000-0005-0000-0000-0000F2430000}"/>
    <cellStyle name="Normal 11 3 3 3 2 2 6" xfId="13565" xr:uid="{00000000-0005-0000-0000-0000F3430000}"/>
    <cellStyle name="Normal 11 3 3 3 2 2 7" xfId="18516" xr:uid="{00000000-0005-0000-0000-0000F4430000}"/>
    <cellStyle name="Normal 11 3 3 3 2 2 8" xfId="23468" xr:uid="{00000000-0005-0000-0000-0000F5430000}"/>
    <cellStyle name="Normal 11 3 3 3 2 2 9" xfId="28420" xr:uid="{00000000-0005-0000-0000-0000F6430000}"/>
    <cellStyle name="Normal 11 3 3 3 2 3" xfId="3071" xr:uid="{00000000-0005-0000-0000-0000F7430000}"/>
    <cellStyle name="Normal 11 3 3 3 2 3 2" xfId="8021" xr:uid="{00000000-0005-0000-0000-0000F8430000}"/>
    <cellStyle name="Normal 11 3 3 3 2 3 2 2" xfId="42682" xr:uid="{00000000-0005-0000-0000-0000F9430000}"/>
    <cellStyle name="Normal 11 3 3 3 2 3 3" xfId="12971" xr:uid="{00000000-0005-0000-0000-0000FA430000}"/>
    <cellStyle name="Normal 11 3 3 3 2 3 3 2" xfId="37730" xr:uid="{00000000-0005-0000-0000-0000FB430000}"/>
    <cellStyle name="Normal 11 3 3 3 2 3 4" xfId="17922" xr:uid="{00000000-0005-0000-0000-0000FC430000}"/>
    <cellStyle name="Normal 11 3 3 3 2 3 5" xfId="22874" xr:uid="{00000000-0005-0000-0000-0000FD430000}"/>
    <cellStyle name="Normal 11 3 3 3 2 3 6" xfId="27826" xr:uid="{00000000-0005-0000-0000-0000FE430000}"/>
    <cellStyle name="Normal 11 3 3 3 2 3 7" xfId="32778" xr:uid="{00000000-0005-0000-0000-0000FF430000}"/>
    <cellStyle name="Normal 11 3 3 3 2 4" xfId="4523" xr:uid="{00000000-0005-0000-0000-000000440000}"/>
    <cellStyle name="Normal 11 3 3 3 2 4 2" xfId="9473" xr:uid="{00000000-0005-0000-0000-000001440000}"/>
    <cellStyle name="Normal 11 3 3 3 2 4 2 2" xfId="44134" xr:uid="{00000000-0005-0000-0000-000002440000}"/>
    <cellStyle name="Normal 11 3 3 3 2 4 3" xfId="14423" xr:uid="{00000000-0005-0000-0000-000003440000}"/>
    <cellStyle name="Normal 11 3 3 3 2 4 3 2" xfId="39182" xr:uid="{00000000-0005-0000-0000-000004440000}"/>
    <cellStyle name="Normal 11 3 3 3 2 4 4" xfId="19374" xr:uid="{00000000-0005-0000-0000-000005440000}"/>
    <cellStyle name="Normal 11 3 3 3 2 4 5" xfId="24326" xr:uid="{00000000-0005-0000-0000-000006440000}"/>
    <cellStyle name="Normal 11 3 3 3 2 4 6" xfId="29278" xr:uid="{00000000-0005-0000-0000-000007440000}"/>
    <cellStyle name="Normal 11 3 3 3 2 4 7" xfId="34230" xr:uid="{00000000-0005-0000-0000-000008440000}"/>
    <cellStyle name="Normal 11 3 3 3 2 5" xfId="5975" xr:uid="{00000000-0005-0000-0000-000009440000}"/>
    <cellStyle name="Normal 11 3 3 3 2 5 2" xfId="10925" xr:uid="{00000000-0005-0000-0000-00000A440000}"/>
    <cellStyle name="Normal 11 3 3 3 2 5 2 2" xfId="45586" xr:uid="{00000000-0005-0000-0000-00000B440000}"/>
    <cellStyle name="Normal 11 3 3 3 2 5 3" xfId="15875" xr:uid="{00000000-0005-0000-0000-00000C440000}"/>
    <cellStyle name="Normal 11 3 3 3 2 5 3 2" xfId="40634" xr:uid="{00000000-0005-0000-0000-00000D440000}"/>
    <cellStyle name="Normal 11 3 3 3 2 5 4" xfId="20826" xr:uid="{00000000-0005-0000-0000-00000E440000}"/>
    <cellStyle name="Normal 11 3 3 3 2 5 5" xfId="25778" xr:uid="{00000000-0005-0000-0000-00000F440000}"/>
    <cellStyle name="Normal 11 3 3 3 2 5 6" xfId="30730" xr:uid="{00000000-0005-0000-0000-000010440000}"/>
    <cellStyle name="Normal 11 3 3 3 2 5 7" xfId="35682" xr:uid="{00000000-0005-0000-0000-000011440000}"/>
    <cellStyle name="Normal 11 3 3 3 2 6" xfId="2213" xr:uid="{00000000-0005-0000-0000-000012440000}"/>
    <cellStyle name="Normal 11 3 3 3 2 6 2" xfId="41824" xr:uid="{00000000-0005-0000-0000-000013440000}"/>
    <cellStyle name="Normal 11 3 3 3 2 7" xfId="7163" xr:uid="{00000000-0005-0000-0000-000014440000}"/>
    <cellStyle name="Normal 11 3 3 3 2 7 2" xfId="36872" xr:uid="{00000000-0005-0000-0000-000015440000}"/>
    <cellStyle name="Normal 11 3 3 3 2 8" xfId="12113" xr:uid="{00000000-0005-0000-0000-000016440000}"/>
    <cellStyle name="Normal 11 3 3 3 2 9" xfId="17064" xr:uid="{00000000-0005-0000-0000-000017440000}"/>
    <cellStyle name="Normal 11 3 3 3 3" xfId="761" xr:uid="{00000000-0005-0000-0000-000018440000}"/>
    <cellStyle name="Normal 11 3 3 3 3 10" xfId="32514" xr:uid="{00000000-0005-0000-0000-000019440000}"/>
    <cellStyle name="Normal 11 3 3 3 3 2" xfId="4259" xr:uid="{00000000-0005-0000-0000-00001A440000}"/>
    <cellStyle name="Normal 11 3 3 3 3 2 2" xfId="9209" xr:uid="{00000000-0005-0000-0000-00001B440000}"/>
    <cellStyle name="Normal 11 3 3 3 3 2 2 2" xfId="43870" xr:uid="{00000000-0005-0000-0000-00001C440000}"/>
    <cellStyle name="Normal 11 3 3 3 3 2 3" xfId="14159" xr:uid="{00000000-0005-0000-0000-00001D440000}"/>
    <cellStyle name="Normal 11 3 3 3 3 2 3 2" xfId="38918" xr:uid="{00000000-0005-0000-0000-00001E440000}"/>
    <cellStyle name="Normal 11 3 3 3 3 2 4" xfId="19110" xr:uid="{00000000-0005-0000-0000-00001F440000}"/>
    <cellStyle name="Normal 11 3 3 3 3 2 5" xfId="24062" xr:uid="{00000000-0005-0000-0000-000020440000}"/>
    <cellStyle name="Normal 11 3 3 3 3 2 6" xfId="29014" xr:uid="{00000000-0005-0000-0000-000021440000}"/>
    <cellStyle name="Normal 11 3 3 3 3 2 7" xfId="33966" xr:uid="{00000000-0005-0000-0000-000022440000}"/>
    <cellStyle name="Normal 11 3 3 3 3 3" xfId="5711" xr:uid="{00000000-0005-0000-0000-000023440000}"/>
    <cellStyle name="Normal 11 3 3 3 3 3 2" xfId="10661" xr:uid="{00000000-0005-0000-0000-000024440000}"/>
    <cellStyle name="Normal 11 3 3 3 3 3 2 2" xfId="45322" xr:uid="{00000000-0005-0000-0000-000025440000}"/>
    <cellStyle name="Normal 11 3 3 3 3 3 3" xfId="15611" xr:uid="{00000000-0005-0000-0000-000026440000}"/>
    <cellStyle name="Normal 11 3 3 3 3 3 3 2" xfId="40370" xr:uid="{00000000-0005-0000-0000-000027440000}"/>
    <cellStyle name="Normal 11 3 3 3 3 3 4" xfId="20562" xr:uid="{00000000-0005-0000-0000-000028440000}"/>
    <cellStyle name="Normal 11 3 3 3 3 3 5" xfId="25514" xr:uid="{00000000-0005-0000-0000-000029440000}"/>
    <cellStyle name="Normal 11 3 3 3 3 3 6" xfId="30466" xr:uid="{00000000-0005-0000-0000-00002A440000}"/>
    <cellStyle name="Normal 11 3 3 3 3 3 7" xfId="35418" xr:uid="{00000000-0005-0000-0000-00002B440000}"/>
    <cellStyle name="Normal 11 3 3 3 3 4" xfId="2807" xr:uid="{00000000-0005-0000-0000-00002C440000}"/>
    <cellStyle name="Normal 11 3 3 3 3 4 2" xfId="42418" xr:uid="{00000000-0005-0000-0000-00002D440000}"/>
    <cellStyle name="Normal 11 3 3 3 3 5" xfId="7757" xr:uid="{00000000-0005-0000-0000-00002E440000}"/>
    <cellStyle name="Normal 11 3 3 3 3 5 2" xfId="37466" xr:uid="{00000000-0005-0000-0000-00002F440000}"/>
    <cellStyle name="Normal 11 3 3 3 3 6" xfId="12707" xr:uid="{00000000-0005-0000-0000-000030440000}"/>
    <cellStyle name="Normal 11 3 3 3 3 7" xfId="17658" xr:uid="{00000000-0005-0000-0000-000031440000}"/>
    <cellStyle name="Normal 11 3 3 3 3 8" xfId="22610" xr:uid="{00000000-0005-0000-0000-000032440000}"/>
    <cellStyle name="Normal 11 3 3 3 3 9" xfId="27562" xr:uid="{00000000-0005-0000-0000-000033440000}"/>
    <cellStyle name="Normal 11 3 3 3 4" xfId="1355" xr:uid="{00000000-0005-0000-0000-000034440000}"/>
    <cellStyle name="Normal 11 3 3 3 4 10" xfId="33108" xr:uid="{00000000-0005-0000-0000-000035440000}"/>
    <cellStyle name="Normal 11 3 3 3 4 2" xfId="4853" xr:uid="{00000000-0005-0000-0000-000036440000}"/>
    <cellStyle name="Normal 11 3 3 3 4 2 2" xfId="9803" xr:uid="{00000000-0005-0000-0000-000037440000}"/>
    <cellStyle name="Normal 11 3 3 3 4 2 2 2" xfId="44464" xr:uid="{00000000-0005-0000-0000-000038440000}"/>
    <cellStyle name="Normal 11 3 3 3 4 2 3" xfId="14753" xr:uid="{00000000-0005-0000-0000-000039440000}"/>
    <cellStyle name="Normal 11 3 3 3 4 2 3 2" xfId="39512" xr:uid="{00000000-0005-0000-0000-00003A440000}"/>
    <cellStyle name="Normal 11 3 3 3 4 2 4" xfId="19704" xr:uid="{00000000-0005-0000-0000-00003B440000}"/>
    <cellStyle name="Normal 11 3 3 3 4 2 5" xfId="24656" xr:uid="{00000000-0005-0000-0000-00003C440000}"/>
    <cellStyle name="Normal 11 3 3 3 4 2 6" xfId="29608" xr:uid="{00000000-0005-0000-0000-00003D440000}"/>
    <cellStyle name="Normal 11 3 3 3 4 2 7" xfId="34560" xr:uid="{00000000-0005-0000-0000-00003E440000}"/>
    <cellStyle name="Normal 11 3 3 3 4 3" xfId="6305" xr:uid="{00000000-0005-0000-0000-00003F440000}"/>
    <cellStyle name="Normal 11 3 3 3 4 3 2" xfId="11255" xr:uid="{00000000-0005-0000-0000-000040440000}"/>
    <cellStyle name="Normal 11 3 3 3 4 3 2 2" xfId="45916" xr:uid="{00000000-0005-0000-0000-000041440000}"/>
    <cellStyle name="Normal 11 3 3 3 4 3 3" xfId="16205" xr:uid="{00000000-0005-0000-0000-000042440000}"/>
    <cellStyle name="Normal 11 3 3 3 4 3 3 2" xfId="40964" xr:uid="{00000000-0005-0000-0000-000043440000}"/>
    <cellStyle name="Normal 11 3 3 3 4 3 4" xfId="21156" xr:uid="{00000000-0005-0000-0000-000044440000}"/>
    <cellStyle name="Normal 11 3 3 3 4 3 5" xfId="26108" xr:uid="{00000000-0005-0000-0000-000045440000}"/>
    <cellStyle name="Normal 11 3 3 3 4 3 6" xfId="31060" xr:uid="{00000000-0005-0000-0000-000046440000}"/>
    <cellStyle name="Normal 11 3 3 3 4 3 7" xfId="36012" xr:uid="{00000000-0005-0000-0000-000047440000}"/>
    <cellStyle name="Normal 11 3 3 3 4 4" xfId="3401" xr:uid="{00000000-0005-0000-0000-000048440000}"/>
    <cellStyle name="Normal 11 3 3 3 4 4 2" xfId="43012" xr:uid="{00000000-0005-0000-0000-000049440000}"/>
    <cellStyle name="Normal 11 3 3 3 4 5" xfId="8351" xr:uid="{00000000-0005-0000-0000-00004A440000}"/>
    <cellStyle name="Normal 11 3 3 3 4 5 2" xfId="38060" xr:uid="{00000000-0005-0000-0000-00004B440000}"/>
    <cellStyle name="Normal 11 3 3 3 4 6" xfId="13301" xr:uid="{00000000-0005-0000-0000-00004C440000}"/>
    <cellStyle name="Normal 11 3 3 3 4 7" xfId="18252" xr:uid="{00000000-0005-0000-0000-00004D440000}"/>
    <cellStyle name="Normal 11 3 3 3 4 8" xfId="23204" xr:uid="{00000000-0005-0000-0000-00004E440000}"/>
    <cellStyle name="Normal 11 3 3 3 4 9" xfId="28156" xr:uid="{00000000-0005-0000-0000-00004F440000}"/>
    <cellStyle name="Normal 11 3 3 3 5" xfId="2477" xr:uid="{00000000-0005-0000-0000-000050440000}"/>
    <cellStyle name="Normal 11 3 3 3 5 2" xfId="7427" xr:uid="{00000000-0005-0000-0000-000051440000}"/>
    <cellStyle name="Normal 11 3 3 3 5 2 2" xfId="42088" xr:uid="{00000000-0005-0000-0000-000052440000}"/>
    <cellStyle name="Normal 11 3 3 3 5 3" xfId="12377" xr:uid="{00000000-0005-0000-0000-000053440000}"/>
    <cellStyle name="Normal 11 3 3 3 5 3 2" xfId="37136" xr:uid="{00000000-0005-0000-0000-000054440000}"/>
    <cellStyle name="Normal 11 3 3 3 5 4" xfId="17328" xr:uid="{00000000-0005-0000-0000-000055440000}"/>
    <cellStyle name="Normal 11 3 3 3 5 5" xfId="22280" xr:uid="{00000000-0005-0000-0000-000056440000}"/>
    <cellStyle name="Normal 11 3 3 3 5 6" xfId="27232" xr:uid="{00000000-0005-0000-0000-000057440000}"/>
    <cellStyle name="Normal 11 3 3 3 5 7" xfId="32184" xr:uid="{00000000-0005-0000-0000-000058440000}"/>
    <cellStyle name="Normal 11 3 3 3 6" xfId="3929" xr:uid="{00000000-0005-0000-0000-000059440000}"/>
    <cellStyle name="Normal 11 3 3 3 6 2" xfId="8879" xr:uid="{00000000-0005-0000-0000-00005A440000}"/>
    <cellStyle name="Normal 11 3 3 3 6 2 2" xfId="43540" xr:uid="{00000000-0005-0000-0000-00005B440000}"/>
    <cellStyle name="Normal 11 3 3 3 6 3" xfId="13829" xr:uid="{00000000-0005-0000-0000-00005C440000}"/>
    <cellStyle name="Normal 11 3 3 3 6 3 2" xfId="38588" xr:uid="{00000000-0005-0000-0000-00005D440000}"/>
    <cellStyle name="Normal 11 3 3 3 6 4" xfId="18780" xr:uid="{00000000-0005-0000-0000-00005E440000}"/>
    <cellStyle name="Normal 11 3 3 3 6 5" xfId="23732" xr:uid="{00000000-0005-0000-0000-00005F440000}"/>
    <cellStyle name="Normal 11 3 3 3 6 6" xfId="28684" xr:uid="{00000000-0005-0000-0000-000060440000}"/>
    <cellStyle name="Normal 11 3 3 3 6 7" xfId="33636" xr:uid="{00000000-0005-0000-0000-000061440000}"/>
    <cellStyle name="Normal 11 3 3 3 7" xfId="5381" xr:uid="{00000000-0005-0000-0000-000062440000}"/>
    <cellStyle name="Normal 11 3 3 3 7 2" xfId="10331" xr:uid="{00000000-0005-0000-0000-000063440000}"/>
    <cellStyle name="Normal 11 3 3 3 7 2 2" xfId="44992" xr:uid="{00000000-0005-0000-0000-000064440000}"/>
    <cellStyle name="Normal 11 3 3 3 7 3" xfId="15281" xr:uid="{00000000-0005-0000-0000-000065440000}"/>
    <cellStyle name="Normal 11 3 3 3 7 3 2" xfId="40040" xr:uid="{00000000-0005-0000-0000-000066440000}"/>
    <cellStyle name="Normal 11 3 3 3 7 4" xfId="20232" xr:uid="{00000000-0005-0000-0000-000067440000}"/>
    <cellStyle name="Normal 11 3 3 3 7 5" xfId="25184" xr:uid="{00000000-0005-0000-0000-000068440000}"/>
    <cellStyle name="Normal 11 3 3 3 7 6" xfId="30136" xr:uid="{00000000-0005-0000-0000-000069440000}"/>
    <cellStyle name="Normal 11 3 3 3 7 7" xfId="35088" xr:uid="{00000000-0005-0000-0000-00006A440000}"/>
    <cellStyle name="Normal 11 3 3 3 8" xfId="1949" xr:uid="{00000000-0005-0000-0000-00006B440000}"/>
    <cellStyle name="Normal 11 3 3 3 8 2" xfId="41560" xr:uid="{00000000-0005-0000-0000-00006C440000}"/>
    <cellStyle name="Normal 11 3 3 3 9" xfId="6899" xr:uid="{00000000-0005-0000-0000-00006D440000}"/>
    <cellStyle name="Normal 11 3 3 3 9 2" xfId="36608" xr:uid="{00000000-0005-0000-0000-00006E440000}"/>
    <cellStyle name="Normal 11 3 3 4" xfId="497" xr:uid="{00000000-0005-0000-0000-00006F440000}"/>
    <cellStyle name="Normal 11 3 3 4 10" xfId="11915" xr:uid="{00000000-0005-0000-0000-000070440000}"/>
    <cellStyle name="Normal 11 3 3 4 11" xfId="16866" xr:uid="{00000000-0005-0000-0000-000071440000}"/>
    <cellStyle name="Normal 11 3 3 4 12" xfId="21818" xr:uid="{00000000-0005-0000-0000-000072440000}"/>
    <cellStyle name="Normal 11 3 3 4 13" xfId="26770" xr:uid="{00000000-0005-0000-0000-000073440000}"/>
    <cellStyle name="Normal 11 3 3 4 14" xfId="31722" xr:uid="{00000000-0005-0000-0000-000074440000}"/>
    <cellStyle name="Normal 11 3 3 4 2" xfId="1091" xr:uid="{00000000-0005-0000-0000-000075440000}"/>
    <cellStyle name="Normal 11 3 3 4 2 10" xfId="22082" xr:uid="{00000000-0005-0000-0000-000076440000}"/>
    <cellStyle name="Normal 11 3 3 4 2 11" xfId="27034" xr:uid="{00000000-0005-0000-0000-000077440000}"/>
    <cellStyle name="Normal 11 3 3 4 2 12" xfId="31986" xr:uid="{00000000-0005-0000-0000-000078440000}"/>
    <cellStyle name="Normal 11 3 3 4 2 2" xfId="1685" xr:uid="{00000000-0005-0000-0000-000079440000}"/>
    <cellStyle name="Normal 11 3 3 4 2 2 10" xfId="33438" xr:uid="{00000000-0005-0000-0000-00007A440000}"/>
    <cellStyle name="Normal 11 3 3 4 2 2 2" xfId="5183" xr:uid="{00000000-0005-0000-0000-00007B440000}"/>
    <cellStyle name="Normal 11 3 3 4 2 2 2 2" xfId="10133" xr:uid="{00000000-0005-0000-0000-00007C440000}"/>
    <cellStyle name="Normal 11 3 3 4 2 2 2 2 2" xfId="44794" xr:uid="{00000000-0005-0000-0000-00007D440000}"/>
    <cellStyle name="Normal 11 3 3 4 2 2 2 3" xfId="15083" xr:uid="{00000000-0005-0000-0000-00007E440000}"/>
    <cellStyle name="Normal 11 3 3 4 2 2 2 3 2" xfId="39842" xr:uid="{00000000-0005-0000-0000-00007F440000}"/>
    <cellStyle name="Normal 11 3 3 4 2 2 2 4" xfId="20034" xr:uid="{00000000-0005-0000-0000-000080440000}"/>
    <cellStyle name="Normal 11 3 3 4 2 2 2 5" xfId="24986" xr:uid="{00000000-0005-0000-0000-000081440000}"/>
    <cellStyle name="Normal 11 3 3 4 2 2 2 6" xfId="29938" xr:uid="{00000000-0005-0000-0000-000082440000}"/>
    <cellStyle name="Normal 11 3 3 4 2 2 2 7" xfId="34890" xr:uid="{00000000-0005-0000-0000-000083440000}"/>
    <cellStyle name="Normal 11 3 3 4 2 2 3" xfId="6635" xr:uid="{00000000-0005-0000-0000-000084440000}"/>
    <cellStyle name="Normal 11 3 3 4 2 2 3 2" xfId="11585" xr:uid="{00000000-0005-0000-0000-000085440000}"/>
    <cellStyle name="Normal 11 3 3 4 2 2 3 2 2" xfId="46246" xr:uid="{00000000-0005-0000-0000-000086440000}"/>
    <cellStyle name="Normal 11 3 3 4 2 2 3 3" xfId="16535" xr:uid="{00000000-0005-0000-0000-000087440000}"/>
    <cellStyle name="Normal 11 3 3 4 2 2 3 3 2" xfId="41294" xr:uid="{00000000-0005-0000-0000-000088440000}"/>
    <cellStyle name="Normal 11 3 3 4 2 2 3 4" xfId="21486" xr:uid="{00000000-0005-0000-0000-000089440000}"/>
    <cellStyle name="Normal 11 3 3 4 2 2 3 5" xfId="26438" xr:uid="{00000000-0005-0000-0000-00008A440000}"/>
    <cellStyle name="Normal 11 3 3 4 2 2 3 6" xfId="31390" xr:uid="{00000000-0005-0000-0000-00008B440000}"/>
    <cellStyle name="Normal 11 3 3 4 2 2 3 7" xfId="36342" xr:uid="{00000000-0005-0000-0000-00008C440000}"/>
    <cellStyle name="Normal 11 3 3 4 2 2 4" xfId="3731" xr:uid="{00000000-0005-0000-0000-00008D440000}"/>
    <cellStyle name="Normal 11 3 3 4 2 2 4 2" xfId="43342" xr:uid="{00000000-0005-0000-0000-00008E440000}"/>
    <cellStyle name="Normal 11 3 3 4 2 2 5" xfId="8681" xr:uid="{00000000-0005-0000-0000-00008F440000}"/>
    <cellStyle name="Normal 11 3 3 4 2 2 5 2" xfId="38390" xr:uid="{00000000-0005-0000-0000-000090440000}"/>
    <cellStyle name="Normal 11 3 3 4 2 2 6" xfId="13631" xr:uid="{00000000-0005-0000-0000-000091440000}"/>
    <cellStyle name="Normal 11 3 3 4 2 2 7" xfId="18582" xr:uid="{00000000-0005-0000-0000-000092440000}"/>
    <cellStyle name="Normal 11 3 3 4 2 2 8" xfId="23534" xr:uid="{00000000-0005-0000-0000-000093440000}"/>
    <cellStyle name="Normal 11 3 3 4 2 2 9" xfId="28486" xr:uid="{00000000-0005-0000-0000-000094440000}"/>
    <cellStyle name="Normal 11 3 3 4 2 3" xfId="3137" xr:uid="{00000000-0005-0000-0000-000095440000}"/>
    <cellStyle name="Normal 11 3 3 4 2 3 2" xfId="8087" xr:uid="{00000000-0005-0000-0000-000096440000}"/>
    <cellStyle name="Normal 11 3 3 4 2 3 2 2" xfId="42748" xr:uid="{00000000-0005-0000-0000-000097440000}"/>
    <cellStyle name="Normal 11 3 3 4 2 3 3" xfId="13037" xr:uid="{00000000-0005-0000-0000-000098440000}"/>
    <cellStyle name="Normal 11 3 3 4 2 3 3 2" xfId="37796" xr:uid="{00000000-0005-0000-0000-000099440000}"/>
    <cellStyle name="Normal 11 3 3 4 2 3 4" xfId="17988" xr:uid="{00000000-0005-0000-0000-00009A440000}"/>
    <cellStyle name="Normal 11 3 3 4 2 3 5" xfId="22940" xr:uid="{00000000-0005-0000-0000-00009B440000}"/>
    <cellStyle name="Normal 11 3 3 4 2 3 6" xfId="27892" xr:uid="{00000000-0005-0000-0000-00009C440000}"/>
    <cellStyle name="Normal 11 3 3 4 2 3 7" xfId="32844" xr:uid="{00000000-0005-0000-0000-00009D440000}"/>
    <cellStyle name="Normal 11 3 3 4 2 4" xfId="4589" xr:uid="{00000000-0005-0000-0000-00009E440000}"/>
    <cellStyle name="Normal 11 3 3 4 2 4 2" xfId="9539" xr:uid="{00000000-0005-0000-0000-00009F440000}"/>
    <cellStyle name="Normal 11 3 3 4 2 4 2 2" xfId="44200" xr:uid="{00000000-0005-0000-0000-0000A0440000}"/>
    <cellStyle name="Normal 11 3 3 4 2 4 3" xfId="14489" xr:uid="{00000000-0005-0000-0000-0000A1440000}"/>
    <cellStyle name="Normal 11 3 3 4 2 4 3 2" xfId="39248" xr:uid="{00000000-0005-0000-0000-0000A2440000}"/>
    <cellStyle name="Normal 11 3 3 4 2 4 4" xfId="19440" xr:uid="{00000000-0005-0000-0000-0000A3440000}"/>
    <cellStyle name="Normal 11 3 3 4 2 4 5" xfId="24392" xr:uid="{00000000-0005-0000-0000-0000A4440000}"/>
    <cellStyle name="Normal 11 3 3 4 2 4 6" xfId="29344" xr:uid="{00000000-0005-0000-0000-0000A5440000}"/>
    <cellStyle name="Normal 11 3 3 4 2 4 7" xfId="34296" xr:uid="{00000000-0005-0000-0000-0000A6440000}"/>
    <cellStyle name="Normal 11 3 3 4 2 5" xfId="6041" xr:uid="{00000000-0005-0000-0000-0000A7440000}"/>
    <cellStyle name="Normal 11 3 3 4 2 5 2" xfId="10991" xr:uid="{00000000-0005-0000-0000-0000A8440000}"/>
    <cellStyle name="Normal 11 3 3 4 2 5 2 2" xfId="45652" xr:uid="{00000000-0005-0000-0000-0000A9440000}"/>
    <cellStyle name="Normal 11 3 3 4 2 5 3" xfId="15941" xr:uid="{00000000-0005-0000-0000-0000AA440000}"/>
    <cellStyle name="Normal 11 3 3 4 2 5 3 2" xfId="40700" xr:uid="{00000000-0005-0000-0000-0000AB440000}"/>
    <cellStyle name="Normal 11 3 3 4 2 5 4" xfId="20892" xr:uid="{00000000-0005-0000-0000-0000AC440000}"/>
    <cellStyle name="Normal 11 3 3 4 2 5 5" xfId="25844" xr:uid="{00000000-0005-0000-0000-0000AD440000}"/>
    <cellStyle name="Normal 11 3 3 4 2 5 6" xfId="30796" xr:uid="{00000000-0005-0000-0000-0000AE440000}"/>
    <cellStyle name="Normal 11 3 3 4 2 5 7" xfId="35748" xr:uid="{00000000-0005-0000-0000-0000AF440000}"/>
    <cellStyle name="Normal 11 3 3 4 2 6" xfId="2279" xr:uid="{00000000-0005-0000-0000-0000B0440000}"/>
    <cellStyle name="Normal 11 3 3 4 2 6 2" xfId="41890" xr:uid="{00000000-0005-0000-0000-0000B1440000}"/>
    <cellStyle name="Normal 11 3 3 4 2 7" xfId="7229" xr:uid="{00000000-0005-0000-0000-0000B2440000}"/>
    <cellStyle name="Normal 11 3 3 4 2 7 2" xfId="36938" xr:uid="{00000000-0005-0000-0000-0000B3440000}"/>
    <cellStyle name="Normal 11 3 3 4 2 8" xfId="12179" xr:uid="{00000000-0005-0000-0000-0000B4440000}"/>
    <cellStyle name="Normal 11 3 3 4 2 9" xfId="17130" xr:uid="{00000000-0005-0000-0000-0000B5440000}"/>
    <cellStyle name="Normal 11 3 3 4 3" xfId="827" xr:uid="{00000000-0005-0000-0000-0000B6440000}"/>
    <cellStyle name="Normal 11 3 3 4 3 10" xfId="32580" xr:uid="{00000000-0005-0000-0000-0000B7440000}"/>
    <cellStyle name="Normal 11 3 3 4 3 2" xfId="4325" xr:uid="{00000000-0005-0000-0000-0000B8440000}"/>
    <cellStyle name="Normal 11 3 3 4 3 2 2" xfId="9275" xr:uid="{00000000-0005-0000-0000-0000B9440000}"/>
    <cellStyle name="Normal 11 3 3 4 3 2 2 2" xfId="43936" xr:uid="{00000000-0005-0000-0000-0000BA440000}"/>
    <cellStyle name="Normal 11 3 3 4 3 2 3" xfId="14225" xr:uid="{00000000-0005-0000-0000-0000BB440000}"/>
    <cellStyle name="Normal 11 3 3 4 3 2 3 2" xfId="38984" xr:uid="{00000000-0005-0000-0000-0000BC440000}"/>
    <cellStyle name="Normal 11 3 3 4 3 2 4" xfId="19176" xr:uid="{00000000-0005-0000-0000-0000BD440000}"/>
    <cellStyle name="Normal 11 3 3 4 3 2 5" xfId="24128" xr:uid="{00000000-0005-0000-0000-0000BE440000}"/>
    <cellStyle name="Normal 11 3 3 4 3 2 6" xfId="29080" xr:uid="{00000000-0005-0000-0000-0000BF440000}"/>
    <cellStyle name="Normal 11 3 3 4 3 2 7" xfId="34032" xr:uid="{00000000-0005-0000-0000-0000C0440000}"/>
    <cellStyle name="Normal 11 3 3 4 3 3" xfId="5777" xr:uid="{00000000-0005-0000-0000-0000C1440000}"/>
    <cellStyle name="Normal 11 3 3 4 3 3 2" xfId="10727" xr:uid="{00000000-0005-0000-0000-0000C2440000}"/>
    <cellStyle name="Normal 11 3 3 4 3 3 2 2" xfId="45388" xr:uid="{00000000-0005-0000-0000-0000C3440000}"/>
    <cellStyle name="Normal 11 3 3 4 3 3 3" xfId="15677" xr:uid="{00000000-0005-0000-0000-0000C4440000}"/>
    <cellStyle name="Normal 11 3 3 4 3 3 3 2" xfId="40436" xr:uid="{00000000-0005-0000-0000-0000C5440000}"/>
    <cellStyle name="Normal 11 3 3 4 3 3 4" xfId="20628" xr:uid="{00000000-0005-0000-0000-0000C6440000}"/>
    <cellStyle name="Normal 11 3 3 4 3 3 5" xfId="25580" xr:uid="{00000000-0005-0000-0000-0000C7440000}"/>
    <cellStyle name="Normal 11 3 3 4 3 3 6" xfId="30532" xr:uid="{00000000-0005-0000-0000-0000C8440000}"/>
    <cellStyle name="Normal 11 3 3 4 3 3 7" xfId="35484" xr:uid="{00000000-0005-0000-0000-0000C9440000}"/>
    <cellStyle name="Normal 11 3 3 4 3 4" xfId="2873" xr:uid="{00000000-0005-0000-0000-0000CA440000}"/>
    <cellStyle name="Normal 11 3 3 4 3 4 2" xfId="42484" xr:uid="{00000000-0005-0000-0000-0000CB440000}"/>
    <cellStyle name="Normal 11 3 3 4 3 5" xfId="7823" xr:uid="{00000000-0005-0000-0000-0000CC440000}"/>
    <cellStyle name="Normal 11 3 3 4 3 5 2" xfId="37532" xr:uid="{00000000-0005-0000-0000-0000CD440000}"/>
    <cellStyle name="Normal 11 3 3 4 3 6" xfId="12773" xr:uid="{00000000-0005-0000-0000-0000CE440000}"/>
    <cellStyle name="Normal 11 3 3 4 3 7" xfId="17724" xr:uid="{00000000-0005-0000-0000-0000CF440000}"/>
    <cellStyle name="Normal 11 3 3 4 3 8" xfId="22676" xr:uid="{00000000-0005-0000-0000-0000D0440000}"/>
    <cellStyle name="Normal 11 3 3 4 3 9" xfId="27628" xr:uid="{00000000-0005-0000-0000-0000D1440000}"/>
    <cellStyle name="Normal 11 3 3 4 4" xfId="1421" xr:uid="{00000000-0005-0000-0000-0000D2440000}"/>
    <cellStyle name="Normal 11 3 3 4 4 10" xfId="33174" xr:uid="{00000000-0005-0000-0000-0000D3440000}"/>
    <cellStyle name="Normal 11 3 3 4 4 2" xfId="4919" xr:uid="{00000000-0005-0000-0000-0000D4440000}"/>
    <cellStyle name="Normal 11 3 3 4 4 2 2" xfId="9869" xr:uid="{00000000-0005-0000-0000-0000D5440000}"/>
    <cellStyle name="Normal 11 3 3 4 4 2 2 2" xfId="44530" xr:uid="{00000000-0005-0000-0000-0000D6440000}"/>
    <cellStyle name="Normal 11 3 3 4 4 2 3" xfId="14819" xr:uid="{00000000-0005-0000-0000-0000D7440000}"/>
    <cellStyle name="Normal 11 3 3 4 4 2 3 2" xfId="39578" xr:uid="{00000000-0005-0000-0000-0000D8440000}"/>
    <cellStyle name="Normal 11 3 3 4 4 2 4" xfId="19770" xr:uid="{00000000-0005-0000-0000-0000D9440000}"/>
    <cellStyle name="Normal 11 3 3 4 4 2 5" xfId="24722" xr:uid="{00000000-0005-0000-0000-0000DA440000}"/>
    <cellStyle name="Normal 11 3 3 4 4 2 6" xfId="29674" xr:uid="{00000000-0005-0000-0000-0000DB440000}"/>
    <cellStyle name="Normal 11 3 3 4 4 2 7" xfId="34626" xr:uid="{00000000-0005-0000-0000-0000DC440000}"/>
    <cellStyle name="Normal 11 3 3 4 4 3" xfId="6371" xr:uid="{00000000-0005-0000-0000-0000DD440000}"/>
    <cellStyle name="Normal 11 3 3 4 4 3 2" xfId="11321" xr:uid="{00000000-0005-0000-0000-0000DE440000}"/>
    <cellStyle name="Normal 11 3 3 4 4 3 2 2" xfId="45982" xr:uid="{00000000-0005-0000-0000-0000DF440000}"/>
    <cellStyle name="Normal 11 3 3 4 4 3 3" xfId="16271" xr:uid="{00000000-0005-0000-0000-0000E0440000}"/>
    <cellStyle name="Normal 11 3 3 4 4 3 3 2" xfId="41030" xr:uid="{00000000-0005-0000-0000-0000E1440000}"/>
    <cellStyle name="Normal 11 3 3 4 4 3 4" xfId="21222" xr:uid="{00000000-0005-0000-0000-0000E2440000}"/>
    <cellStyle name="Normal 11 3 3 4 4 3 5" xfId="26174" xr:uid="{00000000-0005-0000-0000-0000E3440000}"/>
    <cellStyle name="Normal 11 3 3 4 4 3 6" xfId="31126" xr:uid="{00000000-0005-0000-0000-0000E4440000}"/>
    <cellStyle name="Normal 11 3 3 4 4 3 7" xfId="36078" xr:uid="{00000000-0005-0000-0000-0000E5440000}"/>
    <cellStyle name="Normal 11 3 3 4 4 4" xfId="3467" xr:uid="{00000000-0005-0000-0000-0000E6440000}"/>
    <cellStyle name="Normal 11 3 3 4 4 4 2" xfId="43078" xr:uid="{00000000-0005-0000-0000-0000E7440000}"/>
    <cellStyle name="Normal 11 3 3 4 4 5" xfId="8417" xr:uid="{00000000-0005-0000-0000-0000E8440000}"/>
    <cellStyle name="Normal 11 3 3 4 4 5 2" xfId="38126" xr:uid="{00000000-0005-0000-0000-0000E9440000}"/>
    <cellStyle name="Normal 11 3 3 4 4 6" xfId="13367" xr:uid="{00000000-0005-0000-0000-0000EA440000}"/>
    <cellStyle name="Normal 11 3 3 4 4 7" xfId="18318" xr:uid="{00000000-0005-0000-0000-0000EB440000}"/>
    <cellStyle name="Normal 11 3 3 4 4 8" xfId="23270" xr:uid="{00000000-0005-0000-0000-0000EC440000}"/>
    <cellStyle name="Normal 11 3 3 4 4 9" xfId="28222" xr:uid="{00000000-0005-0000-0000-0000ED440000}"/>
    <cellStyle name="Normal 11 3 3 4 5" xfId="2543" xr:uid="{00000000-0005-0000-0000-0000EE440000}"/>
    <cellStyle name="Normal 11 3 3 4 5 2" xfId="7493" xr:uid="{00000000-0005-0000-0000-0000EF440000}"/>
    <cellStyle name="Normal 11 3 3 4 5 2 2" xfId="42154" xr:uid="{00000000-0005-0000-0000-0000F0440000}"/>
    <cellStyle name="Normal 11 3 3 4 5 3" xfId="12443" xr:uid="{00000000-0005-0000-0000-0000F1440000}"/>
    <cellStyle name="Normal 11 3 3 4 5 3 2" xfId="37202" xr:uid="{00000000-0005-0000-0000-0000F2440000}"/>
    <cellStyle name="Normal 11 3 3 4 5 4" xfId="17394" xr:uid="{00000000-0005-0000-0000-0000F3440000}"/>
    <cellStyle name="Normal 11 3 3 4 5 5" xfId="22346" xr:uid="{00000000-0005-0000-0000-0000F4440000}"/>
    <cellStyle name="Normal 11 3 3 4 5 6" xfId="27298" xr:uid="{00000000-0005-0000-0000-0000F5440000}"/>
    <cellStyle name="Normal 11 3 3 4 5 7" xfId="32250" xr:uid="{00000000-0005-0000-0000-0000F6440000}"/>
    <cellStyle name="Normal 11 3 3 4 6" xfId="3995" xr:uid="{00000000-0005-0000-0000-0000F7440000}"/>
    <cellStyle name="Normal 11 3 3 4 6 2" xfId="8945" xr:uid="{00000000-0005-0000-0000-0000F8440000}"/>
    <cellStyle name="Normal 11 3 3 4 6 2 2" xfId="43606" xr:uid="{00000000-0005-0000-0000-0000F9440000}"/>
    <cellStyle name="Normal 11 3 3 4 6 3" xfId="13895" xr:uid="{00000000-0005-0000-0000-0000FA440000}"/>
    <cellStyle name="Normal 11 3 3 4 6 3 2" xfId="38654" xr:uid="{00000000-0005-0000-0000-0000FB440000}"/>
    <cellStyle name="Normal 11 3 3 4 6 4" xfId="18846" xr:uid="{00000000-0005-0000-0000-0000FC440000}"/>
    <cellStyle name="Normal 11 3 3 4 6 5" xfId="23798" xr:uid="{00000000-0005-0000-0000-0000FD440000}"/>
    <cellStyle name="Normal 11 3 3 4 6 6" xfId="28750" xr:uid="{00000000-0005-0000-0000-0000FE440000}"/>
    <cellStyle name="Normal 11 3 3 4 6 7" xfId="33702" xr:uid="{00000000-0005-0000-0000-0000FF440000}"/>
    <cellStyle name="Normal 11 3 3 4 7" xfId="5447" xr:uid="{00000000-0005-0000-0000-000000450000}"/>
    <cellStyle name="Normal 11 3 3 4 7 2" xfId="10397" xr:uid="{00000000-0005-0000-0000-000001450000}"/>
    <cellStyle name="Normal 11 3 3 4 7 2 2" xfId="45058" xr:uid="{00000000-0005-0000-0000-000002450000}"/>
    <cellStyle name="Normal 11 3 3 4 7 3" xfId="15347" xr:uid="{00000000-0005-0000-0000-000003450000}"/>
    <cellStyle name="Normal 11 3 3 4 7 3 2" xfId="40106" xr:uid="{00000000-0005-0000-0000-000004450000}"/>
    <cellStyle name="Normal 11 3 3 4 7 4" xfId="20298" xr:uid="{00000000-0005-0000-0000-000005450000}"/>
    <cellStyle name="Normal 11 3 3 4 7 5" xfId="25250" xr:uid="{00000000-0005-0000-0000-000006450000}"/>
    <cellStyle name="Normal 11 3 3 4 7 6" xfId="30202" xr:uid="{00000000-0005-0000-0000-000007450000}"/>
    <cellStyle name="Normal 11 3 3 4 7 7" xfId="35154" xr:uid="{00000000-0005-0000-0000-000008450000}"/>
    <cellStyle name="Normal 11 3 3 4 8" xfId="2015" xr:uid="{00000000-0005-0000-0000-000009450000}"/>
    <cellStyle name="Normal 11 3 3 4 8 2" xfId="41626" xr:uid="{00000000-0005-0000-0000-00000A450000}"/>
    <cellStyle name="Normal 11 3 3 4 9" xfId="6965" xr:uid="{00000000-0005-0000-0000-00000B450000}"/>
    <cellStyle name="Normal 11 3 3 4 9 2" xfId="36674" xr:uid="{00000000-0005-0000-0000-00000C450000}"/>
    <cellStyle name="Normal 11 3 3 5" xfId="629" xr:uid="{00000000-0005-0000-0000-00000D450000}"/>
    <cellStyle name="Normal 11 3 3 5 10" xfId="21620" xr:uid="{00000000-0005-0000-0000-00000E450000}"/>
    <cellStyle name="Normal 11 3 3 5 11" xfId="26572" xr:uid="{00000000-0005-0000-0000-00000F450000}"/>
    <cellStyle name="Normal 11 3 3 5 12" xfId="31524" xr:uid="{00000000-0005-0000-0000-000010450000}"/>
    <cellStyle name="Normal 11 3 3 5 2" xfId="1223" xr:uid="{00000000-0005-0000-0000-000011450000}"/>
    <cellStyle name="Normal 11 3 3 5 2 10" xfId="32976" xr:uid="{00000000-0005-0000-0000-000012450000}"/>
    <cellStyle name="Normal 11 3 3 5 2 2" xfId="4721" xr:uid="{00000000-0005-0000-0000-000013450000}"/>
    <cellStyle name="Normal 11 3 3 5 2 2 2" xfId="9671" xr:uid="{00000000-0005-0000-0000-000014450000}"/>
    <cellStyle name="Normal 11 3 3 5 2 2 2 2" xfId="44332" xr:uid="{00000000-0005-0000-0000-000015450000}"/>
    <cellStyle name="Normal 11 3 3 5 2 2 3" xfId="14621" xr:uid="{00000000-0005-0000-0000-000016450000}"/>
    <cellStyle name="Normal 11 3 3 5 2 2 3 2" xfId="39380" xr:uid="{00000000-0005-0000-0000-000017450000}"/>
    <cellStyle name="Normal 11 3 3 5 2 2 4" xfId="19572" xr:uid="{00000000-0005-0000-0000-000018450000}"/>
    <cellStyle name="Normal 11 3 3 5 2 2 5" xfId="24524" xr:uid="{00000000-0005-0000-0000-000019450000}"/>
    <cellStyle name="Normal 11 3 3 5 2 2 6" xfId="29476" xr:uid="{00000000-0005-0000-0000-00001A450000}"/>
    <cellStyle name="Normal 11 3 3 5 2 2 7" xfId="34428" xr:uid="{00000000-0005-0000-0000-00001B450000}"/>
    <cellStyle name="Normal 11 3 3 5 2 3" xfId="6173" xr:uid="{00000000-0005-0000-0000-00001C450000}"/>
    <cellStyle name="Normal 11 3 3 5 2 3 2" xfId="11123" xr:uid="{00000000-0005-0000-0000-00001D450000}"/>
    <cellStyle name="Normal 11 3 3 5 2 3 2 2" xfId="45784" xr:uid="{00000000-0005-0000-0000-00001E450000}"/>
    <cellStyle name="Normal 11 3 3 5 2 3 3" xfId="16073" xr:uid="{00000000-0005-0000-0000-00001F450000}"/>
    <cellStyle name="Normal 11 3 3 5 2 3 3 2" xfId="40832" xr:uid="{00000000-0005-0000-0000-000020450000}"/>
    <cellStyle name="Normal 11 3 3 5 2 3 4" xfId="21024" xr:uid="{00000000-0005-0000-0000-000021450000}"/>
    <cellStyle name="Normal 11 3 3 5 2 3 5" xfId="25976" xr:uid="{00000000-0005-0000-0000-000022450000}"/>
    <cellStyle name="Normal 11 3 3 5 2 3 6" xfId="30928" xr:uid="{00000000-0005-0000-0000-000023450000}"/>
    <cellStyle name="Normal 11 3 3 5 2 3 7" xfId="35880" xr:uid="{00000000-0005-0000-0000-000024450000}"/>
    <cellStyle name="Normal 11 3 3 5 2 4" xfId="3269" xr:uid="{00000000-0005-0000-0000-000025450000}"/>
    <cellStyle name="Normal 11 3 3 5 2 4 2" xfId="42880" xr:uid="{00000000-0005-0000-0000-000026450000}"/>
    <cellStyle name="Normal 11 3 3 5 2 5" xfId="8219" xr:uid="{00000000-0005-0000-0000-000027450000}"/>
    <cellStyle name="Normal 11 3 3 5 2 5 2" xfId="37928" xr:uid="{00000000-0005-0000-0000-000028450000}"/>
    <cellStyle name="Normal 11 3 3 5 2 6" xfId="13169" xr:uid="{00000000-0005-0000-0000-000029450000}"/>
    <cellStyle name="Normal 11 3 3 5 2 7" xfId="18120" xr:uid="{00000000-0005-0000-0000-00002A450000}"/>
    <cellStyle name="Normal 11 3 3 5 2 8" xfId="23072" xr:uid="{00000000-0005-0000-0000-00002B450000}"/>
    <cellStyle name="Normal 11 3 3 5 2 9" xfId="28024" xr:uid="{00000000-0005-0000-0000-00002C450000}"/>
    <cellStyle name="Normal 11 3 3 5 3" xfId="2675" xr:uid="{00000000-0005-0000-0000-00002D450000}"/>
    <cellStyle name="Normal 11 3 3 5 3 2" xfId="7625" xr:uid="{00000000-0005-0000-0000-00002E450000}"/>
    <cellStyle name="Normal 11 3 3 5 3 2 2" xfId="42286" xr:uid="{00000000-0005-0000-0000-00002F450000}"/>
    <cellStyle name="Normal 11 3 3 5 3 3" xfId="12575" xr:uid="{00000000-0005-0000-0000-000030450000}"/>
    <cellStyle name="Normal 11 3 3 5 3 3 2" xfId="37334" xr:uid="{00000000-0005-0000-0000-000031450000}"/>
    <cellStyle name="Normal 11 3 3 5 3 4" xfId="17526" xr:uid="{00000000-0005-0000-0000-000032450000}"/>
    <cellStyle name="Normal 11 3 3 5 3 5" xfId="22478" xr:uid="{00000000-0005-0000-0000-000033450000}"/>
    <cellStyle name="Normal 11 3 3 5 3 6" xfId="27430" xr:uid="{00000000-0005-0000-0000-000034450000}"/>
    <cellStyle name="Normal 11 3 3 5 3 7" xfId="32382" xr:uid="{00000000-0005-0000-0000-000035450000}"/>
    <cellStyle name="Normal 11 3 3 5 4" xfId="4127" xr:uid="{00000000-0005-0000-0000-000036450000}"/>
    <cellStyle name="Normal 11 3 3 5 4 2" xfId="9077" xr:uid="{00000000-0005-0000-0000-000037450000}"/>
    <cellStyle name="Normal 11 3 3 5 4 2 2" xfId="43738" xr:uid="{00000000-0005-0000-0000-000038450000}"/>
    <cellStyle name="Normal 11 3 3 5 4 3" xfId="14027" xr:uid="{00000000-0005-0000-0000-000039450000}"/>
    <cellStyle name="Normal 11 3 3 5 4 3 2" xfId="38786" xr:uid="{00000000-0005-0000-0000-00003A450000}"/>
    <cellStyle name="Normal 11 3 3 5 4 4" xfId="18978" xr:uid="{00000000-0005-0000-0000-00003B450000}"/>
    <cellStyle name="Normal 11 3 3 5 4 5" xfId="23930" xr:uid="{00000000-0005-0000-0000-00003C450000}"/>
    <cellStyle name="Normal 11 3 3 5 4 6" xfId="28882" xr:uid="{00000000-0005-0000-0000-00003D450000}"/>
    <cellStyle name="Normal 11 3 3 5 4 7" xfId="33834" xr:uid="{00000000-0005-0000-0000-00003E450000}"/>
    <cellStyle name="Normal 11 3 3 5 5" xfId="5579" xr:uid="{00000000-0005-0000-0000-00003F450000}"/>
    <cellStyle name="Normal 11 3 3 5 5 2" xfId="10529" xr:uid="{00000000-0005-0000-0000-000040450000}"/>
    <cellStyle name="Normal 11 3 3 5 5 2 2" xfId="45190" xr:uid="{00000000-0005-0000-0000-000041450000}"/>
    <cellStyle name="Normal 11 3 3 5 5 3" xfId="15479" xr:uid="{00000000-0005-0000-0000-000042450000}"/>
    <cellStyle name="Normal 11 3 3 5 5 3 2" xfId="40238" xr:uid="{00000000-0005-0000-0000-000043450000}"/>
    <cellStyle name="Normal 11 3 3 5 5 4" xfId="20430" xr:uid="{00000000-0005-0000-0000-000044450000}"/>
    <cellStyle name="Normal 11 3 3 5 5 5" xfId="25382" xr:uid="{00000000-0005-0000-0000-000045450000}"/>
    <cellStyle name="Normal 11 3 3 5 5 6" xfId="30334" xr:uid="{00000000-0005-0000-0000-000046450000}"/>
    <cellStyle name="Normal 11 3 3 5 5 7" xfId="35286" xr:uid="{00000000-0005-0000-0000-000047450000}"/>
    <cellStyle name="Normal 11 3 3 5 6" xfId="1817" xr:uid="{00000000-0005-0000-0000-000048450000}"/>
    <cellStyle name="Normal 11 3 3 5 6 2" xfId="41428" xr:uid="{00000000-0005-0000-0000-000049450000}"/>
    <cellStyle name="Normal 11 3 3 5 7" xfId="6767" xr:uid="{00000000-0005-0000-0000-00004A450000}"/>
    <cellStyle name="Normal 11 3 3 5 7 2" xfId="36476" xr:uid="{00000000-0005-0000-0000-00004B450000}"/>
    <cellStyle name="Normal 11 3 3 5 8" xfId="11717" xr:uid="{00000000-0005-0000-0000-00004C450000}"/>
    <cellStyle name="Normal 11 3 3 5 9" xfId="16668" xr:uid="{00000000-0005-0000-0000-00004D450000}"/>
    <cellStyle name="Normal 11 3 3 6" xfId="893" xr:uid="{00000000-0005-0000-0000-00004E450000}"/>
    <cellStyle name="Normal 11 3 3 6 10" xfId="21884" xr:uid="{00000000-0005-0000-0000-00004F450000}"/>
    <cellStyle name="Normal 11 3 3 6 11" xfId="26836" xr:uid="{00000000-0005-0000-0000-000050450000}"/>
    <cellStyle name="Normal 11 3 3 6 12" xfId="31788" xr:uid="{00000000-0005-0000-0000-000051450000}"/>
    <cellStyle name="Normal 11 3 3 6 2" xfId="1487" xr:uid="{00000000-0005-0000-0000-000052450000}"/>
    <cellStyle name="Normal 11 3 3 6 2 10" xfId="33240" xr:uid="{00000000-0005-0000-0000-000053450000}"/>
    <cellStyle name="Normal 11 3 3 6 2 2" xfId="4985" xr:uid="{00000000-0005-0000-0000-000054450000}"/>
    <cellStyle name="Normal 11 3 3 6 2 2 2" xfId="9935" xr:uid="{00000000-0005-0000-0000-000055450000}"/>
    <cellStyle name="Normal 11 3 3 6 2 2 2 2" xfId="44596" xr:uid="{00000000-0005-0000-0000-000056450000}"/>
    <cellStyle name="Normal 11 3 3 6 2 2 3" xfId="14885" xr:uid="{00000000-0005-0000-0000-000057450000}"/>
    <cellStyle name="Normal 11 3 3 6 2 2 3 2" xfId="39644" xr:uid="{00000000-0005-0000-0000-000058450000}"/>
    <cellStyle name="Normal 11 3 3 6 2 2 4" xfId="19836" xr:uid="{00000000-0005-0000-0000-000059450000}"/>
    <cellStyle name="Normal 11 3 3 6 2 2 5" xfId="24788" xr:uid="{00000000-0005-0000-0000-00005A450000}"/>
    <cellStyle name="Normal 11 3 3 6 2 2 6" xfId="29740" xr:uid="{00000000-0005-0000-0000-00005B450000}"/>
    <cellStyle name="Normal 11 3 3 6 2 2 7" xfId="34692" xr:uid="{00000000-0005-0000-0000-00005C450000}"/>
    <cellStyle name="Normal 11 3 3 6 2 3" xfId="6437" xr:uid="{00000000-0005-0000-0000-00005D450000}"/>
    <cellStyle name="Normal 11 3 3 6 2 3 2" xfId="11387" xr:uid="{00000000-0005-0000-0000-00005E450000}"/>
    <cellStyle name="Normal 11 3 3 6 2 3 2 2" xfId="46048" xr:uid="{00000000-0005-0000-0000-00005F450000}"/>
    <cellStyle name="Normal 11 3 3 6 2 3 3" xfId="16337" xr:uid="{00000000-0005-0000-0000-000060450000}"/>
    <cellStyle name="Normal 11 3 3 6 2 3 3 2" xfId="41096" xr:uid="{00000000-0005-0000-0000-000061450000}"/>
    <cellStyle name="Normal 11 3 3 6 2 3 4" xfId="21288" xr:uid="{00000000-0005-0000-0000-000062450000}"/>
    <cellStyle name="Normal 11 3 3 6 2 3 5" xfId="26240" xr:uid="{00000000-0005-0000-0000-000063450000}"/>
    <cellStyle name="Normal 11 3 3 6 2 3 6" xfId="31192" xr:uid="{00000000-0005-0000-0000-000064450000}"/>
    <cellStyle name="Normal 11 3 3 6 2 3 7" xfId="36144" xr:uid="{00000000-0005-0000-0000-000065450000}"/>
    <cellStyle name="Normal 11 3 3 6 2 4" xfId="3533" xr:uid="{00000000-0005-0000-0000-000066450000}"/>
    <cellStyle name="Normal 11 3 3 6 2 4 2" xfId="43144" xr:uid="{00000000-0005-0000-0000-000067450000}"/>
    <cellStyle name="Normal 11 3 3 6 2 5" xfId="8483" xr:uid="{00000000-0005-0000-0000-000068450000}"/>
    <cellStyle name="Normal 11 3 3 6 2 5 2" xfId="38192" xr:uid="{00000000-0005-0000-0000-000069450000}"/>
    <cellStyle name="Normal 11 3 3 6 2 6" xfId="13433" xr:uid="{00000000-0005-0000-0000-00006A450000}"/>
    <cellStyle name="Normal 11 3 3 6 2 7" xfId="18384" xr:uid="{00000000-0005-0000-0000-00006B450000}"/>
    <cellStyle name="Normal 11 3 3 6 2 8" xfId="23336" xr:uid="{00000000-0005-0000-0000-00006C450000}"/>
    <cellStyle name="Normal 11 3 3 6 2 9" xfId="28288" xr:uid="{00000000-0005-0000-0000-00006D450000}"/>
    <cellStyle name="Normal 11 3 3 6 3" xfId="2939" xr:uid="{00000000-0005-0000-0000-00006E450000}"/>
    <cellStyle name="Normal 11 3 3 6 3 2" xfId="7889" xr:uid="{00000000-0005-0000-0000-00006F450000}"/>
    <cellStyle name="Normal 11 3 3 6 3 2 2" xfId="42550" xr:uid="{00000000-0005-0000-0000-000070450000}"/>
    <cellStyle name="Normal 11 3 3 6 3 3" xfId="12839" xr:uid="{00000000-0005-0000-0000-000071450000}"/>
    <cellStyle name="Normal 11 3 3 6 3 3 2" xfId="37598" xr:uid="{00000000-0005-0000-0000-000072450000}"/>
    <cellStyle name="Normal 11 3 3 6 3 4" xfId="17790" xr:uid="{00000000-0005-0000-0000-000073450000}"/>
    <cellStyle name="Normal 11 3 3 6 3 5" xfId="22742" xr:uid="{00000000-0005-0000-0000-000074450000}"/>
    <cellStyle name="Normal 11 3 3 6 3 6" xfId="27694" xr:uid="{00000000-0005-0000-0000-000075450000}"/>
    <cellStyle name="Normal 11 3 3 6 3 7" xfId="32646" xr:uid="{00000000-0005-0000-0000-000076450000}"/>
    <cellStyle name="Normal 11 3 3 6 4" xfId="4391" xr:uid="{00000000-0005-0000-0000-000077450000}"/>
    <cellStyle name="Normal 11 3 3 6 4 2" xfId="9341" xr:uid="{00000000-0005-0000-0000-000078450000}"/>
    <cellStyle name="Normal 11 3 3 6 4 2 2" xfId="44002" xr:uid="{00000000-0005-0000-0000-000079450000}"/>
    <cellStyle name="Normal 11 3 3 6 4 3" xfId="14291" xr:uid="{00000000-0005-0000-0000-00007A450000}"/>
    <cellStyle name="Normal 11 3 3 6 4 3 2" xfId="39050" xr:uid="{00000000-0005-0000-0000-00007B450000}"/>
    <cellStyle name="Normal 11 3 3 6 4 4" xfId="19242" xr:uid="{00000000-0005-0000-0000-00007C450000}"/>
    <cellStyle name="Normal 11 3 3 6 4 5" xfId="24194" xr:uid="{00000000-0005-0000-0000-00007D450000}"/>
    <cellStyle name="Normal 11 3 3 6 4 6" xfId="29146" xr:uid="{00000000-0005-0000-0000-00007E450000}"/>
    <cellStyle name="Normal 11 3 3 6 4 7" xfId="34098" xr:uid="{00000000-0005-0000-0000-00007F450000}"/>
    <cellStyle name="Normal 11 3 3 6 5" xfId="5843" xr:uid="{00000000-0005-0000-0000-000080450000}"/>
    <cellStyle name="Normal 11 3 3 6 5 2" xfId="10793" xr:uid="{00000000-0005-0000-0000-000081450000}"/>
    <cellStyle name="Normal 11 3 3 6 5 2 2" xfId="45454" xr:uid="{00000000-0005-0000-0000-000082450000}"/>
    <cellStyle name="Normal 11 3 3 6 5 3" xfId="15743" xr:uid="{00000000-0005-0000-0000-000083450000}"/>
    <cellStyle name="Normal 11 3 3 6 5 3 2" xfId="40502" xr:uid="{00000000-0005-0000-0000-000084450000}"/>
    <cellStyle name="Normal 11 3 3 6 5 4" xfId="20694" xr:uid="{00000000-0005-0000-0000-000085450000}"/>
    <cellStyle name="Normal 11 3 3 6 5 5" xfId="25646" xr:uid="{00000000-0005-0000-0000-000086450000}"/>
    <cellStyle name="Normal 11 3 3 6 5 6" xfId="30598" xr:uid="{00000000-0005-0000-0000-000087450000}"/>
    <cellStyle name="Normal 11 3 3 6 5 7" xfId="35550" xr:uid="{00000000-0005-0000-0000-000088450000}"/>
    <cellStyle name="Normal 11 3 3 6 6" xfId="2081" xr:uid="{00000000-0005-0000-0000-000089450000}"/>
    <cellStyle name="Normal 11 3 3 6 6 2" xfId="41692" xr:uid="{00000000-0005-0000-0000-00008A450000}"/>
    <cellStyle name="Normal 11 3 3 6 7" xfId="7031" xr:uid="{00000000-0005-0000-0000-00008B450000}"/>
    <cellStyle name="Normal 11 3 3 6 7 2" xfId="36740" xr:uid="{00000000-0005-0000-0000-00008C450000}"/>
    <cellStyle name="Normal 11 3 3 6 8" xfId="11981" xr:uid="{00000000-0005-0000-0000-00008D450000}"/>
    <cellStyle name="Normal 11 3 3 6 9" xfId="16932" xr:uid="{00000000-0005-0000-0000-00008E450000}"/>
    <cellStyle name="Normal 11 3 3 7" xfId="563" xr:uid="{00000000-0005-0000-0000-00008F450000}"/>
    <cellStyle name="Normal 11 3 3 7 10" xfId="32316" xr:uid="{00000000-0005-0000-0000-000090450000}"/>
    <cellStyle name="Normal 11 3 3 7 2" xfId="4061" xr:uid="{00000000-0005-0000-0000-000091450000}"/>
    <cellStyle name="Normal 11 3 3 7 2 2" xfId="9011" xr:uid="{00000000-0005-0000-0000-000092450000}"/>
    <cellStyle name="Normal 11 3 3 7 2 2 2" xfId="43672" xr:uid="{00000000-0005-0000-0000-000093450000}"/>
    <cellStyle name="Normal 11 3 3 7 2 3" xfId="13961" xr:uid="{00000000-0005-0000-0000-000094450000}"/>
    <cellStyle name="Normal 11 3 3 7 2 3 2" xfId="38720" xr:uid="{00000000-0005-0000-0000-000095450000}"/>
    <cellStyle name="Normal 11 3 3 7 2 4" xfId="18912" xr:uid="{00000000-0005-0000-0000-000096450000}"/>
    <cellStyle name="Normal 11 3 3 7 2 5" xfId="23864" xr:uid="{00000000-0005-0000-0000-000097450000}"/>
    <cellStyle name="Normal 11 3 3 7 2 6" xfId="28816" xr:uid="{00000000-0005-0000-0000-000098450000}"/>
    <cellStyle name="Normal 11 3 3 7 2 7" xfId="33768" xr:uid="{00000000-0005-0000-0000-000099450000}"/>
    <cellStyle name="Normal 11 3 3 7 3" xfId="5513" xr:uid="{00000000-0005-0000-0000-00009A450000}"/>
    <cellStyle name="Normal 11 3 3 7 3 2" xfId="10463" xr:uid="{00000000-0005-0000-0000-00009B450000}"/>
    <cellStyle name="Normal 11 3 3 7 3 2 2" xfId="45124" xr:uid="{00000000-0005-0000-0000-00009C450000}"/>
    <cellStyle name="Normal 11 3 3 7 3 3" xfId="15413" xr:uid="{00000000-0005-0000-0000-00009D450000}"/>
    <cellStyle name="Normal 11 3 3 7 3 3 2" xfId="40172" xr:uid="{00000000-0005-0000-0000-00009E450000}"/>
    <cellStyle name="Normal 11 3 3 7 3 4" xfId="20364" xr:uid="{00000000-0005-0000-0000-00009F450000}"/>
    <cellStyle name="Normal 11 3 3 7 3 5" xfId="25316" xr:uid="{00000000-0005-0000-0000-0000A0450000}"/>
    <cellStyle name="Normal 11 3 3 7 3 6" xfId="30268" xr:uid="{00000000-0005-0000-0000-0000A1450000}"/>
    <cellStyle name="Normal 11 3 3 7 3 7" xfId="35220" xr:uid="{00000000-0005-0000-0000-0000A2450000}"/>
    <cellStyle name="Normal 11 3 3 7 4" xfId="2609" xr:uid="{00000000-0005-0000-0000-0000A3450000}"/>
    <cellStyle name="Normal 11 3 3 7 4 2" xfId="42220" xr:uid="{00000000-0005-0000-0000-0000A4450000}"/>
    <cellStyle name="Normal 11 3 3 7 5" xfId="7559" xr:uid="{00000000-0005-0000-0000-0000A5450000}"/>
    <cellStyle name="Normal 11 3 3 7 5 2" xfId="37268" xr:uid="{00000000-0005-0000-0000-0000A6450000}"/>
    <cellStyle name="Normal 11 3 3 7 6" xfId="12509" xr:uid="{00000000-0005-0000-0000-0000A7450000}"/>
    <cellStyle name="Normal 11 3 3 7 7" xfId="17460" xr:uid="{00000000-0005-0000-0000-0000A8450000}"/>
    <cellStyle name="Normal 11 3 3 7 8" xfId="22412" xr:uid="{00000000-0005-0000-0000-0000A9450000}"/>
    <cellStyle name="Normal 11 3 3 7 9" xfId="27364" xr:uid="{00000000-0005-0000-0000-0000AA450000}"/>
    <cellStyle name="Normal 11 3 3 8" xfId="1157" xr:uid="{00000000-0005-0000-0000-0000AB450000}"/>
    <cellStyle name="Normal 11 3 3 8 10" xfId="32910" xr:uid="{00000000-0005-0000-0000-0000AC450000}"/>
    <cellStyle name="Normal 11 3 3 8 2" xfId="4655" xr:uid="{00000000-0005-0000-0000-0000AD450000}"/>
    <cellStyle name="Normal 11 3 3 8 2 2" xfId="9605" xr:uid="{00000000-0005-0000-0000-0000AE450000}"/>
    <cellStyle name="Normal 11 3 3 8 2 2 2" xfId="44266" xr:uid="{00000000-0005-0000-0000-0000AF450000}"/>
    <cellStyle name="Normal 11 3 3 8 2 3" xfId="14555" xr:uid="{00000000-0005-0000-0000-0000B0450000}"/>
    <cellStyle name="Normal 11 3 3 8 2 3 2" xfId="39314" xr:uid="{00000000-0005-0000-0000-0000B1450000}"/>
    <cellStyle name="Normal 11 3 3 8 2 4" xfId="19506" xr:uid="{00000000-0005-0000-0000-0000B2450000}"/>
    <cellStyle name="Normal 11 3 3 8 2 5" xfId="24458" xr:uid="{00000000-0005-0000-0000-0000B3450000}"/>
    <cellStyle name="Normal 11 3 3 8 2 6" xfId="29410" xr:uid="{00000000-0005-0000-0000-0000B4450000}"/>
    <cellStyle name="Normal 11 3 3 8 2 7" xfId="34362" xr:uid="{00000000-0005-0000-0000-0000B5450000}"/>
    <cellStyle name="Normal 11 3 3 8 3" xfId="6107" xr:uid="{00000000-0005-0000-0000-0000B6450000}"/>
    <cellStyle name="Normal 11 3 3 8 3 2" xfId="11057" xr:uid="{00000000-0005-0000-0000-0000B7450000}"/>
    <cellStyle name="Normal 11 3 3 8 3 2 2" xfId="45718" xr:uid="{00000000-0005-0000-0000-0000B8450000}"/>
    <cellStyle name="Normal 11 3 3 8 3 3" xfId="16007" xr:uid="{00000000-0005-0000-0000-0000B9450000}"/>
    <cellStyle name="Normal 11 3 3 8 3 3 2" xfId="40766" xr:uid="{00000000-0005-0000-0000-0000BA450000}"/>
    <cellStyle name="Normal 11 3 3 8 3 4" xfId="20958" xr:uid="{00000000-0005-0000-0000-0000BB450000}"/>
    <cellStyle name="Normal 11 3 3 8 3 5" xfId="25910" xr:uid="{00000000-0005-0000-0000-0000BC450000}"/>
    <cellStyle name="Normal 11 3 3 8 3 6" xfId="30862" xr:uid="{00000000-0005-0000-0000-0000BD450000}"/>
    <cellStyle name="Normal 11 3 3 8 3 7" xfId="35814" xr:uid="{00000000-0005-0000-0000-0000BE450000}"/>
    <cellStyle name="Normal 11 3 3 8 4" xfId="3203" xr:uid="{00000000-0005-0000-0000-0000BF450000}"/>
    <cellStyle name="Normal 11 3 3 8 4 2" xfId="42814" xr:uid="{00000000-0005-0000-0000-0000C0450000}"/>
    <cellStyle name="Normal 11 3 3 8 5" xfId="8153" xr:uid="{00000000-0005-0000-0000-0000C1450000}"/>
    <cellStyle name="Normal 11 3 3 8 5 2" xfId="37862" xr:uid="{00000000-0005-0000-0000-0000C2450000}"/>
    <cellStyle name="Normal 11 3 3 8 6" xfId="13103" xr:uid="{00000000-0005-0000-0000-0000C3450000}"/>
    <cellStyle name="Normal 11 3 3 8 7" xfId="18054" xr:uid="{00000000-0005-0000-0000-0000C4450000}"/>
    <cellStyle name="Normal 11 3 3 8 8" xfId="23006" xr:uid="{00000000-0005-0000-0000-0000C5450000}"/>
    <cellStyle name="Normal 11 3 3 8 9" xfId="27958" xr:uid="{00000000-0005-0000-0000-0000C6450000}"/>
    <cellStyle name="Normal 11 3 3 9" xfId="2345" xr:uid="{00000000-0005-0000-0000-0000C7450000}"/>
    <cellStyle name="Normal 11 3 3 9 2" xfId="7295" xr:uid="{00000000-0005-0000-0000-0000C8450000}"/>
    <cellStyle name="Normal 11 3 3 9 2 2" xfId="41956" xr:uid="{00000000-0005-0000-0000-0000C9450000}"/>
    <cellStyle name="Normal 11 3 3 9 3" xfId="12245" xr:uid="{00000000-0005-0000-0000-0000CA450000}"/>
    <cellStyle name="Normal 11 3 3 9 3 2" xfId="37004" xr:uid="{00000000-0005-0000-0000-0000CB450000}"/>
    <cellStyle name="Normal 11 3 3 9 4" xfId="17196" xr:uid="{00000000-0005-0000-0000-0000CC450000}"/>
    <cellStyle name="Normal 11 3 3 9 5" xfId="22148" xr:uid="{00000000-0005-0000-0000-0000CD450000}"/>
    <cellStyle name="Normal 11 3 3 9 6" xfId="27100" xr:uid="{00000000-0005-0000-0000-0000CE450000}"/>
    <cellStyle name="Normal 11 3 3 9 7" xfId="32052" xr:uid="{00000000-0005-0000-0000-0000CF450000}"/>
    <cellStyle name="Normal 11 3 4" xfId="332" xr:uid="{00000000-0005-0000-0000-0000D0450000}"/>
    <cellStyle name="Normal 11 3 4 10" xfId="11750" xr:uid="{00000000-0005-0000-0000-0000D1450000}"/>
    <cellStyle name="Normal 11 3 4 11" xfId="16701" xr:uid="{00000000-0005-0000-0000-0000D2450000}"/>
    <cellStyle name="Normal 11 3 4 12" xfId="21653" xr:uid="{00000000-0005-0000-0000-0000D3450000}"/>
    <cellStyle name="Normal 11 3 4 13" xfId="26605" xr:uid="{00000000-0005-0000-0000-0000D4450000}"/>
    <cellStyle name="Normal 11 3 4 14" xfId="31557" xr:uid="{00000000-0005-0000-0000-0000D5450000}"/>
    <cellStyle name="Normal 11 3 4 2" xfId="926" xr:uid="{00000000-0005-0000-0000-0000D6450000}"/>
    <cellStyle name="Normal 11 3 4 2 10" xfId="21917" xr:uid="{00000000-0005-0000-0000-0000D7450000}"/>
    <cellStyle name="Normal 11 3 4 2 11" xfId="26869" xr:uid="{00000000-0005-0000-0000-0000D8450000}"/>
    <cellStyle name="Normal 11 3 4 2 12" xfId="31821" xr:uid="{00000000-0005-0000-0000-0000D9450000}"/>
    <cellStyle name="Normal 11 3 4 2 2" xfId="1520" xr:uid="{00000000-0005-0000-0000-0000DA450000}"/>
    <cellStyle name="Normal 11 3 4 2 2 10" xfId="33273" xr:uid="{00000000-0005-0000-0000-0000DB450000}"/>
    <cellStyle name="Normal 11 3 4 2 2 2" xfId="5018" xr:uid="{00000000-0005-0000-0000-0000DC450000}"/>
    <cellStyle name="Normal 11 3 4 2 2 2 2" xfId="9968" xr:uid="{00000000-0005-0000-0000-0000DD450000}"/>
    <cellStyle name="Normal 11 3 4 2 2 2 2 2" xfId="44629" xr:uid="{00000000-0005-0000-0000-0000DE450000}"/>
    <cellStyle name="Normal 11 3 4 2 2 2 3" xfId="14918" xr:uid="{00000000-0005-0000-0000-0000DF450000}"/>
    <cellStyle name="Normal 11 3 4 2 2 2 3 2" xfId="39677" xr:uid="{00000000-0005-0000-0000-0000E0450000}"/>
    <cellStyle name="Normal 11 3 4 2 2 2 4" xfId="19869" xr:uid="{00000000-0005-0000-0000-0000E1450000}"/>
    <cellStyle name="Normal 11 3 4 2 2 2 5" xfId="24821" xr:uid="{00000000-0005-0000-0000-0000E2450000}"/>
    <cellStyle name="Normal 11 3 4 2 2 2 6" xfId="29773" xr:uid="{00000000-0005-0000-0000-0000E3450000}"/>
    <cellStyle name="Normal 11 3 4 2 2 2 7" xfId="34725" xr:uid="{00000000-0005-0000-0000-0000E4450000}"/>
    <cellStyle name="Normal 11 3 4 2 2 3" xfId="6470" xr:uid="{00000000-0005-0000-0000-0000E5450000}"/>
    <cellStyle name="Normal 11 3 4 2 2 3 2" xfId="11420" xr:uid="{00000000-0005-0000-0000-0000E6450000}"/>
    <cellStyle name="Normal 11 3 4 2 2 3 2 2" xfId="46081" xr:uid="{00000000-0005-0000-0000-0000E7450000}"/>
    <cellStyle name="Normal 11 3 4 2 2 3 3" xfId="16370" xr:uid="{00000000-0005-0000-0000-0000E8450000}"/>
    <cellStyle name="Normal 11 3 4 2 2 3 3 2" xfId="41129" xr:uid="{00000000-0005-0000-0000-0000E9450000}"/>
    <cellStyle name="Normal 11 3 4 2 2 3 4" xfId="21321" xr:uid="{00000000-0005-0000-0000-0000EA450000}"/>
    <cellStyle name="Normal 11 3 4 2 2 3 5" xfId="26273" xr:uid="{00000000-0005-0000-0000-0000EB450000}"/>
    <cellStyle name="Normal 11 3 4 2 2 3 6" xfId="31225" xr:uid="{00000000-0005-0000-0000-0000EC450000}"/>
    <cellStyle name="Normal 11 3 4 2 2 3 7" xfId="36177" xr:uid="{00000000-0005-0000-0000-0000ED450000}"/>
    <cellStyle name="Normal 11 3 4 2 2 4" xfId="3566" xr:uid="{00000000-0005-0000-0000-0000EE450000}"/>
    <cellStyle name="Normal 11 3 4 2 2 4 2" xfId="43177" xr:uid="{00000000-0005-0000-0000-0000EF450000}"/>
    <cellStyle name="Normal 11 3 4 2 2 5" xfId="8516" xr:uid="{00000000-0005-0000-0000-0000F0450000}"/>
    <cellStyle name="Normal 11 3 4 2 2 5 2" xfId="38225" xr:uid="{00000000-0005-0000-0000-0000F1450000}"/>
    <cellStyle name="Normal 11 3 4 2 2 6" xfId="13466" xr:uid="{00000000-0005-0000-0000-0000F2450000}"/>
    <cellStyle name="Normal 11 3 4 2 2 7" xfId="18417" xr:uid="{00000000-0005-0000-0000-0000F3450000}"/>
    <cellStyle name="Normal 11 3 4 2 2 8" xfId="23369" xr:uid="{00000000-0005-0000-0000-0000F4450000}"/>
    <cellStyle name="Normal 11 3 4 2 2 9" xfId="28321" xr:uid="{00000000-0005-0000-0000-0000F5450000}"/>
    <cellStyle name="Normal 11 3 4 2 3" xfId="2972" xr:uid="{00000000-0005-0000-0000-0000F6450000}"/>
    <cellStyle name="Normal 11 3 4 2 3 2" xfId="7922" xr:uid="{00000000-0005-0000-0000-0000F7450000}"/>
    <cellStyle name="Normal 11 3 4 2 3 2 2" xfId="42583" xr:uid="{00000000-0005-0000-0000-0000F8450000}"/>
    <cellStyle name="Normal 11 3 4 2 3 3" xfId="12872" xr:uid="{00000000-0005-0000-0000-0000F9450000}"/>
    <cellStyle name="Normal 11 3 4 2 3 3 2" xfId="37631" xr:uid="{00000000-0005-0000-0000-0000FA450000}"/>
    <cellStyle name="Normal 11 3 4 2 3 4" xfId="17823" xr:uid="{00000000-0005-0000-0000-0000FB450000}"/>
    <cellStyle name="Normal 11 3 4 2 3 5" xfId="22775" xr:uid="{00000000-0005-0000-0000-0000FC450000}"/>
    <cellStyle name="Normal 11 3 4 2 3 6" xfId="27727" xr:uid="{00000000-0005-0000-0000-0000FD450000}"/>
    <cellStyle name="Normal 11 3 4 2 3 7" xfId="32679" xr:uid="{00000000-0005-0000-0000-0000FE450000}"/>
    <cellStyle name="Normal 11 3 4 2 4" xfId="4424" xr:uid="{00000000-0005-0000-0000-0000FF450000}"/>
    <cellStyle name="Normal 11 3 4 2 4 2" xfId="9374" xr:uid="{00000000-0005-0000-0000-000000460000}"/>
    <cellStyle name="Normal 11 3 4 2 4 2 2" xfId="44035" xr:uid="{00000000-0005-0000-0000-000001460000}"/>
    <cellStyle name="Normal 11 3 4 2 4 3" xfId="14324" xr:uid="{00000000-0005-0000-0000-000002460000}"/>
    <cellStyle name="Normal 11 3 4 2 4 3 2" xfId="39083" xr:uid="{00000000-0005-0000-0000-000003460000}"/>
    <cellStyle name="Normal 11 3 4 2 4 4" xfId="19275" xr:uid="{00000000-0005-0000-0000-000004460000}"/>
    <cellStyle name="Normal 11 3 4 2 4 5" xfId="24227" xr:uid="{00000000-0005-0000-0000-000005460000}"/>
    <cellStyle name="Normal 11 3 4 2 4 6" xfId="29179" xr:uid="{00000000-0005-0000-0000-000006460000}"/>
    <cellStyle name="Normal 11 3 4 2 4 7" xfId="34131" xr:uid="{00000000-0005-0000-0000-000007460000}"/>
    <cellStyle name="Normal 11 3 4 2 5" xfId="5876" xr:uid="{00000000-0005-0000-0000-000008460000}"/>
    <cellStyle name="Normal 11 3 4 2 5 2" xfId="10826" xr:uid="{00000000-0005-0000-0000-000009460000}"/>
    <cellStyle name="Normal 11 3 4 2 5 2 2" xfId="45487" xr:uid="{00000000-0005-0000-0000-00000A460000}"/>
    <cellStyle name="Normal 11 3 4 2 5 3" xfId="15776" xr:uid="{00000000-0005-0000-0000-00000B460000}"/>
    <cellStyle name="Normal 11 3 4 2 5 3 2" xfId="40535" xr:uid="{00000000-0005-0000-0000-00000C460000}"/>
    <cellStyle name="Normal 11 3 4 2 5 4" xfId="20727" xr:uid="{00000000-0005-0000-0000-00000D460000}"/>
    <cellStyle name="Normal 11 3 4 2 5 5" xfId="25679" xr:uid="{00000000-0005-0000-0000-00000E460000}"/>
    <cellStyle name="Normal 11 3 4 2 5 6" xfId="30631" xr:uid="{00000000-0005-0000-0000-00000F460000}"/>
    <cellStyle name="Normal 11 3 4 2 5 7" xfId="35583" xr:uid="{00000000-0005-0000-0000-000010460000}"/>
    <cellStyle name="Normal 11 3 4 2 6" xfId="2114" xr:uid="{00000000-0005-0000-0000-000011460000}"/>
    <cellStyle name="Normal 11 3 4 2 6 2" xfId="41725" xr:uid="{00000000-0005-0000-0000-000012460000}"/>
    <cellStyle name="Normal 11 3 4 2 7" xfId="7064" xr:uid="{00000000-0005-0000-0000-000013460000}"/>
    <cellStyle name="Normal 11 3 4 2 7 2" xfId="36773" xr:uid="{00000000-0005-0000-0000-000014460000}"/>
    <cellStyle name="Normal 11 3 4 2 8" xfId="12014" xr:uid="{00000000-0005-0000-0000-000015460000}"/>
    <cellStyle name="Normal 11 3 4 2 9" xfId="16965" xr:uid="{00000000-0005-0000-0000-000016460000}"/>
    <cellStyle name="Normal 11 3 4 3" xfId="662" xr:uid="{00000000-0005-0000-0000-000017460000}"/>
    <cellStyle name="Normal 11 3 4 3 10" xfId="32415" xr:uid="{00000000-0005-0000-0000-000018460000}"/>
    <cellStyle name="Normal 11 3 4 3 2" xfId="4160" xr:uid="{00000000-0005-0000-0000-000019460000}"/>
    <cellStyle name="Normal 11 3 4 3 2 2" xfId="9110" xr:uid="{00000000-0005-0000-0000-00001A460000}"/>
    <cellStyle name="Normal 11 3 4 3 2 2 2" xfId="43771" xr:uid="{00000000-0005-0000-0000-00001B460000}"/>
    <cellStyle name="Normal 11 3 4 3 2 3" xfId="14060" xr:uid="{00000000-0005-0000-0000-00001C460000}"/>
    <cellStyle name="Normal 11 3 4 3 2 3 2" xfId="38819" xr:uid="{00000000-0005-0000-0000-00001D460000}"/>
    <cellStyle name="Normal 11 3 4 3 2 4" xfId="19011" xr:uid="{00000000-0005-0000-0000-00001E460000}"/>
    <cellStyle name="Normal 11 3 4 3 2 5" xfId="23963" xr:uid="{00000000-0005-0000-0000-00001F460000}"/>
    <cellStyle name="Normal 11 3 4 3 2 6" xfId="28915" xr:uid="{00000000-0005-0000-0000-000020460000}"/>
    <cellStyle name="Normal 11 3 4 3 2 7" xfId="33867" xr:uid="{00000000-0005-0000-0000-000021460000}"/>
    <cellStyle name="Normal 11 3 4 3 3" xfId="5612" xr:uid="{00000000-0005-0000-0000-000022460000}"/>
    <cellStyle name="Normal 11 3 4 3 3 2" xfId="10562" xr:uid="{00000000-0005-0000-0000-000023460000}"/>
    <cellStyle name="Normal 11 3 4 3 3 2 2" xfId="45223" xr:uid="{00000000-0005-0000-0000-000024460000}"/>
    <cellStyle name="Normal 11 3 4 3 3 3" xfId="15512" xr:uid="{00000000-0005-0000-0000-000025460000}"/>
    <cellStyle name="Normal 11 3 4 3 3 3 2" xfId="40271" xr:uid="{00000000-0005-0000-0000-000026460000}"/>
    <cellStyle name="Normal 11 3 4 3 3 4" xfId="20463" xr:uid="{00000000-0005-0000-0000-000027460000}"/>
    <cellStyle name="Normal 11 3 4 3 3 5" xfId="25415" xr:uid="{00000000-0005-0000-0000-000028460000}"/>
    <cellStyle name="Normal 11 3 4 3 3 6" xfId="30367" xr:uid="{00000000-0005-0000-0000-000029460000}"/>
    <cellStyle name="Normal 11 3 4 3 3 7" xfId="35319" xr:uid="{00000000-0005-0000-0000-00002A460000}"/>
    <cellStyle name="Normal 11 3 4 3 4" xfId="2708" xr:uid="{00000000-0005-0000-0000-00002B460000}"/>
    <cellStyle name="Normal 11 3 4 3 4 2" xfId="42319" xr:uid="{00000000-0005-0000-0000-00002C460000}"/>
    <cellStyle name="Normal 11 3 4 3 5" xfId="7658" xr:uid="{00000000-0005-0000-0000-00002D460000}"/>
    <cellStyle name="Normal 11 3 4 3 5 2" xfId="37367" xr:uid="{00000000-0005-0000-0000-00002E460000}"/>
    <cellStyle name="Normal 11 3 4 3 6" xfId="12608" xr:uid="{00000000-0005-0000-0000-00002F460000}"/>
    <cellStyle name="Normal 11 3 4 3 7" xfId="17559" xr:uid="{00000000-0005-0000-0000-000030460000}"/>
    <cellStyle name="Normal 11 3 4 3 8" xfId="22511" xr:uid="{00000000-0005-0000-0000-000031460000}"/>
    <cellStyle name="Normal 11 3 4 3 9" xfId="27463" xr:uid="{00000000-0005-0000-0000-000032460000}"/>
    <cellStyle name="Normal 11 3 4 4" xfId="1256" xr:uid="{00000000-0005-0000-0000-000033460000}"/>
    <cellStyle name="Normal 11 3 4 4 10" xfId="33009" xr:uid="{00000000-0005-0000-0000-000034460000}"/>
    <cellStyle name="Normal 11 3 4 4 2" xfId="4754" xr:uid="{00000000-0005-0000-0000-000035460000}"/>
    <cellStyle name="Normal 11 3 4 4 2 2" xfId="9704" xr:uid="{00000000-0005-0000-0000-000036460000}"/>
    <cellStyle name="Normal 11 3 4 4 2 2 2" xfId="44365" xr:uid="{00000000-0005-0000-0000-000037460000}"/>
    <cellStyle name="Normal 11 3 4 4 2 3" xfId="14654" xr:uid="{00000000-0005-0000-0000-000038460000}"/>
    <cellStyle name="Normal 11 3 4 4 2 3 2" xfId="39413" xr:uid="{00000000-0005-0000-0000-000039460000}"/>
    <cellStyle name="Normal 11 3 4 4 2 4" xfId="19605" xr:uid="{00000000-0005-0000-0000-00003A460000}"/>
    <cellStyle name="Normal 11 3 4 4 2 5" xfId="24557" xr:uid="{00000000-0005-0000-0000-00003B460000}"/>
    <cellStyle name="Normal 11 3 4 4 2 6" xfId="29509" xr:uid="{00000000-0005-0000-0000-00003C460000}"/>
    <cellStyle name="Normal 11 3 4 4 2 7" xfId="34461" xr:uid="{00000000-0005-0000-0000-00003D460000}"/>
    <cellStyle name="Normal 11 3 4 4 3" xfId="6206" xr:uid="{00000000-0005-0000-0000-00003E460000}"/>
    <cellStyle name="Normal 11 3 4 4 3 2" xfId="11156" xr:uid="{00000000-0005-0000-0000-00003F460000}"/>
    <cellStyle name="Normal 11 3 4 4 3 2 2" xfId="45817" xr:uid="{00000000-0005-0000-0000-000040460000}"/>
    <cellStyle name="Normal 11 3 4 4 3 3" xfId="16106" xr:uid="{00000000-0005-0000-0000-000041460000}"/>
    <cellStyle name="Normal 11 3 4 4 3 3 2" xfId="40865" xr:uid="{00000000-0005-0000-0000-000042460000}"/>
    <cellStyle name="Normal 11 3 4 4 3 4" xfId="21057" xr:uid="{00000000-0005-0000-0000-000043460000}"/>
    <cellStyle name="Normal 11 3 4 4 3 5" xfId="26009" xr:uid="{00000000-0005-0000-0000-000044460000}"/>
    <cellStyle name="Normal 11 3 4 4 3 6" xfId="30961" xr:uid="{00000000-0005-0000-0000-000045460000}"/>
    <cellStyle name="Normal 11 3 4 4 3 7" xfId="35913" xr:uid="{00000000-0005-0000-0000-000046460000}"/>
    <cellStyle name="Normal 11 3 4 4 4" xfId="3302" xr:uid="{00000000-0005-0000-0000-000047460000}"/>
    <cellStyle name="Normal 11 3 4 4 4 2" xfId="42913" xr:uid="{00000000-0005-0000-0000-000048460000}"/>
    <cellStyle name="Normal 11 3 4 4 5" xfId="8252" xr:uid="{00000000-0005-0000-0000-000049460000}"/>
    <cellStyle name="Normal 11 3 4 4 5 2" xfId="37961" xr:uid="{00000000-0005-0000-0000-00004A460000}"/>
    <cellStyle name="Normal 11 3 4 4 6" xfId="13202" xr:uid="{00000000-0005-0000-0000-00004B460000}"/>
    <cellStyle name="Normal 11 3 4 4 7" xfId="18153" xr:uid="{00000000-0005-0000-0000-00004C460000}"/>
    <cellStyle name="Normal 11 3 4 4 8" xfId="23105" xr:uid="{00000000-0005-0000-0000-00004D460000}"/>
    <cellStyle name="Normal 11 3 4 4 9" xfId="28057" xr:uid="{00000000-0005-0000-0000-00004E460000}"/>
    <cellStyle name="Normal 11 3 4 5" xfId="2378" xr:uid="{00000000-0005-0000-0000-00004F460000}"/>
    <cellStyle name="Normal 11 3 4 5 2" xfId="7328" xr:uid="{00000000-0005-0000-0000-000050460000}"/>
    <cellStyle name="Normal 11 3 4 5 2 2" xfId="41989" xr:uid="{00000000-0005-0000-0000-000051460000}"/>
    <cellStyle name="Normal 11 3 4 5 3" xfId="12278" xr:uid="{00000000-0005-0000-0000-000052460000}"/>
    <cellStyle name="Normal 11 3 4 5 3 2" xfId="37037" xr:uid="{00000000-0005-0000-0000-000053460000}"/>
    <cellStyle name="Normal 11 3 4 5 4" xfId="17229" xr:uid="{00000000-0005-0000-0000-000054460000}"/>
    <cellStyle name="Normal 11 3 4 5 5" xfId="22181" xr:uid="{00000000-0005-0000-0000-000055460000}"/>
    <cellStyle name="Normal 11 3 4 5 6" xfId="27133" xr:uid="{00000000-0005-0000-0000-000056460000}"/>
    <cellStyle name="Normal 11 3 4 5 7" xfId="32085" xr:uid="{00000000-0005-0000-0000-000057460000}"/>
    <cellStyle name="Normal 11 3 4 6" xfId="3830" xr:uid="{00000000-0005-0000-0000-000058460000}"/>
    <cellStyle name="Normal 11 3 4 6 2" xfId="8780" xr:uid="{00000000-0005-0000-0000-000059460000}"/>
    <cellStyle name="Normal 11 3 4 6 2 2" xfId="43441" xr:uid="{00000000-0005-0000-0000-00005A460000}"/>
    <cellStyle name="Normal 11 3 4 6 3" xfId="13730" xr:uid="{00000000-0005-0000-0000-00005B460000}"/>
    <cellStyle name="Normal 11 3 4 6 3 2" xfId="38489" xr:uid="{00000000-0005-0000-0000-00005C460000}"/>
    <cellStyle name="Normal 11 3 4 6 4" xfId="18681" xr:uid="{00000000-0005-0000-0000-00005D460000}"/>
    <cellStyle name="Normal 11 3 4 6 5" xfId="23633" xr:uid="{00000000-0005-0000-0000-00005E460000}"/>
    <cellStyle name="Normal 11 3 4 6 6" xfId="28585" xr:uid="{00000000-0005-0000-0000-00005F460000}"/>
    <cellStyle name="Normal 11 3 4 6 7" xfId="33537" xr:uid="{00000000-0005-0000-0000-000060460000}"/>
    <cellStyle name="Normal 11 3 4 7" xfId="5282" xr:uid="{00000000-0005-0000-0000-000061460000}"/>
    <cellStyle name="Normal 11 3 4 7 2" xfId="10232" xr:uid="{00000000-0005-0000-0000-000062460000}"/>
    <cellStyle name="Normal 11 3 4 7 2 2" xfId="44893" xr:uid="{00000000-0005-0000-0000-000063460000}"/>
    <cellStyle name="Normal 11 3 4 7 3" xfId="15182" xr:uid="{00000000-0005-0000-0000-000064460000}"/>
    <cellStyle name="Normal 11 3 4 7 3 2" xfId="39941" xr:uid="{00000000-0005-0000-0000-000065460000}"/>
    <cellStyle name="Normal 11 3 4 7 4" xfId="20133" xr:uid="{00000000-0005-0000-0000-000066460000}"/>
    <cellStyle name="Normal 11 3 4 7 5" xfId="25085" xr:uid="{00000000-0005-0000-0000-000067460000}"/>
    <cellStyle name="Normal 11 3 4 7 6" xfId="30037" xr:uid="{00000000-0005-0000-0000-000068460000}"/>
    <cellStyle name="Normal 11 3 4 7 7" xfId="34989" xr:uid="{00000000-0005-0000-0000-000069460000}"/>
    <cellStyle name="Normal 11 3 4 8" xfId="1850" xr:uid="{00000000-0005-0000-0000-00006A460000}"/>
    <cellStyle name="Normal 11 3 4 8 2" xfId="41461" xr:uid="{00000000-0005-0000-0000-00006B460000}"/>
    <cellStyle name="Normal 11 3 4 9" xfId="6800" xr:uid="{00000000-0005-0000-0000-00006C460000}"/>
    <cellStyle name="Normal 11 3 4 9 2" xfId="36509" xr:uid="{00000000-0005-0000-0000-00006D460000}"/>
    <cellStyle name="Normal 11 3 5" xfId="398" xr:uid="{00000000-0005-0000-0000-00006E460000}"/>
    <cellStyle name="Normal 11 3 5 10" xfId="11816" xr:uid="{00000000-0005-0000-0000-00006F460000}"/>
    <cellStyle name="Normal 11 3 5 11" xfId="16767" xr:uid="{00000000-0005-0000-0000-000070460000}"/>
    <cellStyle name="Normal 11 3 5 12" xfId="21719" xr:uid="{00000000-0005-0000-0000-000071460000}"/>
    <cellStyle name="Normal 11 3 5 13" xfId="26671" xr:uid="{00000000-0005-0000-0000-000072460000}"/>
    <cellStyle name="Normal 11 3 5 14" xfId="31623" xr:uid="{00000000-0005-0000-0000-000073460000}"/>
    <cellStyle name="Normal 11 3 5 2" xfId="992" xr:uid="{00000000-0005-0000-0000-000074460000}"/>
    <cellStyle name="Normal 11 3 5 2 10" xfId="21983" xr:uid="{00000000-0005-0000-0000-000075460000}"/>
    <cellStyle name="Normal 11 3 5 2 11" xfId="26935" xr:uid="{00000000-0005-0000-0000-000076460000}"/>
    <cellStyle name="Normal 11 3 5 2 12" xfId="31887" xr:uid="{00000000-0005-0000-0000-000077460000}"/>
    <cellStyle name="Normal 11 3 5 2 2" xfId="1586" xr:uid="{00000000-0005-0000-0000-000078460000}"/>
    <cellStyle name="Normal 11 3 5 2 2 10" xfId="33339" xr:uid="{00000000-0005-0000-0000-000079460000}"/>
    <cellStyle name="Normal 11 3 5 2 2 2" xfId="5084" xr:uid="{00000000-0005-0000-0000-00007A460000}"/>
    <cellStyle name="Normal 11 3 5 2 2 2 2" xfId="10034" xr:uid="{00000000-0005-0000-0000-00007B460000}"/>
    <cellStyle name="Normal 11 3 5 2 2 2 2 2" xfId="44695" xr:uid="{00000000-0005-0000-0000-00007C460000}"/>
    <cellStyle name="Normal 11 3 5 2 2 2 3" xfId="14984" xr:uid="{00000000-0005-0000-0000-00007D460000}"/>
    <cellStyle name="Normal 11 3 5 2 2 2 3 2" xfId="39743" xr:uid="{00000000-0005-0000-0000-00007E460000}"/>
    <cellStyle name="Normal 11 3 5 2 2 2 4" xfId="19935" xr:uid="{00000000-0005-0000-0000-00007F460000}"/>
    <cellStyle name="Normal 11 3 5 2 2 2 5" xfId="24887" xr:uid="{00000000-0005-0000-0000-000080460000}"/>
    <cellStyle name="Normal 11 3 5 2 2 2 6" xfId="29839" xr:uid="{00000000-0005-0000-0000-000081460000}"/>
    <cellStyle name="Normal 11 3 5 2 2 2 7" xfId="34791" xr:uid="{00000000-0005-0000-0000-000082460000}"/>
    <cellStyle name="Normal 11 3 5 2 2 3" xfId="6536" xr:uid="{00000000-0005-0000-0000-000083460000}"/>
    <cellStyle name="Normal 11 3 5 2 2 3 2" xfId="11486" xr:uid="{00000000-0005-0000-0000-000084460000}"/>
    <cellStyle name="Normal 11 3 5 2 2 3 2 2" xfId="46147" xr:uid="{00000000-0005-0000-0000-000085460000}"/>
    <cellStyle name="Normal 11 3 5 2 2 3 3" xfId="16436" xr:uid="{00000000-0005-0000-0000-000086460000}"/>
    <cellStyle name="Normal 11 3 5 2 2 3 3 2" xfId="41195" xr:uid="{00000000-0005-0000-0000-000087460000}"/>
    <cellStyle name="Normal 11 3 5 2 2 3 4" xfId="21387" xr:uid="{00000000-0005-0000-0000-000088460000}"/>
    <cellStyle name="Normal 11 3 5 2 2 3 5" xfId="26339" xr:uid="{00000000-0005-0000-0000-000089460000}"/>
    <cellStyle name="Normal 11 3 5 2 2 3 6" xfId="31291" xr:uid="{00000000-0005-0000-0000-00008A460000}"/>
    <cellStyle name="Normal 11 3 5 2 2 3 7" xfId="36243" xr:uid="{00000000-0005-0000-0000-00008B460000}"/>
    <cellStyle name="Normal 11 3 5 2 2 4" xfId="3632" xr:uid="{00000000-0005-0000-0000-00008C460000}"/>
    <cellStyle name="Normal 11 3 5 2 2 4 2" xfId="43243" xr:uid="{00000000-0005-0000-0000-00008D460000}"/>
    <cellStyle name="Normal 11 3 5 2 2 5" xfId="8582" xr:uid="{00000000-0005-0000-0000-00008E460000}"/>
    <cellStyle name="Normal 11 3 5 2 2 5 2" xfId="38291" xr:uid="{00000000-0005-0000-0000-00008F460000}"/>
    <cellStyle name="Normal 11 3 5 2 2 6" xfId="13532" xr:uid="{00000000-0005-0000-0000-000090460000}"/>
    <cellStyle name="Normal 11 3 5 2 2 7" xfId="18483" xr:uid="{00000000-0005-0000-0000-000091460000}"/>
    <cellStyle name="Normal 11 3 5 2 2 8" xfId="23435" xr:uid="{00000000-0005-0000-0000-000092460000}"/>
    <cellStyle name="Normal 11 3 5 2 2 9" xfId="28387" xr:uid="{00000000-0005-0000-0000-000093460000}"/>
    <cellStyle name="Normal 11 3 5 2 3" xfId="3038" xr:uid="{00000000-0005-0000-0000-000094460000}"/>
    <cellStyle name="Normal 11 3 5 2 3 2" xfId="7988" xr:uid="{00000000-0005-0000-0000-000095460000}"/>
    <cellStyle name="Normal 11 3 5 2 3 2 2" xfId="42649" xr:uid="{00000000-0005-0000-0000-000096460000}"/>
    <cellStyle name="Normal 11 3 5 2 3 3" xfId="12938" xr:uid="{00000000-0005-0000-0000-000097460000}"/>
    <cellStyle name="Normal 11 3 5 2 3 3 2" xfId="37697" xr:uid="{00000000-0005-0000-0000-000098460000}"/>
    <cellStyle name="Normal 11 3 5 2 3 4" xfId="17889" xr:uid="{00000000-0005-0000-0000-000099460000}"/>
    <cellStyle name="Normal 11 3 5 2 3 5" xfId="22841" xr:uid="{00000000-0005-0000-0000-00009A460000}"/>
    <cellStyle name="Normal 11 3 5 2 3 6" xfId="27793" xr:uid="{00000000-0005-0000-0000-00009B460000}"/>
    <cellStyle name="Normal 11 3 5 2 3 7" xfId="32745" xr:uid="{00000000-0005-0000-0000-00009C460000}"/>
    <cellStyle name="Normal 11 3 5 2 4" xfId="4490" xr:uid="{00000000-0005-0000-0000-00009D460000}"/>
    <cellStyle name="Normal 11 3 5 2 4 2" xfId="9440" xr:uid="{00000000-0005-0000-0000-00009E460000}"/>
    <cellStyle name="Normal 11 3 5 2 4 2 2" xfId="44101" xr:uid="{00000000-0005-0000-0000-00009F460000}"/>
    <cellStyle name="Normal 11 3 5 2 4 3" xfId="14390" xr:uid="{00000000-0005-0000-0000-0000A0460000}"/>
    <cellStyle name="Normal 11 3 5 2 4 3 2" xfId="39149" xr:uid="{00000000-0005-0000-0000-0000A1460000}"/>
    <cellStyle name="Normal 11 3 5 2 4 4" xfId="19341" xr:uid="{00000000-0005-0000-0000-0000A2460000}"/>
    <cellStyle name="Normal 11 3 5 2 4 5" xfId="24293" xr:uid="{00000000-0005-0000-0000-0000A3460000}"/>
    <cellStyle name="Normal 11 3 5 2 4 6" xfId="29245" xr:uid="{00000000-0005-0000-0000-0000A4460000}"/>
    <cellStyle name="Normal 11 3 5 2 4 7" xfId="34197" xr:uid="{00000000-0005-0000-0000-0000A5460000}"/>
    <cellStyle name="Normal 11 3 5 2 5" xfId="5942" xr:uid="{00000000-0005-0000-0000-0000A6460000}"/>
    <cellStyle name="Normal 11 3 5 2 5 2" xfId="10892" xr:uid="{00000000-0005-0000-0000-0000A7460000}"/>
    <cellStyle name="Normal 11 3 5 2 5 2 2" xfId="45553" xr:uid="{00000000-0005-0000-0000-0000A8460000}"/>
    <cellStyle name="Normal 11 3 5 2 5 3" xfId="15842" xr:uid="{00000000-0005-0000-0000-0000A9460000}"/>
    <cellStyle name="Normal 11 3 5 2 5 3 2" xfId="40601" xr:uid="{00000000-0005-0000-0000-0000AA460000}"/>
    <cellStyle name="Normal 11 3 5 2 5 4" xfId="20793" xr:uid="{00000000-0005-0000-0000-0000AB460000}"/>
    <cellStyle name="Normal 11 3 5 2 5 5" xfId="25745" xr:uid="{00000000-0005-0000-0000-0000AC460000}"/>
    <cellStyle name="Normal 11 3 5 2 5 6" xfId="30697" xr:uid="{00000000-0005-0000-0000-0000AD460000}"/>
    <cellStyle name="Normal 11 3 5 2 5 7" xfId="35649" xr:uid="{00000000-0005-0000-0000-0000AE460000}"/>
    <cellStyle name="Normal 11 3 5 2 6" xfId="2180" xr:uid="{00000000-0005-0000-0000-0000AF460000}"/>
    <cellStyle name="Normal 11 3 5 2 6 2" xfId="41791" xr:uid="{00000000-0005-0000-0000-0000B0460000}"/>
    <cellStyle name="Normal 11 3 5 2 7" xfId="7130" xr:uid="{00000000-0005-0000-0000-0000B1460000}"/>
    <cellStyle name="Normal 11 3 5 2 7 2" xfId="36839" xr:uid="{00000000-0005-0000-0000-0000B2460000}"/>
    <cellStyle name="Normal 11 3 5 2 8" xfId="12080" xr:uid="{00000000-0005-0000-0000-0000B3460000}"/>
    <cellStyle name="Normal 11 3 5 2 9" xfId="17031" xr:uid="{00000000-0005-0000-0000-0000B4460000}"/>
    <cellStyle name="Normal 11 3 5 3" xfId="728" xr:uid="{00000000-0005-0000-0000-0000B5460000}"/>
    <cellStyle name="Normal 11 3 5 3 10" xfId="32481" xr:uid="{00000000-0005-0000-0000-0000B6460000}"/>
    <cellStyle name="Normal 11 3 5 3 2" xfId="4226" xr:uid="{00000000-0005-0000-0000-0000B7460000}"/>
    <cellStyle name="Normal 11 3 5 3 2 2" xfId="9176" xr:uid="{00000000-0005-0000-0000-0000B8460000}"/>
    <cellStyle name="Normal 11 3 5 3 2 2 2" xfId="43837" xr:uid="{00000000-0005-0000-0000-0000B9460000}"/>
    <cellStyle name="Normal 11 3 5 3 2 3" xfId="14126" xr:uid="{00000000-0005-0000-0000-0000BA460000}"/>
    <cellStyle name="Normal 11 3 5 3 2 3 2" xfId="38885" xr:uid="{00000000-0005-0000-0000-0000BB460000}"/>
    <cellStyle name="Normal 11 3 5 3 2 4" xfId="19077" xr:uid="{00000000-0005-0000-0000-0000BC460000}"/>
    <cellStyle name="Normal 11 3 5 3 2 5" xfId="24029" xr:uid="{00000000-0005-0000-0000-0000BD460000}"/>
    <cellStyle name="Normal 11 3 5 3 2 6" xfId="28981" xr:uid="{00000000-0005-0000-0000-0000BE460000}"/>
    <cellStyle name="Normal 11 3 5 3 2 7" xfId="33933" xr:uid="{00000000-0005-0000-0000-0000BF460000}"/>
    <cellStyle name="Normal 11 3 5 3 3" xfId="5678" xr:uid="{00000000-0005-0000-0000-0000C0460000}"/>
    <cellStyle name="Normal 11 3 5 3 3 2" xfId="10628" xr:uid="{00000000-0005-0000-0000-0000C1460000}"/>
    <cellStyle name="Normal 11 3 5 3 3 2 2" xfId="45289" xr:uid="{00000000-0005-0000-0000-0000C2460000}"/>
    <cellStyle name="Normal 11 3 5 3 3 3" xfId="15578" xr:uid="{00000000-0005-0000-0000-0000C3460000}"/>
    <cellStyle name="Normal 11 3 5 3 3 3 2" xfId="40337" xr:uid="{00000000-0005-0000-0000-0000C4460000}"/>
    <cellStyle name="Normal 11 3 5 3 3 4" xfId="20529" xr:uid="{00000000-0005-0000-0000-0000C5460000}"/>
    <cellStyle name="Normal 11 3 5 3 3 5" xfId="25481" xr:uid="{00000000-0005-0000-0000-0000C6460000}"/>
    <cellStyle name="Normal 11 3 5 3 3 6" xfId="30433" xr:uid="{00000000-0005-0000-0000-0000C7460000}"/>
    <cellStyle name="Normal 11 3 5 3 3 7" xfId="35385" xr:uid="{00000000-0005-0000-0000-0000C8460000}"/>
    <cellStyle name="Normal 11 3 5 3 4" xfId="2774" xr:uid="{00000000-0005-0000-0000-0000C9460000}"/>
    <cellStyle name="Normal 11 3 5 3 4 2" xfId="42385" xr:uid="{00000000-0005-0000-0000-0000CA460000}"/>
    <cellStyle name="Normal 11 3 5 3 5" xfId="7724" xr:uid="{00000000-0005-0000-0000-0000CB460000}"/>
    <cellStyle name="Normal 11 3 5 3 5 2" xfId="37433" xr:uid="{00000000-0005-0000-0000-0000CC460000}"/>
    <cellStyle name="Normal 11 3 5 3 6" xfId="12674" xr:uid="{00000000-0005-0000-0000-0000CD460000}"/>
    <cellStyle name="Normal 11 3 5 3 7" xfId="17625" xr:uid="{00000000-0005-0000-0000-0000CE460000}"/>
    <cellStyle name="Normal 11 3 5 3 8" xfId="22577" xr:uid="{00000000-0005-0000-0000-0000CF460000}"/>
    <cellStyle name="Normal 11 3 5 3 9" xfId="27529" xr:uid="{00000000-0005-0000-0000-0000D0460000}"/>
    <cellStyle name="Normal 11 3 5 4" xfId="1322" xr:uid="{00000000-0005-0000-0000-0000D1460000}"/>
    <cellStyle name="Normal 11 3 5 4 10" xfId="33075" xr:uid="{00000000-0005-0000-0000-0000D2460000}"/>
    <cellStyle name="Normal 11 3 5 4 2" xfId="4820" xr:uid="{00000000-0005-0000-0000-0000D3460000}"/>
    <cellStyle name="Normal 11 3 5 4 2 2" xfId="9770" xr:uid="{00000000-0005-0000-0000-0000D4460000}"/>
    <cellStyle name="Normal 11 3 5 4 2 2 2" xfId="44431" xr:uid="{00000000-0005-0000-0000-0000D5460000}"/>
    <cellStyle name="Normal 11 3 5 4 2 3" xfId="14720" xr:uid="{00000000-0005-0000-0000-0000D6460000}"/>
    <cellStyle name="Normal 11 3 5 4 2 3 2" xfId="39479" xr:uid="{00000000-0005-0000-0000-0000D7460000}"/>
    <cellStyle name="Normal 11 3 5 4 2 4" xfId="19671" xr:uid="{00000000-0005-0000-0000-0000D8460000}"/>
    <cellStyle name="Normal 11 3 5 4 2 5" xfId="24623" xr:uid="{00000000-0005-0000-0000-0000D9460000}"/>
    <cellStyle name="Normal 11 3 5 4 2 6" xfId="29575" xr:uid="{00000000-0005-0000-0000-0000DA460000}"/>
    <cellStyle name="Normal 11 3 5 4 2 7" xfId="34527" xr:uid="{00000000-0005-0000-0000-0000DB460000}"/>
    <cellStyle name="Normal 11 3 5 4 3" xfId="6272" xr:uid="{00000000-0005-0000-0000-0000DC460000}"/>
    <cellStyle name="Normal 11 3 5 4 3 2" xfId="11222" xr:uid="{00000000-0005-0000-0000-0000DD460000}"/>
    <cellStyle name="Normal 11 3 5 4 3 2 2" xfId="45883" xr:uid="{00000000-0005-0000-0000-0000DE460000}"/>
    <cellStyle name="Normal 11 3 5 4 3 3" xfId="16172" xr:uid="{00000000-0005-0000-0000-0000DF460000}"/>
    <cellStyle name="Normal 11 3 5 4 3 3 2" xfId="40931" xr:uid="{00000000-0005-0000-0000-0000E0460000}"/>
    <cellStyle name="Normal 11 3 5 4 3 4" xfId="21123" xr:uid="{00000000-0005-0000-0000-0000E1460000}"/>
    <cellStyle name="Normal 11 3 5 4 3 5" xfId="26075" xr:uid="{00000000-0005-0000-0000-0000E2460000}"/>
    <cellStyle name="Normal 11 3 5 4 3 6" xfId="31027" xr:uid="{00000000-0005-0000-0000-0000E3460000}"/>
    <cellStyle name="Normal 11 3 5 4 3 7" xfId="35979" xr:uid="{00000000-0005-0000-0000-0000E4460000}"/>
    <cellStyle name="Normal 11 3 5 4 4" xfId="3368" xr:uid="{00000000-0005-0000-0000-0000E5460000}"/>
    <cellStyle name="Normal 11 3 5 4 4 2" xfId="42979" xr:uid="{00000000-0005-0000-0000-0000E6460000}"/>
    <cellStyle name="Normal 11 3 5 4 5" xfId="8318" xr:uid="{00000000-0005-0000-0000-0000E7460000}"/>
    <cellStyle name="Normal 11 3 5 4 5 2" xfId="38027" xr:uid="{00000000-0005-0000-0000-0000E8460000}"/>
    <cellStyle name="Normal 11 3 5 4 6" xfId="13268" xr:uid="{00000000-0005-0000-0000-0000E9460000}"/>
    <cellStyle name="Normal 11 3 5 4 7" xfId="18219" xr:uid="{00000000-0005-0000-0000-0000EA460000}"/>
    <cellStyle name="Normal 11 3 5 4 8" xfId="23171" xr:uid="{00000000-0005-0000-0000-0000EB460000}"/>
    <cellStyle name="Normal 11 3 5 4 9" xfId="28123" xr:uid="{00000000-0005-0000-0000-0000EC460000}"/>
    <cellStyle name="Normal 11 3 5 5" xfId="2444" xr:uid="{00000000-0005-0000-0000-0000ED460000}"/>
    <cellStyle name="Normal 11 3 5 5 2" xfId="7394" xr:uid="{00000000-0005-0000-0000-0000EE460000}"/>
    <cellStyle name="Normal 11 3 5 5 2 2" xfId="42055" xr:uid="{00000000-0005-0000-0000-0000EF460000}"/>
    <cellStyle name="Normal 11 3 5 5 3" xfId="12344" xr:uid="{00000000-0005-0000-0000-0000F0460000}"/>
    <cellStyle name="Normal 11 3 5 5 3 2" xfId="37103" xr:uid="{00000000-0005-0000-0000-0000F1460000}"/>
    <cellStyle name="Normal 11 3 5 5 4" xfId="17295" xr:uid="{00000000-0005-0000-0000-0000F2460000}"/>
    <cellStyle name="Normal 11 3 5 5 5" xfId="22247" xr:uid="{00000000-0005-0000-0000-0000F3460000}"/>
    <cellStyle name="Normal 11 3 5 5 6" xfId="27199" xr:uid="{00000000-0005-0000-0000-0000F4460000}"/>
    <cellStyle name="Normal 11 3 5 5 7" xfId="32151" xr:uid="{00000000-0005-0000-0000-0000F5460000}"/>
    <cellStyle name="Normal 11 3 5 6" xfId="3896" xr:uid="{00000000-0005-0000-0000-0000F6460000}"/>
    <cellStyle name="Normal 11 3 5 6 2" xfId="8846" xr:uid="{00000000-0005-0000-0000-0000F7460000}"/>
    <cellStyle name="Normal 11 3 5 6 2 2" xfId="43507" xr:uid="{00000000-0005-0000-0000-0000F8460000}"/>
    <cellStyle name="Normal 11 3 5 6 3" xfId="13796" xr:uid="{00000000-0005-0000-0000-0000F9460000}"/>
    <cellStyle name="Normal 11 3 5 6 3 2" xfId="38555" xr:uid="{00000000-0005-0000-0000-0000FA460000}"/>
    <cellStyle name="Normal 11 3 5 6 4" xfId="18747" xr:uid="{00000000-0005-0000-0000-0000FB460000}"/>
    <cellStyle name="Normal 11 3 5 6 5" xfId="23699" xr:uid="{00000000-0005-0000-0000-0000FC460000}"/>
    <cellStyle name="Normal 11 3 5 6 6" xfId="28651" xr:uid="{00000000-0005-0000-0000-0000FD460000}"/>
    <cellStyle name="Normal 11 3 5 6 7" xfId="33603" xr:uid="{00000000-0005-0000-0000-0000FE460000}"/>
    <cellStyle name="Normal 11 3 5 7" xfId="5348" xr:uid="{00000000-0005-0000-0000-0000FF460000}"/>
    <cellStyle name="Normal 11 3 5 7 2" xfId="10298" xr:uid="{00000000-0005-0000-0000-000000470000}"/>
    <cellStyle name="Normal 11 3 5 7 2 2" xfId="44959" xr:uid="{00000000-0005-0000-0000-000001470000}"/>
    <cellStyle name="Normal 11 3 5 7 3" xfId="15248" xr:uid="{00000000-0005-0000-0000-000002470000}"/>
    <cellStyle name="Normal 11 3 5 7 3 2" xfId="40007" xr:uid="{00000000-0005-0000-0000-000003470000}"/>
    <cellStyle name="Normal 11 3 5 7 4" xfId="20199" xr:uid="{00000000-0005-0000-0000-000004470000}"/>
    <cellStyle name="Normal 11 3 5 7 5" xfId="25151" xr:uid="{00000000-0005-0000-0000-000005470000}"/>
    <cellStyle name="Normal 11 3 5 7 6" xfId="30103" xr:uid="{00000000-0005-0000-0000-000006470000}"/>
    <cellStyle name="Normal 11 3 5 7 7" xfId="35055" xr:uid="{00000000-0005-0000-0000-000007470000}"/>
    <cellStyle name="Normal 11 3 5 8" xfId="1916" xr:uid="{00000000-0005-0000-0000-000008470000}"/>
    <cellStyle name="Normal 11 3 5 8 2" xfId="41527" xr:uid="{00000000-0005-0000-0000-000009470000}"/>
    <cellStyle name="Normal 11 3 5 9" xfId="6866" xr:uid="{00000000-0005-0000-0000-00000A470000}"/>
    <cellStyle name="Normal 11 3 5 9 2" xfId="36575" xr:uid="{00000000-0005-0000-0000-00000B470000}"/>
    <cellStyle name="Normal 11 3 6" xfId="464" xr:uid="{00000000-0005-0000-0000-00000C470000}"/>
    <cellStyle name="Normal 11 3 6 10" xfId="11882" xr:uid="{00000000-0005-0000-0000-00000D470000}"/>
    <cellStyle name="Normal 11 3 6 11" xfId="16833" xr:uid="{00000000-0005-0000-0000-00000E470000}"/>
    <cellStyle name="Normal 11 3 6 12" xfId="21785" xr:uid="{00000000-0005-0000-0000-00000F470000}"/>
    <cellStyle name="Normal 11 3 6 13" xfId="26737" xr:uid="{00000000-0005-0000-0000-000010470000}"/>
    <cellStyle name="Normal 11 3 6 14" xfId="31689" xr:uid="{00000000-0005-0000-0000-000011470000}"/>
    <cellStyle name="Normal 11 3 6 2" xfId="1058" xr:uid="{00000000-0005-0000-0000-000012470000}"/>
    <cellStyle name="Normal 11 3 6 2 10" xfId="22049" xr:uid="{00000000-0005-0000-0000-000013470000}"/>
    <cellStyle name="Normal 11 3 6 2 11" xfId="27001" xr:uid="{00000000-0005-0000-0000-000014470000}"/>
    <cellStyle name="Normal 11 3 6 2 12" xfId="31953" xr:uid="{00000000-0005-0000-0000-000015470000}"/>
    <cellStyle name="Normal 11 3 6 2 2" xfId="1652" xr:uid="{00000000-0005-0000-0000-000016470000}"/>
    <cellStyle name="Normal 11 3 6 2 2 10" xfId="33405" xr:uid="{00000000-0005-0000-0000-000017470000}"/>
    <cellStyle name="Normal 11 3 6 2 2 2" xfId="5150" xr:uid="{00000000-0005-0000-0000-000018470000}"/>
    <cellStyle name="Normal 11 3 6 2 2 2 2" xfId="10100" xr:uid="{00000000-0005-0000-0000-000019470000}"/>
    <cellStyle name="Normal 11 3 6 2 2 2 2 2" xfId="44761" xr:uid="{00000000-0005-0000-0000-00001A470000}"/>
    <cellStyle name="Normal 11 3 6 2 2 2 3" xfId="15050" xr:uid="{00000000-0005-0000-0000-00001B470000}"/>
    <cellStyle name="Normal 11 3 6 2 2 2 3 2" xfId="39809" xr:uid="{00000000-0005-0000-0000-00001C470000}"/>
    <cellStyle name="Normal 11 3 6 2 2 2 4" xfId="20001" xr:uid="{00000000-0005-0000-0000-00001D470000}"/>
    <cellStyle name="Normal 11 3 6 2 2 2 5" xfId="24953" xr:uid="{00000000-0005-0000-0000-00001E470000}"/>
    <cellStyle name="Normal 11 3 6 2 2 2 6" xfId="29905" xr:uid="{00000000-0005-0000-0000-00001F470000}"/>
    <cellStyle name="Normal 11 3 6 2 2 2 7" xfId="34857" xr:uid="{00000000-0005-0000-0000-000020470000}"/>
    <cellStyle name="Normal 11 3 6 2 2 3" xfId="6602" xr:uid="{00000000-0005-0000-0000-000021470000}"/>
    <cellStyle name="Normal 11 3 6 2 2 3 2" xfId="11552" xr:uid="{00000000-0005-0000-0000-000022470000}"/>
    <cellStyle name="Normal 11 3 6 2 2 3 2 2" xfId="46213" xr:uid="{00000000-0005-0000-0000-000023470000}"/>
    <cellStyle name="Normal 11 3 6 2 2 3 3" xfId="16502" xr:uid="{00000000-0005-0000-0000-000024470000}"/>
    <cellStyle name="Normal 11 3 6 2 2 3 3 2" xfId="41261" xr:uid="{00000000-0005-0000-0000-000025470000}"/>
    <cellStyle name="Normal 11 3 6 2 2 3 4" xfId="21453" xr:uid="{00000000-0005-0000-0000-000026470000}"/>
    <cellStyle name="Normal 11 3 6 2 2 3 5" xfId="26405" xr:uid="{00000000-0005-0000-0000-000027470000}"/>
    <cellStyle name="Normal 11 3 6 2 2 3 6" xfId="31357" xr:uid="{00000000-0005-0000-0000-000028470000}"/>
    <cellStyle name="Normal 11 3 6 2 2 3 7" xfId="36309" xr:uid="{00000000-0005-0000-0000-000029470000}"/>
    <cellStyle name="Normal 11 3 6 2 2 4" xfId="3698" xr:uid="{00000000-0005-0000-0000-00002A470000}"/>
    <cellStyle name="Normal 11 3 6 2 2 4 2" xfId="43309" xr:uid="{00000000-0005-0000-0000-00002B470000}"/>
    <cellStyle name="Normal 11 3 6 2 2 5" xfId="8648" xr:uid="{00000000-0005-0000-0000-00002C470000}"/>
    <cellStyle name="Normal 11 3 6 2 2 5 2" xfId="38357" xr:uid="{00000000-0005-0000-0000-00002D470000}"/>
    <cellStyle name="Normal 11 3 6 2 2 6" xfId="13598" xr:uid="{00000000-0005-0000-0000-00002E470000}"/>
    <cellStyle name="Normal 11 3 6 2 2 7" xfId="18549" xr:uid="{00000000-0005-0000-0000-00002F470000}"/>
    <cellStyle name="Normal 11 3 6 2 2 8" xfId="23501" xr:uid="{00000000-0005-0000-0000-000030470000}"/>
    <cellStyle name="Normal 11 3 6 2 2 9" xfId="28453" xr:uid="{00000000-0005-0000-0000-000031470000}"/>
    <cellStyle name="Normal 11 3 6 2 3" xfId="3104" xr:uid="{00000000-0005-0000-0000-000032470000}"/>
    <cellStyle name="Normal 11 3 6 2 3 2" xfId="8054" xr:uid="{00000000-0005-0000-0000-000033470000}"/>
    <cellStyle name="Normal 11 3 6 2 3 2 2" xfId="42715" xr:uid="{00000000-0005-0000-0000-000034470000}"/>
    <cellStyle name="Normal 11 3 6 2 3 3" xfId="13004" xr:uid="{00000000-0005-0000-0000-000035470000}"/>
    <cellStyle name="Normal 11 3 6 2 3 3 2" xfId="37763" xr:uid="{00000000-0005-0000-0000-000036470000}"/>
    <cellStyle name="Normal 11 3 6 2 3 4" xfId="17955" xr:uid="{00000000-0005-0000-0000-000037470000}"/>
    <cellStyle name="Normal 11 3 6 2 3 5" xfId="22907" xr:uid="{00000000-0005-0000-0000-000038470000}"/>
    <cellStyle name="Normal 11 3 6 2 3 6" xfId="27859" xr:uid="{00000000-0005-0000-0000-000039470000}"/>
    <cellStyle name="Normal 11 3 6 2 3 7" xfId="32811" xr:uid="{00000000-0005-0000-0000-00003A470000}"/>
    <cellStyle name="Normal 11 3 6 2 4" xfId="4556" xr:uid="{00000000-0005-0000-0000-00003B470000}"/>
    <cellStyle name="Normal 11 3 6 2 4 2" xfId="9506" xr:uid="{00000000-0005-0000-0000-00003C470000}"/>
    <cellStyle name="Normal 11 3 6 2 4 2 2" xfId="44167" xr:uid="{00000000-0005-0000-0000-00003D470000}"/>
    <cellStyle name="Normal 11 3 6 2 4 3" xfId="14456" xr:uid="{00000000-0005-0000-0000-00003E470000}"/>
    <cellStyle name="Normal 11 3 6 2 4 3 2" xfId="39215" xr:uid="{00000000-0005-0000-0000-00003F470000}"/>
    <cellStyle name="Normal 11 3 6 2 4 4" xfId="19407" xr:uid="{00000000-0005-0000-0000-000040470000}"/>
    <cellStyle name="Normal 11 3 6 2 4 5" xfId="24359" xr:uid="{00000000-0005-0000-0000-000041470000}"/>
    <cellStyle name="Normal 11 3 6 2 4 6" xfId="29311" xr:uid="{00000000-0005-0000-0000-000042470000}"/>
    <cellStyle name="Normal 11 3 6 2 4 7" xfId="34263" xr:uid="{00000000-0005-0000-0000-000043470000}"/>
    <cellStyle name="Normal 11 3 6 2 5" xfId="6008" xr:uid="{00000000-0005-0000-0000-000044470000}"/>
    <cellStyle name="Normal 11 3 6 2 5 2" xfId="10958" xr:uid="{00000000-0005-0000-0000-000045470000}"/>
    <cellStyle name="Normal 11 3 6 2 5 2 2" xfId="45619" xr:uid="{00000000-0005-0000-0000-000046470000}"/>
    <cellStyle name="Normal 11 3 6 2 5 3" xfId="15908" xr:uid="{00000000-0005-0000-0000-000047470000}"/>
    <cellStyle name="Normal 11 3 6 2 5 3 2" xfId="40667" xr:uid="{00000000-0005-0000-0000-000048470000}"/>
    <cellStyle name="Normal 11 3 6 2 5 4" xfId="20859" xr:uid="{00000000-0005-0000-0000-000049470000}"/>
    <cellStyle name="Normal 11 3 6 2 5 5" xfId="25811" xr:uid="{00000000-0005-0000-0000-00004A470000}"/>
    <cellStyle name="Normal 11 3 6 2 5 6" xfId="30763" xr:uid="{00000000-0005-0000-0000-00004B470000}"/>
    <cellStyle name="Normal 11 3 6 2 5 7" xfId="35715" xr:uid="{00000000-0005-0000-0000-00004C470000}"/>
    <cellStyle name="Normal 11 3 6 2 6" xfId="2246" xr:uid="{00000000-0005-0000-0000-00004D470000}"/>
    <cellStyle name="Normal 11 3 6 2 6 2" xfId="41857" xr:uid="{00000000-0005-0000-0000-00004E470000}"/>
    <cellStyle name="Normal 11 3 6 2 7" xfId="7196" xr:uid="{00000000-0005-0000-0000-00004F470000}"/>
    <cellStyle name="Normal 11 3 6 2 7 2" xfId="36905" xr:uid="{00000000-0005-0000-0000-000050470000}"/>
    <cellStyle name="Normal 11 3 6 2 8" xfId="12146" xr:uid="{00000000-0005-0000-0000-000051470000}"/>
    <cellStyle name="Normal 11 3 6 2 9" xfId="17097" xr:uid="{00000000-0005-0000-0000-000052470000}"/>
    <cellStyle name="Normal 11 3 6 3" xfId="794" xr:uid="{00000000-0005-0000-0000-000053470000}"/>
    <cellStyle name="Normal 11 3 6 3 10" xfId="32547" xr:uid="{00000000-0005-0000-0000-000054470000}"/>
    <cellStyle name="Normal 11 3 6 3 2" xfId="4292" xr:uid="{00000000-0005-0000-0000-000055470000}"/>
    <cellStyle name="Normal 11 3 6 3 2 2" xfId="9242" xr:uid="{00000000-0005-0000-0000-000056470000}"/>
    <cellStyle name="Normal 11 3 6 3 2 2 2" xfId="43903" xr:uid="{00000000-0005-0000-0000-000057470000}"/>
    <cellStyle name="Normal 11 3 6 3 2 3" xfId="14192" xr:uid="{00000000-0005-0000-0000-000058470000}"/>
    <cellStyle name="Normal 11 3 6 3 2 3 2" xfId="38951" xr:uid="{00000000-0005-0000-0000-000059470000}"/>
    <cellStyle name="Normal 11 3 6 3 2 4" xfId="19143" xr:uid="{00000000-0005-0000-0000-00005A470000}"/>
    <cellStyle name="Normal 11 3 6 3 2 5" xfId="24095" xr:uid="{00000000-0005-0000-0000-00005B470000}"/>
    <cellStyle name="Normal 11 3 6 3 2 6" xfId="29047" xr:uid="{00000000-0005-0000-0000-00005C470000}"/>
    <cellStyle name="Normal 11 3 6 3 2 7" xfId="33999" xr:uid="{00000000-0005-0000-0000-00005D470000}"/>
    <cellStyle name="Normal 11 3 6 3 3" xfId="5744" xr:uid="{00000000-0005-0000-0000-00005E470000}"/>
    <cellStyle name="Normal 11 3 6 3 3 2" xfId="10694" xr:uid="{00000000-0005-0000-0000-00005F470000}"/>
    <cellStyle name="Normal 11 3 6 3 3 2 2" xfId="45355" xr:uid="{00000000-0005-0000-0000-000060470000}"/>
    <cellStyle name="Normal 11 3 6 3 3 3" xfId="15644" xr:uid="{00000000-0005-0000-0000-000061470000}"/>
    <cellStyle name="Normal 11 3 6 3 3 3 2" xfId="40403" xr:uid="{00000000-0005-0000-0000-000062470000}"/>
    <cellStyle name="Normal 11 3 6 3 3 4" xfId="20595" xr:uid="{00000000-0005-0000-0000-000063470000}"/>
    <cellStyle name="Normal 11 3 6 3 3 5" xfId="25547" xr:uid="{00000000-0005-0000-0000-000064470000}"/>
    <cellStyle name="Normal 11 3 6 3 3 6" xfId="30499" xr:uid="{00000000-0005-0000-0000-000065470000}"/>
    <cellStyle name="Normal 11 3 6 3 3 7" xfId="35451" xr:uid="{00000000-0005-0000-0000-000066470000}"/>
    <cellStyle name="Normal 11 3 6 3 4" xfId="2840" xr:uid="{00000000-0005-0000-0000-000067470000}"/>
    <cellStyle name="Normal 11 3 6 3 4 2" xfId="42451" xr:uid="{00000000-0005-0000-0000-000068470000}"/>
    <cellStyle name="Normal 11 3 6 3 5" xfId="7790" xr:uid="{00000000-0005-0000-0000-000069470000}"/>
    <cellStyle name="Normal 11 3 6 3 5 2" xfId="37499" xr:uid="{00000000-0005-0000-0000-00006A470000}"/>
    <cellStyle name="Normal 11 3 6 3 6" xfId="12740" xr:uid="{00000000-0005-0000-0000-00006B470000}"/>
    <cellStyle name="Normal 11 3 6 3 7" xfId="17691" xr:uid="{00000000-0005-0000-0000-00006C470000}"/>
    <cellStyle name="Normal 11 3 6 3 8" xfId="22643" xr:uid="{00000000-0005-0000-0000-00006D470000}"/>
    <cellStyle name="Normal 11 3 6 3 9" xfId="27595" xr:uid="{00000000-0005-0000-0000-00006E470000}"/>
    <cellStyle name="Normal 11 3 6 4" xfId="1388" xr:uid="{00000000-0005-0000-0000-00006F470000}"/>
    <cellStyle name="Normal 11 3 6 4 10" xfId="33141" xr:uid="{00000000-0005-0000-0000-000070470000}"/>
    <cellStyle name="Normal 11 3 6 4 2" xfId="4886" xr:uid="{00000000-0005-0000-0000-000071470000}"/>
    <cellStyle name="Normal 11 3 6 4 2 2" xfId="9836" xr:uid="{00000000-0005-0000-0000-000072470000}"/>
    <cellStyle name="Normal 11 3 6 4 2 2 2" xfId="44497" xr:uid="{00000000-0005-0000-0000-000073470000}"/>
    <cellStyle name="Normal 11 3 6 4 2 3" xfId="14786" xr:uid="{00000000-0005-0000-0000-000074470000}"/>
    <cellStyle name="Normal 11 3 6 4 2 3 2" xfId="39545" xr:uid="{00000000-0005-0000-0000-000075470000}"/>
    <cellStyle name="Normal 11 3 6 4 2 4" xfId="19737" xr:uid="{00000000-0005-0000-0000-000076470000}"/>
    <cellStyle name="Normal 11 3 6 4 2 5" xfId="24689" xr:uid="{00000000-0005-0000-0000-000077470000}"/>
    <cellStyle name="Normal 11 3 6 4 2 6" xfId="29641" xr:uid="{00000000-0005-0000-0000-000078470000}"/>
    <cellStyle name="Normal 11 3 6 4 2 7" xfId="34593" xr:uid="{00000000-0005-0000-0000-000079470000}"/>
    <cellStyle name="Normal 11 3 6 4 3" xfId="6338" xr:uid="{00000000-0005-0000-0000-00007A470000}"/>
    <cellStyle name="Normal 11 3 6 4 3 2" xfId="11288" xr:uid="{00000000-0005-0000-0000-00007B470000}"/>
    <cellStyle name="Normal 11 3 6 4 3 2 2" xfId="45949" xr:uid="{00000000-0005-0000-0000-00007C470000}"/>
    <cellStyle name="Normal 11 3 6 4 3 3" xfId="16238" xr:uid="{00000000-0005-0000-0000-00007D470000}"/>
    <cellStyle name="Normal 11 3 6 4 3 3 2" xfId="40997" xr:uid="{00000000-0005-0000-0000-00007E470000}"/>
    <cellStyle name="Normal 11 3 6 4 3 4" xfId="21189" xr:uid="{00000000-0005-0000-0000-00007F470000}"/>
    <cellStyle name="Normal 11 3 6 4 3 5" xfId="26141" xr:uid="{00000000-0005-0000-0000-000080470000}"/>
    <cellStyle name="Normal 11 3 6 4 3 6" xfId="31093" xr:uid="{00000000-0005-0000-0000-000081470000}"/>
    <cellStyle name="Normal 11 3 6 4 3 7" xfId="36045" xr:uid="{00000000-0005-0000-0000-000082470000}"/>
    <cellStyle name="Normal 11 3 6 4 4" xfId="3434" xr:uid="{00000000-0005-0000-0000-000083470000}"/>
    <cellStyle name="Normal 11 3 6 4 4 2" xfId="43045" xr:uid="{00000000-0005-0000-0000-000084470000}"/>
    <cellStyle name="Normal 11 3 6 4 5" xfId="8384" xr:uid="{00000000-0005-0000-0000-000085470000}"/>
    <cellStyle name="Normal 11 3 6 4 5 2" xfId="38093" xr:uid="{00000000-0005-0000-0000-000086470000}"/>
    <cellStyle name="Normal 11 3 6 4 6" xfId="13334" xr:uid="{00000000-0005-0000-0000-000087470000}"/>
    <cellStyle name="Normal 11 3 6 4 7" xfId="18285" xr:uid="{00000000-0005-0000-0000-000088470000}"/>
    <cellStyle name="Normal 11 3 6 4 8" xfId="23237" xr:uid="{00000000-0005-0000-0000-000089470000}"/>
    <cellStyle name="Normal 11 3 6 4 9" xfId="28189" xr:uid="{00000000-0005-0000-0000-00008A470000}"/>
    <cellStyle name="Normal 11 3 6 5" xfId="2510" xr:uid="{00000000-0005-0000-0000-00008B470000}"/>
    <cellStyle name="Normal 11 3 6 5 2" xfId="7460" xr:uid="{00000000-0005-0000-0000-00008C470000}"/>
    <cellStyle name="Normal 11 3 6 5 2 2" xfId="42121" xr:uid="{00000000-0005-0000-0000-00008D470000}"/>
    <cellStyle name="Normal 11 3 6 5 3" xfId="12410" xr:uid="{00000000-0005-0000-0000-00008E470000}"/>
    <cellStyle name="Normal 11 3 6 5 3 2" xfId="37169" xr:uid="{00000000-0005-0000-0000-00008F470000}"/>
    <cellStyle name="Normal 11 3 6 5 4" xfId="17361" xr:uid="{00000000-0005-0000-0000-000090470000}"/>
    <cellStyle name="Normal 11 3 6 5 5" xfId="22313" xr:uid="{00000000-0005-0000-0000-000091470000}"/>
    <cellStyle name="Normal 11 3 6 5 6" xfId="27265" xr:uid="{00000000-0005-0000-0000-000092470000}"/>
    <cellStyle name="Normal 11 3 6 5 7" xfId="32217" xr:uid="{00000000-0005-0000-0000-000093470000}"/>
    <cellStyle name="Normal 11 3 6 6" xfId="3962" xr:uid="{00000000-0005-0000-0000-000094470000}"/>
    <cellStyle name="Normal 11 3 6 6 2" xfId="8912" xr:uid="{00000000-0005-0000-0000-000095470000}"/>
    <cellStyle name="Normal 11 3 6 6 2 2" xfId="43573" xr:uid="{00000000-0005-0000-0000-000096470000}"/>
    <cellStyle name="Normal 11 3 6 6 3" xfId="13862" xr:uid="{00000000-0005-0000-0000-000097470000}"/>
    <cellStyle name="Normal 11 3 6 6 3 2" xfId="38621" xr:uid="{00000000-0005-0000-0000-000098470000}"/>
    <cellStyle name="Normal 11 3 6 6 4" xfId="18813" xr:uid="{00000000-0005-0000-0000-000099470000}"/>
    <cellStyle name="Normal 11 3 6 6 5" xfId="23765" xr:uid="{00000000-0005-0000-0000-00009A470000}"/>
    <cellStyle name="Normal 11 3 6 6 6" xfId="28717" xr:uid="{00000000-0005-0000-0000-00009B470000}"/>
    <cellStyle name="Normal 11 3 6 6 7" xfId="33669" xr:uid="{00000000-0005-0000-0000-00009C470000}"/>
    <cellStyle name="Normal 11 3 6 7" xfId="5414" xr:uid="{00000000-0005-0000-0000-00009D470000}"/>
    <cellStyle name="Normal 11 3 6 7 2" xfId="10364" xr:uid="{00000000-0005-0000-0000-00009E470000}"/>
    <cellStyle name="Normal 11 3 6 7 2 2" xfId="45025" xr:uid="{00000000-0005-0000-0000-00009F470000}"/>
    <cellStyle name="Normal 11 3 6 7 3" xfId="15314" xr:uid="{00000000-0005-0000-0000-0000A0470000}"/>
    <cellStyle name="Normal 11 3 6 7 3 2" xfId="40073" xr:uid="{00000000-0005-0000-0000-0000A1470000}"/>
    <cellStyle name="Normal 11 3 6 7 4" xfId="20265" xr:uid="{00000000-0005-0000-0000-0000A2470000}"/>
    <cellStyle name="Normal 11 3 6 7 5" xfId="25217" xr:uid="{00000000-0005-0000-0000-0000A3470000}"/>
    <cellStyle name="Normal 11 3 6 7 6" xfId="30169" xr:uid="{00000000-0005-0000-0000-0000A4470000}"/>
    <cellStyle name="Normal 11 3 6 7 7" xfId="35121" xr:uid="{00000000-0005-0000-0000-0000A5470000}"/>
    <cellStyle name="Normal 11 3 6 8" xfId="1982" xr:uid="{00000000-0005-0000-0000-0000A6470000}"/>
    <cellStyle name="Normal 11 3 6 8 2" xfId="41593" xr:uid="{00000000-0005-0000-0000-0000A7470000}"/>
    <cellStyle name="Normal 11 3 6 9" xfId="6932" xr:uid="{00000000-0005-0000-0000-0000A8470000}"/>
    <cellStyle name="Normal 11 3 6 9 2" xfId="36641" xr:uid="{00000000-0005-0000-0000-0000A9470000}"/>
    <cellStyle name="Normal 11 3 7" xfId="596" xr:uid="{00000000-0005-0000-0000-0000AA470000}"/>
    <cellStyle name="Normal 11 3 7 10" xfId="21587" xr:uid="{00000000-0005-0000-0000-0000AB470000}"/>
    <cellStyle name="Normal 11 3 7 11" xfId="26539" xr:uid="{00000000-0005-0000-0000-0000AC470000}"/>
    <cellStyle name="Normal 11 3 7 12" xfId="31491" xr:uid="{00000000-0005-0000-0000-0000AD470000}"/>
    <cellStyle name="Normal 11 3 7 2" xfId="1190" xr:uid="{00000000-0005-0000-0000-0000AE470000}"/>
    <cellStyle name="Normal 11 3 7 2 10" xfId="32943" xr:uid="{00000000-0005-0000-0000-0000AF470000}"/>
    <cellStyle name="Normal 11 3 7 2 2" xfId="4688" xr:uid="{00000000-0005-0000-0000-0000B0470000}"/>
    <cellStyle name="Normal 11 3 7 2 2 2" xfId="9638" xr:uid="{00000000-0005-0000-0000-0000B1470000}"/>
    <cellStyle name="Normal 11 3 7 2 2 2 2" xfId="44299" xr:uid="{00000000-0005-0000-0000-0000B2470000}"/>
    <cellStyle name="Normal 11 3 7 2 2 3" xfId="14588" xr:uid="{00000000-0005-0000-0000-0000B3470000}"/>
    <cellStyle name="Normal 11 3 7 2 2 3 2" xfId="39347" xr:uid="{00000000-0005-0000-0000-0000B4470000}"/>
    <cellStyle name="Normal 11 3 7 2 2 4" xfId="19539" xr:uid="{00000000-0005-0000-0000-0000B5470000}"/>
    <cellStyle name="Normal 11 3 7 2 2 5" xfId="24491" xr:uid="{00000000-0005-0000-0000-0000B6470000}"/>
    <cellStyle name="Normal 11 3 7 2 2 6" xfId="29443" xr:uid="{00000000-0005-0000-0000-0000B7470000}"/>
    <cellStyle name="Normal 11 3 7 2 2 7" xfId="34395" xr:uid="{00000000-0005-0000-0000-0000B8470000}"/>
    <cellStyle name="Normal 11 3 7 2 3" xfId="6140" xr:uid="{00000000-0005-0000-0000-0000B9470000}"/>
    <cellStyle name="Normal 11 3 7 2 3 2" xfId="11090" xr:uid="{00000000-0005-0000-0000-0000BA470000}"/>
    <cellStyle name="Normal 11 3 7 2 3 2 2" xfId="45751" xr:uid="{00000000-0005-0000-0000-0000BB470000}"/>
    <cellStyle name="Normal 11 3 7 2 3 3" xfId="16040" xr:uid="{00000000-0005-0000-0000-0000BC470000}"/>
    <cellStyle name="Normal 11 3 7 2 3 3 2" xfId="40799" xr:uid="{00000000-0005-0000-0000-0000BD470000}"/>
    <cellStyle name="Normal 11 3 7 2 3 4" xfId="20991" xr:uid="{00000000-0005-0000-0000-0000BE470000}"/>
    <cellStyle name="Normal 11 3 7 2 3 5" xfId="25943" xr:uid="{00000000-0005-0000-0000-0000BF470000}"/>
    <cellStyle name="Normal 11 3 7 2 3 6" xfId="30895" xr:uid="{00000000-0005-0000-0000-0000C0470000}"/>
    <cellStyle name="Normal 11 3 7 2 3 7" xfId="35847" xr:uid="{00000000-0005-0000-0000-0000C1470000}"/>
    <cellStyle name="Normal 11 3 7 2 4" xfId="3236" xr:uid="{00000000-0005-0000-0000-0000C2470000}"/>
    <cellStyle name="Normal 11 3 7 2 4 2" xfId="42847" xr:uid="{00000000-0005-0000-0000-0000C3470000}"/>
    <cellStyle name="Normal 11 3 7 2 5" xfId="8186" xr:uid="{00000000-0005-0000-0000-0000C4470000}"/>
    <cellStyle name="Normal 11 3 7 2 5 2" xfId="37895" xr:uid="{00000000-0005-0000-0000-0000C5470000}"/>
    <cellStyle name="Normal 11 3 7 2 6" xfId="13136" xr:uid="{00000000-0005-0000-0000-0000C6470000}"/>
    <cellStyle name="Normal 11 3 7 2 7" xfId="18087" xr:uid="{00000000-0005-0000-0000-0000C7470000}"/>
    <cellStyle name="Normal 11 3 7 2 8" xfId="23039" xr:uid="{00000000-0005-0000-0000-0000C8470000}"/>
    <cellStyle name="Normal 11 3 7 2 9" xfId="27991" xr:uid="{00000000-0005-0000-0000-0000C9470000}"/>
    <cellStyle name="Normal 11 3 7 3" xfId="2642" xr:uid="{00000000-0005-0000-0000-0000CA470000}"/>
    <cellStyle name="Normal 11 3 7 3 2" xfId="7592" xr:uid="{00000000-0005-0000-0000-0000CB470000}"/>
    <cellStyle name="Normal 11 3 7 3 2 2" xfId="42253" xr:uid="{00000000-0005-0000-0000-0000CC470000}"/>
    <cellStyle name="Normal 11 3 7 3 3" xfId="12542" xr:uid="{00000000-0005-0000-0000-0000CD470000}"/>
    <cellStyle name="Normal 11 3 7 3 3 2" xfId="37301" xr:uid="{00000000-0005-0000-0000-0000CE470000}"/>
    <cellStyle name="Normal 11 3 7 3 4" xfId="17493" xr:uid="{00000000-0005-0000-0000-0000CF470000}"/>
    <cellStyle name="Normal 11 3 7 3 5" xfId="22445" xr:uid="{00000000-0005-0000-0000-0000D0470000}"/>
    <cellStyle name="Normal 11 3 7 3 6" xfId="27397" xr:uid="{00000000-0005-0000-0000-0000D1470000}"/>
    <cellStyle name="Normal 11 3 7 3 7" xfId="32349" xr:uid="{00000000-0005-0000-0000-0000D2470000}"/>
    <cellStyle name="Normal 11 3 7 4" xfId="4094" xr:uid="{00000000-0005-0000-0000-0000D3470000}"/>
    <cellStyle name="Normal 11 3 7 4 2" xfId="9044" xr:uid="{00000000-0005-0000-0000-0000D4470000}"/>
    <cellStyle name="Normal 11 3 7 4 2 2" xfId="43705" xr:uid="{00000000-0005-0000-0000-0000D5470000}"/>
    <cellStyle name="Normal 11 3 7 4 3" xfId="13994" xr:uid="{00000000-0005-0000-0000-0000D6470000}"/>
    <cellStyle name="Normal 11 3 7 4 3 2" xfId="38753" xr:uid="{00000000-0005-0000-0000-0000D7470000}"/>
    <cellStyle name="Normal 11 3 7 4 4" xfId="18945" xr:uid="{00000000-0005-0000-0000-0000D8470000}"/>
    <cellStyle name="Normal 11 3 7 4 5" xfId="23897" xr:uid="{00000000-0005-0000-0000-0000D9470000}"/>
    <cellStyle name="Normal 11 3 7 4 6" xfId="28849" xr:uid="{00000000-0005-0000-0000-0000DA470000}"/>
    <cellStyle name="Normal 11 3 7 4 7" xfId="33801" xr:uid="{00000000-0005-0000-0000-0000DB470000}"/>
    <cellStyle name="Normal 11 3 7 5" xfId="5546" xr:uid="{00000000-0005-0000-0000-0000DC470000}"/>
    <cellStyle name="Normal 11 3 7 5 2" xfId="10496" xr:uid="{00000000-0005-0000-0000-0000DD470000}"/>
    <cellStyle name="Normal 11 3 7 5 2 2" xfId="45157" xr:uid="{00000000-0005-0000-0000-0000DE470000}"/>
    <cellStyle name="Normal 11 3 7 5 3" xfId="15446" xr:uid="{00000000-0005-0000-0000-0000DF470000}"/>
    <cellStyle name="Normal 11 3 7 5 3 2" xfId="40205" xr:uid="{00000000-0005-0000-0000-0000E0470000}"/>
    <cellStyle name="Normal 11 3 7 5 4" xfId="20397" xr:uid="{00000000-0005-0000-0000-0000E1470000}"/>
    <cellStyle name="Normal 11 3 7 5 5" xfId="25349" xr:uid="{00000000-0005-0000-0000-0000E2470000}"/>
    <cellStyle name="Normal 11 3 7 5 6" xfId="30301" xr:uid="{00000000-0005-0000-0000-0000E3470000}"/>
    <cellStyle name="Normal 11 3 7 5 7" xfId="35253" xr:uid="{00000000-0005-0000-0000-0000E4470000}"/>
    <cellStyle name="Normal 11 3 7 6" xfId="1784" xr:uid="{00000000-0005-0000-0000-0000E5470000}"/>
    <cellStyle name="Normal 11 3 7 6 2" xfId="41395" xr:uid="{00000000-0005-0000-0000-0000E6470000}"/>
    <cellStyle name="Normal 11 3 7 7" xfId="6734" xr:uid="{00000000-0005-0000-0000-0000E7470000}"/>
    <cellStyle name="Normal 11 3 7 7 2" xfId="36443" xr:uid="{00000000-0005-0000-0000-0000E8470000}"/>
    <cellStyle name="Normal 11 3 7 8" xfId="11684" xr:uid="{00000000-0005-0000-0000-0000E9470000}"/>
    <cellStyle name="Normal 11 3 7 9" xfId="16635" xr:uid="{00000000-0005-0000-0000-0000EA470000}"/>
    <cellStyle name="Normal 11 3 8" xfId="860" xr:uid="{00000000-0005-0000-0000-0000EB470000}"/>
    <cellStyle name="Normal 11 3 8 10" xfId="21851" xr:uid="{00000000-0005-0000-0000-0000EC470000}"/>
    <cellStyle name="Normal 11 3 8 11" xfId="26803" xr:uid="{00000000-0005-0000-0000-0000ED470000}"/>
    <cellStyle name="Normal 11 3 8 12" xfId="31755" xr:uid="{00000000-0005-0000-0000-0000EE470000}"/>
    <cellStyle name="Normal 11 3 8 2" xfId="1454" xr:uid="{00000000-0005-0000-0000-0000EF470000}"/>
    <cellStyle name="Normal 11 3 8 2 10" xfId="33207" xr:uid="{00000000-0005-0000-0000-0000F0470000}"/>
    <cellStyle name="Normal 11 3 8 2 2" xfId="4952" xr:uid="{00000000-0005-0000-0000-0000F1470000}"/>
    <cellStyle name="Normal 11 3 8 2 2 2" xfId="9902" xr:uid="{00000000-0005-0000-0000-0000F2470000}"/>
    <cellStyle name="Normal 11 3 8 2 2 2 2" xfId="44563" xr:uid="{00000000-0005-0000-0000-0000F3470000}"/>
    <cellStyle name="Normal 11 3 8 2 2 3" xfId="14852" xr:uid="{00000000-0005-0000-0000-0000F4470000}"/>
    <cellStyle name="Normal 11 3 8 2 2 3 2" xfId="39611" xr:uid="{00000000-0005-0000-0000-0000F5470000}"/>
    <cellStyle name="Normal 11 3 8 2 2 4" xfId="19803" xr:uid="{00000000-0005-0000-0000-0000F6470000}"/>
    <cellStyle name="Normal 11 3 8 2 2 5" xfId="24755" xr:uid="{00000000-0005-0000-0000-0000F7470000}"/>
    <cellStyle name="Normal 11 3 8 2 2 6" xfId="29707" xr:uid="{00000000-0005-0000-0000-0000F8470000}"/>
    <cellStyle name="Normal 11 3 8 2 2 7" xfId="34659" xr:uid="{00000000-0005-0000-0000-0000F9470000}"/>
    <cellStyle name="Normal 11 3 8 2 3" xfId="6404" xr:uid="{00000000-0005-0000-0000-0000FA470000}"/>
    <cellStyle name="Normal 11 3 8 2 3 2" xfId="11354" xr:uid="{00000000-0005-0000-0000-0000FB470000}"/>
    <cellStyle name="Normal 11 3 8 2 3 2 2" xfId="46015" xr:uid="{00000000-0005-0000-0000-0000FC470000}"/>
    <cellStyle name="Normal 11 3 8 2 3 3" xfId="16304" xr:uid="{00000000-0005-0000-0000-0000FD470000}"/>
    <cellStyle name="Normal 11 3 8 2 3 3 2" xfId="41063" xr:uid="{00000000-0005-0000-0000-0000FE470000}"/>
    <cellStyle name="Normal 11 3 8 2 3 4" xfId="21255" xr:uid="{00000000-0005-0000-0000-0000FF470000}"/>
    <cellStyle name="Normal 11 3 8 2 3 5" xfId="26207" xr:uid="{00000000-0005-0000-0000-000000480000}"/>
    <cellStyle name="Normal 11 3 8 2 3 6" xfId="31159" xr:uid="{00000000-0005-0000-0000-000001480000}"/>
    <cellStyle name="Normal 11 3 8 2 3 7" xfId="36111" xr:uid="{00000000-0005-0000-0000-000002480000}"/>
    <cellStyle name="Normal 11 3 8 2 4" xfId="3500" xr:uid="{00000000-0005-0000-0000-000003480000}"/>
    <cellStyle name="Normal 11 3 8 2 4 2" xfId="43111" xr:uid="{00000000-0005-0000-0000-000004480000}"/>
    <cellStyle name="Normal 11 3 8 2 5" xfId="8450" xr:uid="{00000000-0005-0000-0000-000005480000}"/>
    <cellStyle name="Normal 11 3 8 2 5 2" xfId="38159" xr:uid="{00000000-0005-0000-0000-000006480000}"/>
    <cellStyle name="Normal 11 3 8 2 6" xfId="13400" xr:uid="{00000000-0005-0000-0000-000007480000}"/>
    <cellStyle name="Normal 11 3 8 2 7" xfId="18351" xr:uid="{00000000-0005-0000-0000-000008480000}"/>
    <cellStyle name="Normal 11 3 8 2 8" xfId="23303" xr:uid="{00000000-0005-0000-0000-000009480000}"/>
    <cellStyle name="Normal 11 3 8 2 9" xfId="28255" xr:uid="{00000000-0005-0000-0000-00000A480000}"/>
    <cellStyle name="Normal 11 3 8 3" xfId="2906" xr:uid="{00000000-0005-0000-0000-00000B480000}"/>
    <cellStyle name="Normal 11 3 8 3 2" xfId="7856" xr:uid="{00000000-0005-0000-0000-00000C480000}"/>
    <cellStyle name="Normal 11 3 8 3 2 2" xfId="42517" xr:uid="{00000000-0005-0000-0000-00000D480000}"/>
    <cellStyle name="Normal 11 3 8 3 3" xfId="12806" xr:uid="{00000000-0005-0000-0000-00000E480000}"/>
    <cellStyle name="Normal 11 3 8 3 3 2" xfId="37565" xr:uid="{00000000-0005-0000-0000-00000F480000}"/>
    <cellStyle name="Normal 11 3 8 3 4" xfId="17757" xr:uid="{00000000-0005-0000-0000-000010480000}"/>
    <cellStyle name="Normal 11 3 8 3 5" xfId="22709" xr:uid="{00000000-0005-0000-0000-000011480000}"/>
    <cellStyle name="Normal 11 3 8 3 6" xfId="27661" xr:uid="{00000000-0005-0000-0000-000012480000}"/>
    <cellStyle name="Normal 11 3 8 3 7" xfId="32613" xr:uid="{00000000-0005-0000-0000-000013480000}"/>
    <cellStyle name="Normal 11 3 8 4" xfId="4358" xr:uid="{00000000-0005-0000-0000-000014480000}"/>
    <cellStyle name="Normal 11 3 8 4 2" xfId="9308" xr:uid="{00000000-0005-0000-0000-000015480000}"/>
    <cellStyle name="Normal 11 3 8 4 2 2" xfId="43969" xr:uid="{00000000-0005-0000-0000-000016480000}"/>
    <cellStyle name="Normal 11 3 8 4 3" xfId="14258" xr:uid="{00000000-0005-0000-0000-000017480000}"/>
    <cellStyle name="Normal 11 3 8 4 3 2" xfId="39017" xr:uid="{00000000-0005-0000-0000-000018480000}"/>
    <cellStyle name="Normal 11 3 8 4 4" xfId="19209" xr:uid="{00000000-0005-0000-0000-000019480000}"/>
    <cellStyle name="Normal 11 3 8 4 5" xfId="24161" xr:uid="{00000000-0005-0000-0000-00001A480000}"/>
    <cellStyle name="Normal 11 3 8 4 6" xfId="29113" xr:uid="{00000000-0005-0000-0000-00001B480000}"/>
    <cellStyle name="Normal 11 3 8 4 7" xfId="34065" xr:uid="{00000000-0005-0000-0000-00001C480000}"/>
    <cellStyle name="Normal 11 3 8 5" xfId="5810" xr:uid="{00000000-0005-0000-0000-00001D480000}"/>
    <cellStyle name="Normal 11 3 8 5 2" xfId="10760" xr:uid="{00000000-0005-0000-0000-00001E480000}"/>
    <cellStyle name="Normal 11 3 8 5 2 2" xfId="45421" xr:uid="{00000000-0005-0000-0000-00001F480000}"/>
    <cellStyle name="Normal 11 3 8 5 3" xfId="15710" xr:uid="{00000000-0005-0000-0000-000020480000}"/>
    <cellStyle name="Normal 11 3 8 5 3 2" xfId="40469" xr:uid="{00000000-0005-0000-0000-000021480000}"/>
    <cellStyle name="Normal 11 3 8 5 4" xfId="20661" xr:uid="{00000000-0005-0000-0000-000022480000}"/>
    <cellStyle name="Normal 11 3 8 5 5" xfId="25613" xr:uid="{00000000-0005-0000-0000-000023480000}"/>
    <cellStyle name="Normal 11 3 8 5 6" xfId="30565" xr:uid="{00000000-0005-0000-0000-000024480000}"/>
    <cellStyle name="Normal 11 3 8 5 7" xfId="35517" xr:uid="{00000000-0005-0000-0000-000025480000}"/>
    <cellStyle name="Normal 11 3 8 6" xfId="2048" xr:uid="{00000000-0005-0000-0000-000026480000}"/>
    <cellStyle name="Normal 11 3 8 6 2" xfId="41659" xr:uid="{00000000-0005-0000-0000-000027480000}"/>
    <cellStyle name="Normal 11 3 8 7" xfId="6998" xr:uid="{00000000-0005-0000-0000-000028480000}"/>
    <cellStyle name="Normal 11 3 8 7 2" xfId="36707" xr:uid="{00000000-0005-0000-0000-000029480000}"/>
    <cellStyle name="Normal 11 3 8 8" xfId="11948" xr:uid="{00000000-0005-0000-0000-00002A480000}"/>
    <cellStyle name="Normal 11 3 8 9" xfId="16899" xr:uid="{00000000-0005-0000-0000-00002B480000}"/>
    <cellStyle name="Normal 11 3 9" xfId="530" xr:uid="{00000000-0005-0000-0000-00002C480000}"/>
    <cellStyle name="Normal 11 3 9 10" xfId="32283" xr:uid="{00000000-0005-0000-0000-00002D480000}"/>
    <cellStyle name="Normal 11 3 9 2" xfId="4028" xr:uid="{00000000-0005-0000-0000-00002E480000}"/>
    <cellStyle name="Normal 11 3 9 2 2" xfId="8978" xr:uid="{00000000-0005-0000-0000-00002F480000}"/>
    <cellStyle name="Normal 11 3 9 2 2 2" xfId="43639" xr:uid="{00000000-0005-0000-0000-000030480000}"/>
    <cellStyle name="Normal 11 3 9 2 3" xfId="13928" xr:uid="{00000000-0005-0000-0000-000031480000}"/>
    <cellStyle name="Normal 11 3 9 2 3 2" xfId="38687" xr:uid="{00000000-0005-0000-0000-000032480000}"/>
    <cellStyle name="Normal 11 3 9 2 4" xfId="18879" xr:uid="{00000000-0005-0000-0000-000033480000}"/>
    <cellStyle name="Normal 11 3 9 2 5" xfId="23831" xr:uid="{00000000-0005-0000-0000-000034480000}"/>
    <cellStyle name="Normal 11 3 9 2 6" xfId="28783" xr:uid="{00000000-0005-0000-0000-000035480000}"/>
    <cellStyle name="Normal 11 3 9 2 7" xfId="33735" xr:uid="{00000000-0005-0000-0000-000036480000}"/>
    <cellStyle name="Normal 11 3 9 3" xfId="5480" xr:uid="{00000000-0005-0000-0000-000037480000}"/>
    <cellStyle name="Normal 11 3 9 3 2" xfId="10430" xr:uid="{00000000-0005-0000-0000-000038480000}"/>
    <cellStyle name="Normal 11 3 9 3 2 2" xfId="45091" xr:uid="{00000000-0005-0000-0000-000039480000}"/>
    <cellStyle name="Normal 11 3 9 3 3" xfId="15380" xr:uid="{00000000-0005-0000-0000-00003A480000}"/>
    <cellStyle name="Normal 11 3 9 3 3 2" xfId="40139" xr:uid="{00000000-0005-0000-0000-00003B480000}"/>
    <cellStyle name="Normal 11 3 9 3 4" xfId="20331" xr:uid="{00000000-0005-0000-0000-00003C480000}"/>
    <cellStyle name="Normal 11 3 9 3 5" xfId="25283" xr:uid="{00000000-0005-0000-0000-00003D480000}"/>
    <cellStyle name="Normal 11 3 9 3 6" xfId="30235" xr:uid="{00000000-0005-0000-0000-00003E480000}"/>
    <cellStyle name="Normal 11 3 9 3 7" xfId="35187" xr:uid="{00000000-0005-0000-0000-00003F480000}"/>
    <cellStyle name="Normal 11 3 9 4" xfId="2576" xr:uid="{00000000-0005-0000-0000-000040480000}"/>
    <cellStyle name="Normal 11 3 9 4 2" xfId="42187" xr:uid="{00000000-0005-0000-0000-000041480000}"/>
    <cellStyle name="Normal 11 3 9 5" xfId="7526" xr:uid="{00000000-0005-0000-0000-000042480000}"/>
    <cellStyle name="Normal 11 3 9 5 2" xfId="37235" xr:uid="{00000000-0005-0000-0000-000043480000}"/>
    <cellStyle name="Normal 11 3 9 6" xfId="12476" xr:uid="{00000000-0005-0000-0000-000044480000}"/>
    <cellStyle name="Normal 11 3 9 7" xfId="17427" xr:uid="{00000000-0005-0000-0000-000045480000}"/>
    <cellStyle name="Normal 11 3 9 8" xfId="22379" xr:uid="{00000000-0005-0000-0000-000046480000}"/>
    <cellStyle name="Normal 11 3 9 9" xfId="27331" xr:uid="{00000000-0005-0000-0000-000047480000}"/>
    <cellStyle name="Normal 11 4" xfId="274" xr:uid="{00000000-0005-0000-0000-000048480000}"/>
    <cellStyle name="Normal 11 4 10" xfId="2321" xr:uid="{00000000-0005-0000-0000-000049480000}"/>
    <cellStyle name="Normal 11 4 10 2" xfId="7271" xr:uid="{00000000-0005-0000-0000-00004A480000}"/>
    <cellStyle name="Normal 11 4 10 2 2" xfId="41932" xr:uid="{00000000-0005-0000-0000-00004B480000}"/>
    <cellStyle name="Normal 11 4 10 3" xfId="12221" xr:uid="{00000000-0005-0000-0000-00004C480000}"/>
    <cellStyle name="Normal 11 4 10 3 2" xfId="36980" xr:uid="{00000000-0005-0000-0000-00004D480000}"/>
    <cellStyle name="Normal 11 4 10 4" xfId="17172" xr:uid="{00000000-0005-0000-0000-00004E480000}"/>
    <cellStyle name="Normal 11 4 10 5" xfId="22124" xr:uid="{00000000-0005-0000-0000-00004F480000}"/>
    <cellStyle name="Normal 11 4 10 6" xfId="27076" xr:uid="{00000000-0005-0000-0000-000050480000}"/>
    <cellStyle name="Normal 11 4 10 7" xfId="32028" xr:uid="{00000000-0005-0000-0000-000051480000}"/>
    <cellStyle name="Normal 11 4 11" xfId="3773" xr:uid="{00000000-0005-0000-0000-000052480000}"/>
    <cellStyle name="Normal 11 4 11 2" xfId="8723" xr:uid="{00000000-0005-0000-0000-000053480000}"/>
    <cellStyle name="Normal 11 4 11 2 2" xfId="43384" xr:uid="{00000000-0005-0000-0000-000054480000}"/>
    <cellStyle name="Normal 11 4 11 3" xfId="13673" xr:uid="{00000000-0005-0000-0000-000055480000}"/>
    <cellStyle name="Normal 11 4 11 3 2" xfId="38432" xr:uid="{00000000-0005-0000-0000-000056480000}"/>
    <cellStyle name="Normal 11 4 11 4" xfId="18624" xr:uid="{00000000-0005-0000-0000-000057480000}"/>
    <cellStyle name="Normal 11 4 11 5" xfId="23576" xr:uid="{00000000-0005-0000-0000-000058480000}"/>
    <cellStyle name="Normal 11 4 11 6" xfId="28528" xr:uid="{00000000-0005-0000-0000-000059480000}"/>
    <cellStyle name="Normal 11 4 11 7" xfId="33480" xr:uid="{00000000-0005-0000-0000-00005A480000}"/>
    <cellStyle name="Normal 11 4 12" xfId="5225" xr:uid="{00000000-0005-0000-0000-00005B480000}"/>
    <cellStyle name="Normal 11 4 12 2" xfId="10175" xr:uid="{00000000-0005-0000-0000-00005C480000}"/>
    <cellStyle name="Normal 11 4 12 2 2" xfId="44836" xr:uid="{00000000-0005-0000-0000-00005D480000}"/>
    <cellStyle name="Normal 11 4 12 3" xfId="15125" xr:uid="{00000000-0005-0000-0000-00005E480000}"/>
    <cellStyle name="Normal 11 4 12 3 2" xfId="39884" xr:uid="{00000000-0005-0000-0000-00005F480000}"/>
    <cellStyle name="Normal 11 4 12 4" xfId="20076" xr:uid="{00000000-0005-0000-0000-000060480000}"/>
    <cellStyle name="Normal 11 4 12 5" xfId="25028" xr:uid="{00000000-0005-0000-0000-000061480000}"/>
    <cellStyle name="Normal 11 4 12 6" xfId="29980" xr:uid="{00000000-0005-0000-0000-000062480000}"/>
    <cellStyle name="Normal 11 4 12 7" xfId="34932" xr:uid="{00000000-0005-0000-0000-000063480000}"/>
    <cellStyle name="Normal 11 4 13" xfId="1727" xr:uid="{00000000-0005-0000-0000-000064480000}"/>
    <cellStyle name="Normal 11 4 13 2" xfId="41338" xr:uid="{00000000-0005-0000-0000-000065480000}"/>
    <cellStyle name="Normal 11 4 14" xfId="6677" xr:uid="{00000000-0005-0000-0000-000066480000}"/>
    <cellStyle name="Normal 11 4 14 2" xfId="36386" xr:uid="{00000000-0005-0000-0000-000067480000}"/>
    <cellStyle name="Normal 11 4 15" xfId="11627" xr:uid="{00000000-0005-0000-0000-000068480000}"/>
    <cellStyle name="Normal 11 4 16" xfId="16578" xr:uid="{00000000-0005-0000-0000-000069480000}"/>
    <cellStyle name="Normal 11 4 17" xfId="21530" xr:uid="{00000000-0005-0000-0000-00006A480000}"/>
    <cellStyle name="Normal 11 4 18" xfId="26482" xr:uid="{00000000-0005-0000-0000-00006B480000}"/>
    <cellStyle name="Normal 11 4 19" xfId="31434" xr:uid="{00000000-0005-0000-0000-00006C480000}"/>
    <cellStyle name="Normal 11 4 2" xfId="308" xr:uid="{00000000-0005-0000-0000-00006D480000}"/>
    <cellStyle name="Normal 11 4 2 10" xfId="3806" xr:uid="{00000000-0005-0000-0000-00006E480000}"/>
    <cellStyle name="Normal 11 4 2 10 2" xfId="8756" xr:uid="{00000000-0005-0000-0000-00006F480000}"/>
    <cellStyle name="Normal 11 4 2 10 2 2" xfId="43417" xr:uid="{00000000-0005-0000-0000-000070480000}"/>
    <cellStyle name="Normal 11 4 2 10 3" xfId="13706" xr:uid="{00000000-0005-0000-0000-000071480000}"/>
    <cellStyle name="Normal 11 4 2 10 3 2" xfId="38465" xr:uid="{00000000-0005-0000-0000-000072480000}"/>
    <cellStyle name="Normal 11 4 2 10 4" xfId="18657" xr:uid="{00000000-0005-0000-0000-000073480000}"/>
    <cellStyle name="Normal 11 4 2 10 5" xfId="23609" xr:uid="{00000000-0005-0000-0000-000074480000}"/>
    <cellStyle name="Normal 11 4 2 10 6" xfId="28561" xr:uid="{00000000-0005-0000-0000-000075480000}"/>
    <cellStyle name="Normal 11 4 2 10 7" xfId="33513" xr:uid="{00000000-0005-0000-0000-000076480000}"/>
    <cellStyle name="Normal 11 4 2 11" xfId="5258" xr:uid="{00000000-0005-0000-0000-000077480000}"/>
    <cellStyle name="Normal 11 4 2 11 2" xfId="10208" xr:uid="{00000000-0005-0000-0000-000078480000}"/>
    <cellStyle name="Normal 11 4 2 11 2 2" xfId="44869" xr:uid="{00000000-0005-0000-0000-000079480000}"/>
    <cellStyle name="Normal 11 4 2 11 3" xfId="15158" xr:uid="{00000000-0005-0000-0000-00007A480000}"/>
    <cellStyle name="Normal 11 4 2 11 3 2" xfId="39917" xr:uid="{00000000-0005-0000-0000-00007B480000}"/>
    <cellStyle name="Normal 11 4 2 11 4" xfId="20109" xr:uid="{00000000-0005-0000-0000-00007C480000}"/>
    <cellStyle name="Normal 11 4 2 11 5" xfId="25061" xr:uid="{00000000-0005-0000-0000-00007D480000}"/>
    <cellStyle name="Normal 11 4 2 11 6" xfId="30013" xr:uid="{00000000-0005-0000-0000-00007E480000}"/>
    <cellStyle name="Normal 11 4 2 11 7" xfId="34965" xr:uid="{00000000-0005-0000-0000-00007F480000}"/>
    <cellStyle name="Normal 11 4 2 12" xfId="1760" xr:uid="{00000000-0005-0000-0000-000080480000}"/>
    <cellStyle name="Normal 11 4 2 12 2" xfId="41371" xr:uid="{00000000-0005-0000-0000-000081480000}"/>
    <cellStyle name="Normal 11 4 2 13" xfId="6710" xr:uid="{00000000-0005-0000-0000-000082480000}"/>
    <cellStyle name="Normal 11 4 2 13 2" xfId="36419" xr:uid="{00000000-0005-0000-0000-000083480000}"/>
    <cellStyle name="Normal 11 4 2 14" xfId="11660" xr:uid="{00000000-0005-0000-0000-000084480000}"/>
    <cellStyle name="Normal 11 4 2 15" xfId="16611" xr:uid="{00000000-0005-0000-0000-000085480000}"/>
    <cellStyle name="Normal 11 4 2 16" xfId="21563" xr:uid="{00000000-0005-0000-0000-000086480000}"/>
    <cellStyle name="Normal 11 4 2 17" xfId="26515" xr:uid="{00000000-0005-0000-0000-000087480000}"/>
    <cellStyle name="Normal 11 4 2 18" xfId="31467" xr:uid="{00000000-0005-0000-0000-000088480000}"/>
    <cellStyle name="Normal 11 4 2 2" xfId="374" xr:uid="{00000000-0005-0000-0000-000089480000}"/>
    <cellStyle name="Normal 11 4 2 2 10" xfId="11792" xr:uid="{00000000-0005-0000-0000-00008A480000}"/>
    <cellStyle name="Normal 11 4 2 2 11" xfId="16743" xr:uid="{00000000-0005-0000-0000-00008B480000}"/>
    <cellStyle name="Normal 11 4 2 2 12" xfId="21695" xr:uid="{00000000-0005-0000-0000-00008C480000}"/>
    <cellStyle name="Normal 11 4 2 2 13" xfId="26647" xr:uid="{00000000-0005-0000-0000-00008D480000}"/>
    <cellStyle name="Normal 11 4 2 2 14" xfId="31599" xr:uid="{00000000-0005-0000-0000-00008E480000}"/>
    <cellStyle name="Normal 11 4 2 2 2" xfId="968" xr:uid="{00000000-0005-0000-0000-00008F480000}"/>
    <cellStyle name="Normal 11 4 2 2 2 10" xfId="21959" xr:uid="{00000000-0005-0000-0000-000090480000}"/>
    <cellStyle name="Normal 11 4 2 2 2 11" xfId="26911" xr:uid="{00000000-0005-0000-0000-000091480000}"/>
    <cellStyle name="Normal 11 4 2 2 2 12" xfId="31863" xr:uid="{00000000-0005-0000-0000-000092480000}"/>
    <cellStyle name="Normal 11 4 2 2 2 2" xfId="1562" xr:uid="{00000000-0005-0000-0000-000093480000}"/>
    <cellStyle name="Normal 11 4 2 2 2 2 10" xfId="33315" xr:uid="{00000000-0005-0000-0000-000094480000}"/>
    <cellStyle name="Normal 11 4 2 2 2 2 2" xfId="5060" xr:uid="{00000000-0005-0000-0000-000095480000}"/>
    <cellStyle name="Normal 11 4 2 2 2 2 2 2" xfId="10010" xr:uid="{00000000-0005-0000-0000-000096480000}"/>
    <cellStyle name="Normal 11 4 2 2 2 2 2 2 2" xfId="44671" xr:uid="{00000000-0005-0000-0000-000097480000}"/>
    <cellStyle name="Normal 11 4 2 2 2 2 2 3" xfId="14960" xr:uid="{00000000-0005-0000-0000-000098480000}"/>
    <cellStyle name="Normal 11 4 2 2 2 2 2 3 2" xfId="39719" xr:uid="{00000000-0005-0000-0000-000099480000}"/>
    <cellStyle name="Normal 11 4 2 2 2 2 2 4" xfId="19911" xr:uid="{00000000-0005-0000-0000-00009A480000}"/>
    <cellStyle name="Normal 11 4 2 2 2 2 2 5" xfId="24863" xr:uid="{00000000-0005-0000-0000-00009B480000}"/>
    <cellStyle name="Normal 11 4 2 2 2 2 2 6" xfId="29815" xr:uid="{00000000-0005-0000-0000-00009C480000}"/>
    <cellStyle name="Normal 11 4 2 2 2 2 2 7" xfId="34767" xr:uid="{00000000-0005-0000-0000-00009D480000}"/>
    <cellStyle name="Normal 11 4 2 2 2 2 3" xfId="6512" xr:uid="{00000000-0005-0000-0000-00009E480000}"/>
    <cellStyle name="Normal 11 4 2 2 2 2 3 2" xfId="11462" xr:uid="{00000000-0005-0000-0000-00009F480000}"/>
    <cellStyle name="Normal 11 4 2 2 2 2 3 2 2" xfId="46123" xr:uid="{00000000-0005-0000-0000-0000A0480000}"/>
    <cellStyle name="Normal 11 4 2 2 2 2 3 3" xfId="16412" xr:uid="{00000000-0005-0000-0000-0000A1480000}"/>
    <cellStyle name="Normal 11 4 2 2 2 2 3 3 2" xfId="41171" xr:uid="{00000000-0005-0000-0000-0000A2480000}"/>
    <cellStyle name="Normal 11 4 2 2 2 2 3 4" xfId="21363" xr:uid="{00000000-0005-0000-0000-0000A3480000}"/>
    <cellStyle name="Normal 11 4 2 2 2 2 3 5" xfId="26315" xr:uid="{00000000-0005-0000-0000-0000A4480000}"/>
    <cellStyle name="Normal 11 4 2 2 2 2 3 6" xfId="31267" xr:uid="{00000000-0005-0000-0000-0000A5480000}"/>
    <cellStyle name="Normal 11 4 2 2 2 2 3 7" xfId="36219" xr:uid="{00000000-0005-0000-0000-0000A6480000}"/>
    <cellStyle name="Normal 11 4 2 2 2 2 4" xfId="3608" xr:uid="{00000000-0005-0000-0000-0000A7480000}"/>
    <cellStyle name="Normal 11 4 2 2 2 2 4 2" xfId="43219" xr:uid="{00000000-0005-0000-0000-0000A8480000}"/>
    <cellStyle name="Normal 11 4 2 2 2 2 5" xfId="8558" xr:uid="{00000000-0005-0000-0000-0000A9480000}"/>
    <cellStyle name="Normal 11 4 2 2 2 2 5 2" xfId="38267" xr:uid="{00000000-0005-0000-0000-0000AA480000}"/>
    <cellStyle name="Normal 11 4 2 2 2 2 6" xfId="13508" xr:uid="{00000000-0005-0000-0000-0000AB480000}"/>
    <cellStyle name="Normal 11 4 2 2 2 2 7" xfId="18459" xr:uid="{00000000-0005-0000-0000-0000AC480000}"/>
    <cellStyle name="Normal 11 4 2 2 2 2 8" xfId="23411" xr:uid="{00000000-0005-0000-0000-0000AD480000}"/>
    <cellStyle name="Normal 11 4 2 2 2 2 9" xfId="28363" xr:uid="{00000000-0005-0000-0000-0000AE480000}"/>
    <cellStyle name="Normal 11 4 2 2 2 3" xfId="3014" xr:uid="{00000000-0005-0000-0000-0000AF480000}"/>
    <cellStyle name="Normal 11 4 2 2 2 3 2" xfId="7964" xr:uid="{00000000-0005-0000-0000-0000B0480000}"/>
    <cellStyle name="Normal 11 4 2 2 2 3 2 2" xfId="42625" xr:uid="{00000000-0005-0000-0000-0000B1480000}"/>
    <cellStyle name="Normal 11 4 2 2 2 3 3" xfId="12914" xr:uid="{00000000-0005-0000-0000-0000B2480000}"/>
    <cellStyle name="Normal 11 4 2 2 2 3 3 2" xfId="37673" xr:uid="{00000000-0005-0000-0000-0000B3480000}"/>
    <cellStyle name="Normal 11 4 2 2 2 3 4" xfId="17865" xr:uid="{00000000-0005-0000-0000-0000B4480000}"/>
    <cellStyle name="Normal 11 4 2 2 2 3 5" xfId="22817" xr:uid="{00000000-0005-0000-0000-0000B5480000}"/>
    <cellStyle name="Normal 11 4 2 2 2 3 6" xfId="27769" xr:uid="{00000000-0005-0000-0000-0000B6480000}"/>
    <cellStyle name="Normal 11 4 2 2 2 3 7" xfId="32721" xr:uid="{00000000-0005-0000-0000-0000B7480000}"/>
    <cellStyle name="Normal 11 4 2 2 2 4" xfId="4466" xr:uid="{00000000-0005-0000-0000-0000B8480000}"/>
    <cellStyle name="Normal 11 4 2 2 2 4 2" xfId="9416" xr:uid="{00000000-0005-0000-0000-0000B9480000}"/>
    <cellStyle name="Normal 11 4 2 2 2 4 2 2" xfId="44077" xr:uid="{00000000-0005-0000-0000-0000BA480000}"/>
    <cellStyle name="Normal 11 4 2 2 2 4 3" xfId="14366" xr:uid="{00000000-0005-0000-0000-0000BB480000}"/>
    <cellStyle name="Normal 11 4 2 2 2 4 3 2" xfId="39125" xr:uid="{00000000-0005-0000-0000-0000BC480000}"/>
    <cellStyle name="Normal 11 4 2 2 2 4 4" xfId="19317" xr:uid="{00000000-0005-0000-0000-0000BD480000}"/>
    <cellStyle name="Normal 11 4 2 2 2 4 5" xfId="24269" xr:uid="{00000000-0005-0000-0000-0000BE480000}"/>
    <cellStyle name="Normal 11 4 2 2 2 4 6" xfId="29221" xr:uid="{00000000-0005-0000-0000-0000BF480000}"/>
    <cellStyle name="Normal 11 4 2 2 2 4 7" xfId="34173" xr:uid="{00000000-0005-0000-0000-0000C0480000}"/>
    <cellStyle name="Normal 11 4 2 2 2 5" xfId="5918" xr:uid="{00000000-0005-0000-0000-0000C1480000}"/>
    <cellStyle name="Normal 11 4 2 2 2 5 2" xfId="10868" xr:uid="{00000000-0005-0000-0000-0000C2480000}"/>
    <cellStyle name="Normal 11 4 2 2 2 5 2 2" xfId="45529" xr:uid="{00000000-0005-0000-0000-0000C3480000}"/>
    <cellStyle name="Normal 11 4 2 2 2 5 3" xfId="15818" xr:uid="{00000000-0005-0000-0000-0000C4480000}"/>
    <cellStyle name="Normal 11 4 2 2 2 5 3 2" xfId="40577" xr:uid="{00000000-0005-0000-0000-0000C5480000}"/>
    <cellStyle name="Normal 11 4 2 2 2 5 4" xfId="20769" xr:uid="{00000000-0005-0000-0000-0000C6480000}"/>
    <cellStyle name="Normal 11 4 2 2 2 5 5" xfId="25721" xr:uid="{00000000-0005-0000-0000-0000C7480000}"/>
    <cellStyle name="Normal 11 4 2 2 2 5 6" xfId="30673" xr:uid="{00000000-0005-0000-0000-0000C8480000}"/>
    <cellStyle name="Normal 11 4 2 2 2 5 7" xfId="35625" xr:uid="{00000000-0005-0000-0000-0000C9480000}"/>
    <cellStyle name="Normal 11 4 2 2 2 6" xfId="2156" xr:uid="{00000000-0005-0000-0000-0000CA480000}"/>
    <cellStyle name="Normal 11 4 2 2 2 6 2" xfId="41767" xr:uid="{00000000-0005-0000-0000-0000CB480000}"/>
    <cellStyle name="Normal 11 4 2 2 2 7" xfId="7106" xr:uid="{00000000-0005-0000-0000-0000CC480000}"/>
    <cellStyle name="Normal 11 4 2 2 2 7 2" xfId="36815" xr:uid="{00000000-0005-0000-0000-0000CD480000}"/>
    <cellStyle name="Normal 11 4 2 2 2 8" xfId="12056" xr:uid="{00000000-0005-0000-0000-0000CE480000}"/>
    <cellStyle name="Normal 11 4 2 2 2 9" xfId="17007" xr:uid="{00000000-0005-0000-0000-0000CF480000}"/>
    <cellStyle name="Normal 11 4 2 2 3" xfId="704" xr:uid="{00000000-0005-0000-0000-0000D0480000}"/>
    <cellStyle name="Normal 11 4 2 2 3 10" xfId="32457" xr:uid="{00000000-0005-0000-0000-0000D1480000}"/>
    <cellStyle name="Normal 11 4 2 2 3 2" xfId="4202" xr:uid="{00000000-0005-0000-0000-0000D2480000}"/>
    <cellStyle name="Normal 11 4 2 2 3 2 2" xfId="9152" xr:uid="{00000000-0005-0000-0000-0000D3480000}"/>
    <cellStyle name="Normal 11 4 2 2 3 2 2 2" xfId="43813" xr:uid="{00000000-0005-0000-0000-0000D4480000}"/>
    <cellStyle name="Normal 11 4 2 2 3 2 3" xfId="14102" xr:uid="{00000000-0005-0000-0000-0000D5480000}"/>
    <cellStyle name="Normal 11 4 2 2 3 2 3 2" xfId="38861" xr:uid="{00000000-0005-0000-0000-0000D6480000}"/>
    <cellStyle name="Normal 11 4 2 2 3 2 4" xfId="19053" xr:uid="{00000000-0005-0000-0000-0000D7480000}"/>
    <cellStyle name="Normal 11 4 2 2 3 2 5" xfId="24005" xr:uid="{00000000-0005-0000-0000-0000D8480000}"/>
    <cellStyle name="Normal 11 4 2 2 3 2 6" xfId="28957" xr:uid="{00000000-0005-0000-0000-0000D9480000}"/>
    <cellStyle name="Normal 11 4 2 2 3 2 7" xfId="33909" xr:uid="{00000000-0005-0000-0000-0000DA480000}"/>
    <cellStyle name="Normal 11 4 2 2 3 3" xfId="5654" xr:uid="{00000000-0005-0000-0000-0000DB480000}"/>
    <cellStyle name="Normal 11 4 2 2 3 3 2" xfId="10604" xr:uid="{00000000-0005-0000-0000-0000DC480000}"/>
    <cellStyle name="Normal 11 4 2 2 3 3 2 2" xfId="45265" xr:uid="{00000000-0005-0000-0000-0000DD480000}"/>
    <cellStyle name="Normal 11 4 2 2 3 3 3" xfId="15554" xr:uid="{00000000-0005-0000-0000-0000DE480000}"/>
    <cellStyle name="Normal 11 4 2 2 3 3 3 2" xfId="40313" xr:uid="{00000000-0005-0000-0000-0000DF480000}"/>
    <cellStyle name="Normal 11 4 2 2 3 3 4" xfId="20505" xr:uid="{00000000-0005-0000-0000-0000E0480000}"/>
    <cellStyle name="Normal 11 4 2 2 3 3 5" xfId="25457" xr:uid="{00000000-0005-0000-0000-0000E1480000}"/>
    <cellStyle name="Normal 11 4 2 2 3 3 6" xfId="30409" xr:uid="{00000000-0005-0000-0000-0000E2480000}"/>
    <cellStyle name="Normal 11 4 2 2 3 3 7" xfId="35361" xr:uid="{00000000-0005-0000-0000-0000E3480000}"/>
    <cellStyle name="Normal 11 4 2 2 3 4" xfId="2750" xr:uid="{00000000-0005-0000-0000-0000E4480000}"/>
    <cellStyle name="Normal 11 4 2 2 3 4 2" xfId="42361" xr:uid="{00000000-0005-0000-0000-0000E5480000}"/>
    <cellStyle name="Normal 11 4 2 2 3 5" xfId="7700" xr:uid="{00000000-0005-0000-0000-0000E6480000}"/>
    <cellStyle name="Normal 11 4 2 2 3 5 2" xfId="37409" xr:uid="{00000000-0005-0000-0000-0000E7480000}"/>
    <cellStyle name="Normal 11 4 2 2 3 6" xfId="12650" xr:uid="{00000000-0005-0000-0000-0000E8480000}"/>
    <cellStyle name="Normal 11 4 2 2 3 7" xfId="17601" xr:uid="{00000000-0005-0000-0000-0000E9480000}"/>
    <cellStyle name="Normal 11 4 2 2 3 8" xfId="22553" xr:uid="{00000000-0005-0000-0000-0000EA480000}"/>
    <cellStyle name="Normal 11 4 2 2 3 9" xfId="27505" xr:uid="{00000000-0005-0000-0000-0000EB480000}"/>
    <cellStyle name="Normal 11 4 2 2 4" xfId="1298" xr:uid="{00000000-0005-0000-0000-0000EC480000}"/>
    <cellStyle name="Normal 11 4 2 2 4 10" xfId="33051" xr:uid="{00000000-0005-0000-0000-0000ED480000}"/>
    <cellStyle name="Normal 11 4 2 2 4 2" xfId="4796" xr:uid="{00000000-0005-0000-0000-0000EE480000}"/>
    <cellStyle name="Normal 11 4 2 2 4 2 2" xfId="9746" xr:uid="{00000000-0005-0000-0000-0000EF480000}"/>
    <cellStyle name="Normal 11 4 2 2 4 2 2 2" xfId="44407" xr:uid="{00000000-0005-0000-0000-0000F0480000}"/>
    <cellStyle name="Normal 11 4 2 2 4 2 3" xfId="14696" xr:uid="{00000000-0005-0000-0000-0000F1480000}"/>
    <cellStyle name="Normal 11 4 2 2 4 2 3 2" xfId="39455" xr:uid="{00000000-0005-0000-0000-0000F2480000}"/>
    <cellStyle name="Normal 11 4 2 2 4 2 4" xfId="19647" xr:uid="{00000000-0005-0000-0000-0000F3480000}"/>
    <cellStyle name="Normal 11 4 2 2 4 2 5" xfId="24599" xr:uid="{00000000-0005-0000-0000-0000F4480000}"/>
    <cellStyle name="Normal 11 4 2 2 4 2 6" xfId="29551" xr:uid="{00000000-0005-0000-0000-0000F5480000}"/>
    <cellStyle name="Normal 11 4 2 2 4 2 7" xfId="34503" xr:uid="{00000000-0005-0000-0000-0000F6480000}"/>
    <cellStyle name="Normal 11 4 2 2 4 3" xfId="6248" xr:uid="{00000000-0005-0000-0000-0000F7480000}"/>
    <cellStyle name="Normal 11 4 2 2 4 3 2" xfId="11198" xr:uid="{00000000-0005-0000-0000-0000F8480000}"/>
    <cellStyle name="Normal 11 4 2 2 4 3 2 2" xfId="45859" xr:uid="{00000000-0005-0000-0000-0000F9480000}"/>
    <cellStyle name="Normal 11 4 2 2 4 3 3" xfId="16148" xr:uid="{00000000-0005-0000-0000-0000FA480000}"/>
    <cellStyle name="Normal 11 4 2 2 4 3 3 2" xfId="40907" xr:uid="{00000000-0005-0000-0000-0000FB480000}"/>
    <cellStyle name="Normal 11 4 2 2 4 3 4" xfId="21099" xr:uid="{00000000-0005-0000-0000-0000FC480000}"/>
    <cellStyle name="Normal 11 4 2 2 4 3 5" xfId="26051" xr:uid="{00000000-0005-0000-0000-0000FD480000}"/>
    <cellStyle name="Normal 11 4 2 2 4 3 6" xfId="31003" xr:uid="{00000000-0005-0000-0000-0000FE480000}"/>
    <cellStyle name="Normal 11 4 2 2 4 3 7" xfId="35955" xr:uid="{00000000-0005-0000-0000-0000FF480000}"/>
    <cellStyle name="Normal 11 4 2 2 4 4" xfId="3344" xr:uid="{00000000-0005-0000-0000-000000490000}"/>
    <cellStyle name="Normal 11 4 2 2 4 4 2" xfId="42955" xr:uid="{00000000-0005-0000-0000-000001490000}"/>
    <cellStyle name="Normal 11 4 2 2 4 5" xfId="8294" xr:uid="{00000000-0005-0000-0000-000002490000}"/>
    <cellStyle name="Normal 11 4 2 2 4 5 2" xfId="38003" xr:uid="{00000000-0005-0000-0000-000003490000}"/>
    <cellStyle name="Normal 11 4 2 2 4 6" xfId="13244" xr:uid="{00000000-0005-0000-0000-000004490000}"/>
    <cellStyle name="Normal 11 4 2 2 4 7" xfId="18195" xr:uid="{00000000-0005-0000-0000-000005490000}"/>
    <cellStyle name="Normal 11 4 2 2 4 8" xfId="23147" xr:uid="{00000000-0005-0000-0000-000006490000}"/>
    <cellStyle name="Normal 11 4 2 2 4 9" xfId="28099" xr:uid="{00000000-0005-0000-0000-000007490000}"/>
    <cellStyle name="Normal 11 4 2 2 5" xfId="2420" xr:uid="{00000000-0005-0000-0000-000008490000}"/>
    <cellStyle name="Normal 11 4 2 2 5 2" xfId="7370" xr:uid="{00000000-0005-0000-0000-000009490000}"/>
    <cellStyle name="Normal 11 4 2 2 5 2 2" xfId="42031" xr:uid="{00000000-0005-0000-0000-00000A490000}"/>
    <cellStyle name="Normal 11 4 2 2 5 3" xfId="12320" xr:uid="{00000000-0005-0000-0000-00000B490000}"/>
    <cellStyle name="Normal 11 4 2 2 5 3 2" xfId="37079" xr:uid="{00000000-0005-0000-0000-00000C490000}"/>
    <cellStyle name="Normal 11 4 2 2 5 4" xfId="17271" xr:uid="{00000000-0005-0000-0000-00000D490000}"/>
    <cellStyle name="Normal 11 4 2 2 5 5" xfId="22223" xr:uid="{00000000-0005-0000-0000-00000E490000}"/>
    <cellStyle name="Normal 11 4 2 2 5 6" xfId="27175" xr:uid="{00000000-0005-0000-0000-00000F490000}"/>
    <cellStyle name="Normal 11 4 2 2 5 7" xfId="32127" xr:uid="{00000000-0005-0000-0000-000010490000}"/>
    <cellStyle name="Normal 11 4 2 2 6" xfId="3872" xr:uid="{00000000-0005-0000-0000-000011490000}"/>
    <cellStyle name="Normal 11 4 2 2 6 2" xfId="8822" xr:uid="{00000000-0005-0000-0000-000012490000}"/>
    <cellStyle name="Normal 11 4 2 2 6 2 2" xfId="43483" xr:uid="{00000000-0005-0000-0000-000013490000}"/>
    <cellStyle name="Normal 11 4 2 2 6 3" xfId="13772" xr:uid="{00000000-0005-0000-0000-000014490000}"/>
    <cellStyle name="Normal 11 4 2 2 6 3 2" xfId="38531" xr:uid="{00000000-0005-0000-0000-000015490000}"/>
    <cellStyle name="Normal 11 4 2 2 6 4" xfId="18723" xr:uid="{00000000-0005-0000-0000-000016490000}"/>
    <cellStyle name="Normal 11 4 2 2 6 5" xfId="23675" xr:uid="{00000000-0005-0000-0000-000017490000}"/>
    <cellStyle name="Normal 11 4 2 2 6 6" xfId="28627" xr:uid="{00000000-0005-0000-0000-000018490000}"/>
    <cellStyle name="Normal 11 4 2 2 6 7" xfId="33579" xr:uid="{00000000-0005-0000-0000-000019490000}"/>
    <cellStyle name="Normal 11 4 2 2 7" xfId="5324" xr:uid="{00000000-0005-0000-0000-00001A490000}"/>
    <cellStyle name="Normal 11 4 2 2 7 2" xfId="10274" xr:uid="{00000000-0005-0000-0000-00001B490000}"/>
    <cellStyle name="Normal 11 4 2 2 7 2 2" xfId="44935" xr:uid="{00000000-0005-0000-0000-00001C490000}"/>
    <cellStyle name="Normal 11 4 2 2 7 3" xfId="15224" xr:uid="{00000000-0005-0000-0000-00001D490000}"/>
    <cellStyle name="Normal 11 4 2 2 7 3 2" xfId="39983" xr:uid="{00000000-0005-0000-0000-00001E490000}"/>
    <cellStyle name="Normal 11 4 2 2 7 4" xfId="20175" xr:uid="{00000000-0005-0000-0000-00001F490000}"/>
    <cellStyle name="Normal 11 4 2 2 7 5" xfId="25127" xr:uid="{00000000-0005-0000-0000-000020490000}"/>
    <cellStyle name="Normal 11 4 2 2 7 6" xfId="30079" xr:uid="{00000000-0005-0000-0000-000021490000}"/>
    <cellStyle name="Normal 11 4 2 2 7 7" xfId="35031" xr:uid="{00000000-0005-0000-0000-000022490000}"/>
    <cellStyle name="Normal 11 4 2 2 8" xfId="1892" xr:uid="{00000000-0005-0000-0000-000023490000}"/>
    <cellStyle name="Normal 11 4 2 2 8 2" xfId="41503" xr:uid="{00000000-0005-0000-0000-000024490000}"/>
    <cellStyle name="Normal 11 4 2 2 9" xfId="6842" xr:uid="{00000000-0005-0000-0000-000025490000}"/>
    <cellStyle name="Normal 11 4 2 2 9 2" xfId="36551" xr:uid="{00000000-0005-0000-0000-000026490000}"/>
    <cellStyle name="Normal 11 4 2 3" xfId="440" xr:uid="{00000000-0005-0000-0000-000027490000}"/>
    <cellStyle name="Normal 11 4 2 3 10" xfId="11858" xr:uid="{00000000-0005-0000-0000-000028490000}"/>
    <cellStyle name="Normal 11 4 2 3 11" xfId="16809" xr:uid="{00000000-0005-0000-0000-000029490000}"/>
    <cellStyle name="Normal 11 4 2 3 12" xfId="21761" xr:uid="{00000000-0005-0000-0000-00002A490000}"/>
    <cellStyle name="Normal 11 4 2 3 13" xfId="26713" xr:uid="{00000000-0005-0000-0000-00002B490000}"/>
    <cellStyle name="Normal 11 4 2 3 14" xfId="31665" xr:uid="{00000000-0005-0000-0000-00002C490000}"/>
    <cellStyle name="Normal 11 4 2 3 2" xfId="1034" xr:uid="{00000000-0005-0000-0000-00002D490000}"/>
    <cellStyle name="Normal 11 4 2 3 2 10" xfId="22025" xr:uid="{00000000-0005-0000-0000-00002E490000}"/>
    <cellStyle name="Normal 11 4 2 3 2 11" xfId="26977" xr:uid="{00000000-0005-0000-0000-00002F490000}"/>
    <cellStyle name="Normal 11 4 2 3 2 12" xfId="31929" xr:uid="{00000000-0005-0000-0000-000030490000}"/>
    <cellStyle name="Normal 11 4 2 3 2 2" xfId="1628" xr:uid="{00000000-0005-0000-0000-000031490000}"/>
    <cellStyle name="Normal 11 4 2 3 2 2 10" xfId="33381" xr:uid="{00000000-0005-0000-0000-000032490000}"/>
    <cellStyle name="Normal 11 4 2 3 2 2 2" xfId="5126" xr:uid="{00000000-0005-0000-0000-000033490000}"/>
    <cellStyle name="Normal 11 4 2 3 2 2 2 2" xfId="10076" xr:uid="{00000000-0005-0000-0000-000034490000}"/>
    <cellStyle name="Normal 11 4 2 3 2 2 2 2 2" xfId="44737" xr:uid="{00000000-0005-0000-0000-000035490000}"/>
    <cellStyle name="Normal 11 4 2 3 2 2 2 3" xfId="15026" xr:uid="{00000000-0005-0000-0000-000036490000}"/>
    <cellStyle name="Normal 11 4 2 3 2 2 2 3 2" xfId="39785" xr:uid="{00000000-0005-0000-0000-000037490000}"/>
    <cellStyle name="Normal 11 4 2 3 2 2 2 4" xfId="19977" xr:uid="{00000000-0005-0000-0000-000038490000}"/>
    <cellStyle name="Normal 11 4 2 3 2 2 2 5" xfId="24929" xr:uid="{00000000-0005-0000-0000-000039490000}"/>
    <cellStyle name="Normal 11 4 2 3 2 2 2 6" xfId="29881" xr:uid="{00000000-0005-0000-0000-00003A490000}"/>
    <cellStyle name="Normal 11 4 2 3 2 2 2 7" xfId="34833" xr:uid="{00000000-0005-0000-0000-00003B490000}"/>
    <cellStyle name="Normal 11 4 2 3 2 2 3" xfId="6578" xr:uid="{00000000-0005-0000-0000-00003C490000}"/>
    <cellStyle name="Normal 11 4 2 3 2 2 3 2" xfId="11528" xr:uid="{00000000-0005-0000-0000-00003D490000}"/>
    <cellStyle name="Normal 11 4 2 3 2 2 3 2 2" xfId="46189" xr:uid="{00000000-0005-0000-0000-00003E490000}"/>
    <cellStyle name="Normal 11 4 2 3 2 2 3 3" xfId="16478" xr:uid="{00000000-0005-0000-0000-00003F490000}"/>
    <cellStyle name="Normal 11 4 2 3 2 2 3 3 2" xfId="41237" xr:uid="{00000000-0005-0000-0000-000040490000}"/>
    <cellStyle name="Normal 11 4 2 3 2 2 3 4" xfId="21429" xr:uid="{00000000-0005-0000-0000-000041490000}"/>
    <cellStyle name="Normal 11 4 2 3 2 2 3 5" xfId="26381" xr:uid="{00000000-0005-0000-0000-000042490000}"/>
    <cellStyle name="Normal 11 4 2 3 2 2 3 6" xfId="31333" xr:uid="{00000000-0005-0000-0000-000043490000}"/>
    <cellStyle name="Normal 11 4 2 3 2 2 3 7" xfId="36285" xr:uid="{00000000-0005-0000-0000-000044490000}"/>
    <cellStyle name="Normal 11 4 2 3 2 2 4" xfId="3674" xr:uid="{00000000-0005-0000-0000-000045490000}"/>
    <cellStyle name="Normal 11 4 2 3 2 2 4 2" xfId="43285" xr:uid="{00000000-0005-0000-0000-000046490000}"/>
    <cellStyle name="Normal 11 4 2 3 2 2 5" xfId="8624" xr:uid="{00000000-0005-0000-0000-000047490000}"/>
    <cellStyle name="Normal 11 4 2 3 2 2 5 2" xfId="38333" xr:uid="{00000000-0005-0000-0000-000048490000}"/>
    <cellStyle name="Normal 11 4 2 3 2 2 6" xfId="13574" xr:uid="{00000000-0005-0000-0000-000049490000}"/>
    <cellStyle name="Normal 11 4 2 3 2 2 7" xfId="18525" xr:uid="{00000000-0005-0000-0000-00004A490000}"/>
    <cellStyle name="Normal 11 4 2 3 2 2 8" xfId="23477" xr:uid="{00000000-0005-0000-0000-00004B490000}"/>
    <cellStyle name="Normal 11 4 2 3 2 2 9" xfId="28429" xr:uid="{00000000-0005-0000-0000-00004C490000}"/>
    <cellStyle name="Normal 11 4 2 3 2 3" xfId="3080" xr:uid="{00000000-0005-0000-0000-00004D490000}"/>
    <cellStyle name="Normal 11 4 2 3 2 3 2" xfId="8030" xr:uid="{00000000-0005-0000-0000-00004E490000}"/>
    <cellStyle name="Normal 11 4 2 3 2 3 2 2" xfId="42691" xr:uid="{00000000-0005-0000-0000-00004F490000}"/>
    <cellStyle name="Normal 11 4 2 3 2 3 3" xfId="12980" xr:uid="{00000000-0005-0000-0000-000050490000}"/>
    <cellStyle name="Normal 11 4 2 3 2 3 3 2" xfId="37739" xr:uid="{00000000-0005-0000-0000-000051490000}"/>
    <cellStyle name="Normal 11 4 2 3 2 3 4" xfId="17931" xr:uid="{00000000-0005-0000-0000-000052490000}"/>
    <cellStyle name="Normal 11 4 2 3 2 3 5" xfId="22883" xr:uid="{00000000-0005-0000-0000-000053490000}"/>
    <cellStyle name="Normal 11 4 2 3 2 3 6" xfId="27835" xr:uid="{00000000-0005-0000-0000-000054490000}"/>
    <cellStyle name="Normal 11 4 2 3 2 3 7" xfId="32787" xr:uid="{00000000-0005-0000-0000-000055490000}"/>
    <cellStyle name="Normal 11 4 2 3 2 4" xfId="4532" xr:uid="{00000000-0005-0000-0000-000056490000}"/>
    <cellStyle name="Normal 11 4 2 3 2 4 2" xfId="9482" xr:uid="{00000000-0005-0000-0000-000057490000}"/>
    <cellStyle name="Normal 11 4 2 3 2 4 2 2" xfId="44143" xr:uid="{00000000-0005-0000-0000-000058490000}"/>
    <cellStyle name="Normal 11 4 2 3 2 4 3" xfId="14432" xr:uid="{00000000-0005-0000-0000-000059490000}"/>
    <cellStyle name="Normal 11 4 2 3 2 4 3 2" xfId="39191" xr:uid="{00000000-0005-0000-0000-00005A490000}"/>
    <cellStyle name="Normal 11 4 2 3 2 4 4" xfId="19383" xr:uid="{00000000-0005-0000-0000-00005B490000}"/>
    <cellStyle name="Normal 11 4 2 3 2 4 5" xfId="24335" xr:uid="{00000000-0005-0000-0000-00005C490000}"/>
    <cellStyle name="Normal 11 4 2 3 2 4 6" xfId="29287" xr:uid="{00000000-0005-0000-0000-00005D490000}"/>
    <cellStyle name="Normal 11 4 2 3 2 4 7" xfId="34239" xr:uid="{00000000-0005-0000-0000-00005E490000}"/>
    <cellStyle name="Normal 11 4 2 3 2 5" xfId="5984" xr:uid="{00000000-0005-0000-0000-00005F490000}"/>
    <cellStyle name="Normal 11 4 2 3 2 5 2" xfId="10934" xr:uid="{00000000-0005-0000-0000-000060490000}"/>
    <cellStyle name="Normal 11 4 2 3 2 5 2 2" xfId="45595" xr:uid="{00000000-0005-0000-0000-000061490000}"/>
    <cellStyle name="Normal 11 4 2 3 2 5 3" xfId="15884" xr:uid="{00000000-0005-0000-0000-000062490000}"/>
    <cellStyle name="Normal 11 4 2 3 2 5 3 2" xfId="40643" xr:uid="{00000000-0005-0000-0000-000063490000}"/>
    <cellStyle name="Normal 11 4 2 3 2 5 4" xfId="20835" xr:uid="{00000000-0005-0000-0000-000064490000}"/>
    <cellStyle name="Normal 11 4 2 3 2 5 5" xfId="25787" xr:uid="{00000000-0005-0000-0000-000065490000}"/>
    <cellStyle name="Normal 11 4 2 3 2 5 6" xfId="30739" xr:uid="{00000000-0005-0000-0000-000066490000}"/>
    <cellStyle name="Normal 11 4 2 3 2 5 7" xfId="35691" xr:uid="{00000000-0005-0000-0000-000067490000}"/>
    <cellStyle name="Normal 11 4 2 3 2 6" xfId="2222" xr:uid="{00000000-0005-0000-0000-000068490000}"/>
    <cellStyle name="Normal 11 4 2 3 2 6 2" xfId="41833" xr:uid="{00000000-0005-0000-0000-000069490000}"/>
    <cellStyle name="Normal 11 4 2 3 2 7" xfId="7172" xr:uid="{00000000-0005-0000-0000-00006A490000}"/>
    <cellStyle name="Normal 11 4 2 3 2 7 2" xfId="36881" xr:uid="{00000000-0005-0000-0000-00006B490000}"/>
    <cellStyle name="Normal 11 4 2 3 2 8" xfId="12122" xr:uid="{00000000-0005-0000-0000-00006C490000}"/>
    <cellStyle name="Normal 11 4 2 3 2 9" xfId="17073" xr:uid="{00000000-0005-0000-0000-00006D490000}"/>
    <cellStyle name="Normal 11 4 2 3 3" xfId="770" xr:uid="{00000000-0005-0000-0000-00006E490000}"/>
    <cellStyle name="Normal 11 4 2 3 3 10" xfId="32523" xr:uid="{00000000-0005-0000-0000-00006F490000}"/>
    <cellStyle name="Normal 11 4 2 3 3 2" xfId="4268" xr:uid="{00000000-0005-0000-0000-000070490000}"/>
    <cellStyle name="Normal 11 4 2 3 3 2 2" xfId="9218" xr:uid="{00000000-0005-0000-0000-000071490000}"/>
    <cellStyle name="Normal 11 4 2 3 3 2 2 2" xfId="43879" xr:uid="{00000000-0005-0000-0000-000072490000}"/>
    <cellStyle name="Normal 11 4 2 3 3 2 3" xfId="14168" xr:uid="{00000000-0005-0000-0000-000073490000}"/>
    <cellStyle name="Normal 11 4 2 3 3 2 3 2" xfId="38927" xr:uid="{00000000-0005-0000-0000-000074490000}"/>
    <cellStyle name="Normal 11 4 2 3 3 2 4" xfId="19119" xr:uid="{00000000-0005-0000-0000-000075490000}"/>
    <cellStyle name="Normal 11 4 2 3 3 2 5" xfId="24071" xr:uid="{00000000-0005-0000-0000-000076490000}"/>
    <cellStyle name="Normal 11 4 2 3 3 2 6" xfId="29023" xr:uid="{00000000-0005-0000-0000-000077490000}"/>
    <cellStyle name="Normal 11 4 2 3 3 2 7" xfId="33975" xr:uid="{00000000-0005-0000-0000-000078490000}"/>
    <cellStyle name="Normal 11 4 2 3 3 3" xfId="5720" xr:uid="{00000000-0005-0000-0000-000079490000}"/>
    <cellStyle name="Normal 11 4 2 3 3 3 2" xfId="10670" xr:uid="{00000000-0005-0000-0000-00007A490000}"/>
    <cellStyle name="Normal 11 4 2 3 3 3 2 2" xfId="45331" xr:uid="{00000000-0005-0000-0000-00007B490000}"/>
    <cellStyle name="Normal 11 4 2 3 3 3 3" xfId="15620" xr:uid="{00000000-0005-0000-0000-00007C490000}"/>
    <cellStyle name="Normal 11 4 2 3 3 3 3 2" xfId="40379" xr:uid="{00000000-0005-0000-0000-00007D490000}"/>
    <cellStyle name="Normal 11 4 2 3 3 3 4" xfId="20571" xr:uid="{00000000-0005-0000-0000-00007E490000}"/>
    <cellStyle name="Normal 11 4 2 3 3 3 5" xfId="25523" xr:uid="{00000000-0005-0000-0000-00007F490000}"/>
    <cellStyle name="Normal 11 4 2 3 3 3 6" xfId="30475" xr:uid="{00000000-0005-0000-0000-000080490000}"/>
    <cellStyle name="Normal 11 4 2 3 3 3 7" xfId="35427" xr:uid="{00000000-0005-0000-0000-000081490000}"/>
    <cellStyle name="Normal 11 4 2 3 3 4" xfId="2816" xr:uid="{00000000-0005-0000-0000-000082490000}"/>
    <cellStyle name="Normal 11 4 2 3 3 4 2" xfId="42427" xr:uid="{00000000-0005-0000-0000-000083490000}"/>
    <cellStyle name="Normal 11 4 2 3 3 5" xfId="7766" xr:uid="{00000000-0005-0000-0000-000084490000}"/>
    <cellStyle name="Normal 11 4 2 3 3 5 2" xfId="37475" xr:uid="{00000000-0005-0000-0000-000085490000}"/>
    <cellStyle name="Normal 11 4 2 3 3 6" xfId="12716" xr:uid="{00000000-0005-0000-0000-000086490000}"/>
    <cellStyle name="Normal 11 4 2 3 3 7" xfId="17667" xr:uid="{00000000-0005-0000-0000-000087490000}"/>
    <cellStyle name="Normal 11 4 2 3 3 8" xfId="22619" xr:uid="{00000000-0005-0000-0000-000088490000}"/>
    <cellStyle name="Normal 11 4 2 3 3 9" xfId="27571" xr:uid="{00000000-0005-0000-0000-000089490000}"/>
    <cellStyle name="Normal 11 4 2 3 4" xfId="1364" xr:uid="{00000000-0005-0000-0000-00008A490000}"/>
    <cellStyle name="Normal 11 4 2 3 4 10" xfId="33117" xr:uid="{00000000-0005-0000-0000-00008B490000}"/>
    <cellStyle name="Normal 11 4 2 3 4 2" xfId="4862" xr:uid="{00000000-0005-0000-0000-00008C490000}"/>
    <cellStyle name="Normal 11 4 2 3 4 2 2" xfId="9812" xr:uid="{00000000-0005-0000-0000-00008D490000}"/>
    <cellStyle name="Normal 11 4 2 3 4 2 2 2" xfId="44473" xr:uid="{00000000-0005-0000-0000-00008E490000}"/>
    <cellStyle name="Normal 11 4 2 3 4 2 3" xfId="14762" xr:uid="{00000000-0005-0000-0000-00008F490000}"/>
    <cellStyle name="Normal 11 4 2 3 4 2 3 2" xfId="39521" xr:uid="{00000000-0005-0000-0000-000090490000}"/>
    <cellStyle name="Normal 11 4 2 3 4 2 4" xfId="19713" xr:uid="{00000000-0005-0000-0000-000091490000}"/>
    <cellStyle name="Normal 11 4 2 3 4 2 5" xfId="24665" xr:uid="{00000000-0005-0000-0000-000092490000}"/>
    <cellStyle name="Normal 11 4 2 3 4 2 6" xfId="29617" xr:uid="{00000000-0005-0000-0000-000093490000}"/>
    <cellStyle name="Normal 11 4 2 3 4 2 7" xfId="34569" xr:uid="{00000000-0005-0000-0000-000094490000}"/>
    <cellStyle name="Normal 11 4 2 3 4 3" xfId="6314" xr:uid="{00000000-0005-0000-0000-000095490000}"/>
    <cellStyle name="Normal 11 4 2 3 4 3 2" xfId="11264" xr:uid="{00000000-0005-0000-0000-000096490000}"/>
    <cellStyle name="Normal 11 4 2 3 4 3 2 2" xfId="45925" xr:uid="{00000000-0005-0000-0000-000097490000}"/>
    <cellStyle name="Normal 11 4 2 3 4 3 3" xfId="16214" xr:uid="{00000000-0005-0000-0000-000098490000}"/>
    <cellStyle name="Normal 11 4 2 3 4 3 3 2" xfId="40973" xr:uid="{00000000-0005-0000-0000-000099490000}"/>
    <cellStyle name="Normal 11 4 2 3 4 3 4" xfId="21165" xr:uid="{00000000-0005-0000-0000-00009A490000}"/>
    <cellStyle name="Normal 11 4 2 3 4 3 5" xfId="26117" xr:uid="{00000000-0005-0000-0000-00009B490000}"/>
    <cellStyle name="Normal 11 4 2 3 4 3 6" xfId="31069" xr:uid="{00000000-0005-0000-0000-00009C490000}"/>
    <cellStyle name="Normal 11 4 2 3 4 3 7" xfId="36021" xr:uid="{00000000-0005-0000-0000-00009D490000}"/>
    <cellStyle name="Normal 11 4 2 3 4 4" xfId="3410" xr:uid="{00000000-0005-0000-0000-00009E490000}"/>
    <cellStyle name="Normal 11 4 2 3 4 4 2" xfId="43021" xr:uid="{00000000-0005-0000-0000-00009F490000}"/>
    <cellStyle name="Normal 11 4 2 3 4 5" xfId="8360" xr:uid="{00000000-0005-0000-0000-0000A0490000}"/>
    <cellStyle name="Normal 11 4 2 3 4 5 2" xfId="38069" xr:uid="{00000000-0005-0000-0000-0000A1490000}"/>
    <cellStyle name="Normal 11 4 2 3 4 6" xfId="13310" xr:uid="{00000000-0005-0000-0000-0000A2490000}"/>
    <cellStyle name="Normal 11 4 2 3 4 7" xfId="18261" xr:uid="{00000000-0005-0000-0000-0000A3490000}"/>
    <cellStyle name="Normal 11 4 2 3 4 8" xfId="23213" xr:uid="{00000000-0005-0000-0000-0000A4490000}"/>
    <cellStyle name="Normal 11 4 2 3 4 9" xfId="28165" xr:uid="{00000000-0005-0000-0000-0000A5490000}"/>
    <cellStyle name="Normal 11 4 2 3 5" xfId="2486" xr:uid="{00000000-0005-0000-0000-0000A6490000}"/>
    <cellStyle name="Normal 11 4 2 3 5 2" xfId="7436" xr:uid="{00000000-0005-0000-0000-0000A7490000}"/>
    <cellStyle name="Normal 11 4 2 3 5 2 2" xfId="42097" xr:uid="{00000000-0005-0000-0000-0000A8490000}"/>
    <cellStyle name="Normal 11 4 2 3 5 3" xfId="12386" xr:uid="{00000000-0005-0000-0000-0000A9490000}"/>
    <cellStyle name="Normal 11 4 2 3 5 3 2" xfId="37145" xr:uid="{00000000-0005-0000-0000-0000AA490000}"/>
    <cellStyle name="Normal 11 4 2 3 5 4" xfId="17337" xr:uid="{00000000-0005-0000-0000-0000AB490000}"/>
    <cellStyle name="Normal 11 4 2 3 5 5" xfId="22289" xr:uid="{00000000-0005-0000-0000-0000AC490000}"/>
    <cellStyle name="Normal 11 4 2 3 5 6" xfId="27241" xr:uid="{00000000-0005-0000-0000-0000AD490000}"/>
    <cellStyle name="Normal 11 4 2 3 5 7" xfId="32193" xr:uid="{00000000-0005-0000-0000-0000AE490000}"/>
    <cellStyle name="Normal 11 4 2 3 6" xfId="3938" xr:uid="{00000000-0005-0000-0000-0000AF490000}"/>
    <cellStyle name="Normal 11 4 2 3 6 2" xfId="8888" xr:uid="{00000000-0005-0000-0000-0000B0490000}"/>
    <cellStyle name="Normal 11 4 2 3 6 2 2" xfId="43549" xr:uid="{00000000-0005-0000-0000-0000B1490000}"/>
    <cellStyle name="Normal 11 4 2 3 6 3" xfId="13838" xr:uid="{00000000-0005-0000-0000-0000B2490000}"/>
    <cellStyle name="Normal 11 4 2 3 6 3 2" xfId="38597" xr:uid="{00000000-0005-0000-0000-0000B3490000}"/>
    <cellStyle name="Normal 11 4 2 3 6 4" xfId="18789" xr:uid="{00000000-0005-0000-0000-0000B4490000}"/>
    <cellStyle name="Normal 11 4 2 3 6 5" xfId="23741" xr:uid="{00000000-0005-0000-0000-0000B5490000}"/>
    <cellStyle name="Normal 11 4 2 3 6 6" xfId="28693" xr:uid="{00000000-0005-0000-0000-0000B6490000}"/>
    <cellStyle name="Normal 11 4 2 3 6 7" xfId="33645" xr:uid="{00000000-0005-0000-0000-0000B7490000}"/>
    <cellStyle name="Normal 11 4 2 3 7" xfId="5390" xr:uid="{00000000-0005-0000-0000-0000B8490000}"/>
    <cellStyle name="Normal 11 4 2 3 7 2" xfId="10340" xr:uid="{00000000-0005-0000-0000-0000B9490000}"/>
    <cellStyle name="Normal 11 4 2 3 7 2 2" xfId="45001" xr:uid="{00000000-0005-0000-0000-0000BA490000}"/>
    <cellStyle name="Normal 11 4 2 3 7 3" xfId="15290" xr:uid="{00000000-0005-0000-0000-0000BB490000}"/>
    <cellStyle name="Normal 11 4 2 3 7 3 2" xfId="40049" xr:uid="{00000000-0005-0000-0000-0000BC490000}"/>
    <cellStyle name="Normal 11 4 2 3 7 4" xfId="20241" xr:uid="{00000000-0005-0000-0000-0000BD490000}"/>
    <cellStyle name="Normal 11 4 2 3 7 5" xfId="25193" xr:uid="{00000000-0005-0000-0000-0000BE490000}"/>
    <cellStyle name="Normal 11 4 2 3 7 6" xfId="30145" xr:uid="{00000000-0005-0000-0000-0000BF490000}"/>
    <cellStyle name="Normal 11 4 2 3 7 7" xfId="35097" xr:uid="{00000000-0005-0000-0000-0000C0490000}"/>
    <cellStyle name="Normal 11 4 2 3 8" xfId="1958" xr:uid="{00000000-0005-0000-0000-0000C1490000}"/>
    <cellStyle name="Normal 11 4 2 3 8 2" xfId="41569" xr:uid="{00000000-0005-0000-0000-0000C2490000}"/>
    <cellStyle name="Normal 11 4 2 3 9" xfId="6908" xr:uid="{00000000-0005-0000-0000-0000C3490000}"/>
    <cellStyle name="Normal 11 4 2 3 9 2" xfId="36617" xr:uid="{00000000-0005-0000-0000-0000C4490000}"/>
    <cellStyle name="Normal 11 4 2 4" xfId="506" xr:uid="{00000000-0005-0000-0000-0000C5490000}"/>
    <cellStyle name="Normal 11 4 2 4 10" xfId="11924" xr:uid="{00000000-0005-0000-0000-0000C6490000}"/>
    <cellStyle name="Normal 11 4 2 4 11" xfId="16875" xr:uid="{00000000-0005-0000-0000-0000C7490000}"/>
    <cellStyle name="Normal 11 4 2 4 12" xfId="21827" xr:uid="{00000000-0005-0000-0000-0000C8490000}"/>
    <cellStyle name="Normal 11 4 2 4 13" xfId="26779" xr:uid="{00000000-0005-0000-0000-0000C9490000}"/>
    <cellStyle name="Normal 11 4 2 4 14" xfId="31731" xr:uid="{00000000-0005-0000-0000-0000CA490000}"/>
    <cellStyle name="Normal 11 4 2 4 2" xfId="1100" xr:uid="{00000000-0005-0000-0000-0000CB490000}"/>
    <cellStyle name="Normal 11 4 2 4 2 10" xfId="22091" xr:uid="{00000000-0005-0000-0000-0000CC490000}"/>
    <cellStyle name="Normal 11 4 2 4 2 11" xfId="27043" xr:uid="{00000000-0005-0000-0000-0000CD490000}"/>
    <cellStyle name="Normal 11 4 2 4 2 12" xfId="31995" xr:uid="{00000000-0005-0000-0000-0000CE490000}"/>
    <cellStyle name="Normal 11 4 2 4 2 2" xfId="1694" xr:uid="{00000000-0005-0000-0000-0000CF490000}"/>
    <cellStyle name="Normal 11 4 2 4 2 2 10" xfId="33447" xr:uid="{00000000-0005-0000-0000-0000D0490000}"/>
    <cellStyle name="Normal 11 4 2 4 2 2 2" xfId="5192" xr:uid="{00000000-0005-0000-0000-0000D1490000}"/>
    <cellStyle name="Normal 11 4 2 4 2 2 2 2" xfId="10142" xr:uid="{00000000-0005-0000-0000-0000D2490000}"/>
    <cellStyle name="Normal 11 4 2 4 2 2 2 2 2" xfId="44803" xr:uid="{00000000-0005-0000-0000-0000D3490000}"/>
    <cellStyle name="Normal 11 4 2 4 2 2 2 3" xfId="15092" xr:uid="{00000000-0005-0000-0000-0000D4490000}"/>
    <cellStyle name="Normal 11 4 2 4 2 2 2 3 2" xfId="39851" xr:uid="{00000000-0005-0000-0000-0000D5490000}"/>
    <cellStyle name="Normal 11 4 2 4 2 2 2 4" xfId="20043" xr:uid="{00000000-0005-0000-0000-0000D6490000}"/>
    <cellStyle name="Normal 11 4 2 4 2 2 2 5" xfId="24995" xr:uid="{00000000-0005-0000-0000-0000D7490000}"/>
    <cellStyle name="Normal 11 4 2 4 2 2 2 6" xfId="29947" xr:uid="{00000000-0005-0000-0000-0000D8490000}"/>
    <cellStyle name="Normal 11 4 2 4 2 2 2 7" xfId="34899" xr:uid="{00000000-0005-0000-0000-0000D9490000}"/>
    <cellStyle name="Normal 11 4 2 4 2 2 3" xfId="6644" xr:uid="{00000000-0005-0000-0000-0000DA490000}"/>
    <cellStyle name="Normal 11 4 2 4 2 2 3 2" xfId="11594" xr:uid="{00000000-0005-0000-0000-0000DB490000}"/>
    <cellStyle name="Normal 11 4 2 4 2 2 3 2 2" xfId="46255" xr:uid="{00000000-0005-0000-0000-0000DC490000}"/>
    <cellStyle name="Normal 11 4 2 4 2 2 3 3" xfId="16544" xr:uid="{00000000-0005-0000-0000-0000DD490000}"/>
    <cellStyle name="Normal 11 4 2 4 2 2 3 3 2" xfId="41303" xr:uid="{00000000-0005-0000-0000-0000DE490000}"/>
    <cellStyle name="Normal 11 4 2 4 2 2 3 4" xfId="21495" xr:uid="{00000000-0005-0000-0000-0000DF490000}"/>
    <cellStyle name="Normal 11 4 2 4 2 2 3 5" xfId="26447" xr:uid="{00000000-0005-0000-0000-0000E0490000}"/>
    <cellStyle name="Normal 11 4 2 4 2 2 3 6" xfId="31399" xr:uid="{00000000-0005-0000-0000-0000E1490000}"/>
    <cellStyle name="Normal 11 4 2 4 2 2 3 7" xfId="36351" xr:uid="{00000000-0005-0000-0000-0000E2490000}"/>
    <cellStyle name="Normal 11 4 2 4 2 2 4" xfId="3740" xr:uid="{00000000-0005-0000-0000-0000E3490000}"/>
    <cellStyle name="Normal 11 4 2 4 2 2 4 2" xfId="43351" xr:uid="{00000000-0005-0000-0000-0000E4490000}"/>
    <cellStyle name="Normal 11 4 2 4 2 2 5" xfId="8690" xr:uid="{00000000-0005-0000-0000-0000E5490000}"/>
    <cellStyle name="Normal 11 4 2 4 2 2 5 2" xfId="38399" xr:uid="{00000000-0005-0000-0000-0000E6490000}"/>
    <cellStyle name="Normal 11 4 2 4 2 2 6" xfId="13640" xr:uid="{00000000-0005-0000-0000-0000E7490000}"/>
    <cellStyle name="Normal 11 4 2 4 2 2 7" xfId="18591" xr:uid="{00000000-0005-0000-0000-0000E8490000}"/>
    <cellStyle name="Normal 11 4 2 4 2 2 8" xfId="23543" xr:uid="{00000000-0005-0000-0000-0000E9490000}"/>
    <cellStyle name="Normal 11 4 2 4 2 2 9" xfId="28495" xr:uid="{00000000-0005-0000-0000-0000EA490000}"/>
    <cellStyle name="Normal 11 4 2 4 2 3" xfId="3146" xr:uid="{00000000-0005-0000-0000-0000EB490000}"/>
    <cellStyle name="Normal 11 4 2 4 2 3 2" xfId="8096" xr:uid="{00000000-0005-0000-0000-0000EC490000}"/>
    <cellStyle name="Normal 11 4 2 4 2 3 2 2" xfId="42757" xr:uid="{00000000-0005-0000-0000-0000ED490000}"/>
    <cellStyle name="Normal 11 4 2 4 2 3 3" xfId="13046" xr:uid="{00000000-0005-0000-0000-0000EE490000}"/>
    <cellStyle name="Normal 11 4 2 4 2 3 3 2" xfId="37805" xr:uid="{00000000-0005-0000-0000-0000EF490000}"/>
    <cellStyle name="Normal 11 4 2 4 2 3 4" xfId="17997" xr:uid="{00000000-0005-0000-0000-0000F0490000}"/>
    <cellStyle name="Normal 11 4 2 4 2 3 5" xfId="22949" xr:uid="{00000000-0005-0000-0000-0000F1490000}"/>
    <cellStyle name="Normal 11 4 2 4 2 3 6" xfId="27901" xr:uid="{00000000-0005-0000-0000-0000F2490000}"/>
    <cellStyle name="Normal 11 4 2 4 2 3 7" xfId="32853" xr:uid="{00000000-0005-0000-0000-0000F3490000}"/>
    <cellStyle name="Normal 11 4 2 4 2 4" xfId="4598" xr:uid="{00000000-0005-0000-0000-0000F4490000}"/>
    <cellStyle name="Normal 11 4 2 4 2 4 2" xfId="9548" xr:uid="{00000000-0005-0000-0000-0000F5490000}"/>
    <cellStyle name="Normal 11 4 2 4 2 4 2 2" xfId="44209" xr:uid="{00000000-0005-0000-0000-0000F6490000}"/>
    <cellStyle name="Normal 11 4 2 4 2 4 3" xfId="14498" xr:uid="{00000000-0005-0000-0000-0000F7490000}"/>
    <cellStyle name="Normal 11 4 2 4 2 4 3 2" xfId="39257" xr:uid="{00000000-0005-0000-0000-0000F8490000}"/>
    <cellStyle name="Normal 11 4 2 4 2 4 4" xfId="19449" xr:uid="{00000000-0005-0000-0000-0000F9490000}"/>
    <cellStyle name="Normal 11 4 2 4 2 4 5" xfId="24401" xr:uid="{00000000-0005-0000-0000-0000FA490000}"/>
    <cellStyle name="Normal 11 4 2 4 2 4 6" xfId="29353" xr:uid="{00000000-0005-0000-0000-0000FB490000}"/>
    <cellStyle name="Normal 11 4 2 4 2 4 7" xfId="34305" xr:uid="{00000000-0005-0000-0000-0000FC490000}"/>
    <cellStyle name="Normal 11 4 2 4 2 5" xfId="6050" xr:uid="{00000000-0005-0000-0000-0000FD490000}"/>
    <cellStyle name="Normal 11 4 2 4 2 5 2" xfId="11000" xr:uid="{00000000-0005-0000-0000-0000FE490000}"/>
    <cellStyle name="Normal 11 4 2 4 2 5 2 2" xfId="45661" xr:uid="{00000000-0005-0000-0000-0000FF490000}"/>
    <cellStyle name="Normal 11 4 2 4 2 5 3" xfId="15950" xr:uid="{00000000-0005-0000-0000-0000004A0000}"/>
    <cellStyle name="Normal 11 4 2 4 2 5 3 2" xfId="40709" xr:uid="{00000000-0005-0000-0000-0000014A0000}"/>
    <cellStyle name="Normal 11 4 2 4 2 5 4" xfId="20901" xr:uid="{00000000-0005-0000-0000-0000024A0000}"/>
    <cellStyle name="Normal 11 4 2 4 2 5 5" xfId="25853" xr:uid="{00000000-0005-0000-0000-0000034A0000}"/>
    <cellStyle name="Normal 11 4 2 4 2 5 6" xfId="30805" xr:uid="{00000000-0005-0000-0000-0000044A0000}"/>
    <cellStyle name="Normal 11 4 2 4 2 5 7" xfId="35757" xr:uid="{00000000-0005-0000-0000-0000054A0000}"/>
    <cellStyle name="Normal 11 4 2 4 2 6" xfId="2288" xr:uid="{00000000-0005-0000-0000-0000064A0000}"/>
    <cellStyle name="Normal 11 4 2 4 2 6 2" xfId="41899" xr:uid="{00000000-0005-0000-0000-0000074A0000}"/>
    <cellStyle name="Normal 11 4 2 4 2 7" xfId="7238" xr:uid="{00000000-0005-0000-0000-0000084A0000}"/>
    <cellStyle name="Normal 11 4 2 4 2 7 2" xfId="36947" xr:uid="{00000000-0005-0000-0000-0000094A0000}"/>
    <cellStyle name="Normal 11 4 2 4 2 8" xfId="12188" xr:uid="{00000000-0005-0000-0000-00000A4A0000}"/>
    <cellStyle name="Normal 11 4 2 4 2 9" xfId="17139" xr:uid="{00000000-0005-0000-0000-00000B4A0000}"/>
    <cellStyle name="Normal 11 4 2 4 3" xfId="836" xr:uid="{00000000-0005-0000-0000-00000C4A0000}"/>
    <cellStyle name="Normal 11 4 2 4 3 10" xfId="32589" xr:uid="{00000000-0005-0000-0000-00000D4A0000}"/>
    <cellStyle name="Normal 11 4 2 4 3 2" xfId="4334" xr:uid="{00000000-0005-0000-0000-00000E4A0000}"/>
    <cellStyle name="Normal 11 4 2 4 3 2 2" xfId="9284" xr:uid="{00000000-0005-0000-0000-00000F4A0000}"/>
    <cellStyle name="Normal 11 4 2 4 3 2 2 2" xfId="43945" xr:uid="{00000000-0005-0000-0000-0000104A0000}"/>
    <cellStyle name="Normal 11 4 2 4 3 2 3" xfId="14234" xr:uid="{00000000-0005-0000-0000-0000114A0000}"/>
    <cellStyle name="Normal 11 4 2 4 3 2 3 2" xfId="38993" xr:uid="{00000000-0005-0000-0000-0000124A0000}"/>
    <cellStyle name="Normal 11 4 2 4 3 2 4" xfId="19185" xr:uid="{00000000-0005-0000-0000-0000134A0000}"/>
    <cellStyle name="Normal 11 4 2 4 3 2 5" xfId="24137" xr:uid="{00000000-0005-0000-0000-0000144A0000}"/>
    <cellStyle name="Normal 11 4 2 4 3 2 6" xfId="29089" xr:uid="{00000000-0005-0000-0000-0000154A0000}"/>
    <cellStyle name="Normal 11 4 2 4 3 2 7" xfId="34041" xr:uid="{00000000-0005-0000-0000-0000164A0000}"/>
    <cellStyle name="Normal 11 4 2 4 3 3" xfId="5786" xr:uid="{00000000-0005-0000-0000-0000174A0000}"/>
    <cellStyle name="Normal 11 4 2 4 3 3 2" xfId="10736" xr:uid="{00000000-0005-0000-0000-0000184A0000}"/>
    <cellStyle name="Normal 11 4 2 4 3 3 2 2" xfId="45397" xr:uid="{00000000-0005-0000-0000-0000194A0000}"/>
    <cellStyle name="Normal 11 4 2 4 3 3 3" xfId="15686" xr:uid="{00000000-0005-0000-0000-00001A4A0000}"/>
    <cellStyle name="Normal 11 4 2 4 3 3 3 2" xfId="40445" xr:uid="{00000000-0005-0000-0000-00001B4A0000}"/>
    <cellStyle name="Normal 11 4 2 4 3 3 4" xfId="20637" xr:uid="{00000000-0005-0000-0000-00001C4A0000}"/>
    <cellStyle name="Normal 11 4 2 4 3 3 5" xfId="25589" xr:uid="{00000000-0005-0000-0000-00001D4A0000}"/>
    <cellStyle name="Normal 11 4 2 4 3 3 6" xfId="30541" xr:uid="{00000000-0005-0000-0000-00001E4A0000}"/>
    <cellStyle name="Normal 11 4 2 4 3 3 7" xfId="35493" xr:uid="{00000000-0005-0000-0000-00001F4A0000}"/>
    <cellStyle name="Normal 11 4 2 4 3 4" xfId="2882" xr:uid="{00000000-0005-0000-0000-0000204A0000}"/>
    <cellStyle name="Normal 11 4 2 4 3 4 2" xfId="42493" xr:uid="{00000000-0005-0000-0000-0000214A0000}"/>
    <cellStyle name="Normal 11 4 2 4 3 5" xfId="7832" xr:uid="{00000000-0005-0000-0000-0000224A0000}"/>
    <cellStyle name="Normal 11 4 2 4 3 5 2" xfId="37541" xr:uid="{00000000-0005-0000-0000-0000234A0000}"/>
    <cellStyle name="Normal 11 4 2 4 3 6" xfId="12782" xr:uid="{00000000-0005-0000-0000-0000244A0000}"/>
    <cellStyle name="Normal 11 4 2 4 3 7" xfId="17733" xr:uid="{00000000-0005-0000-0000-0000254A0000}"/>
    <cellStyle name="Normal 11 4 2 4 3 8" xfId="22685" xr:uid="{00000000-0005-0000-0000-0000264A0000}"/>
    <cellStyle name="Normal 11 4 2 4 3 9" xfId="27637" xr:uid="{00000000-0005-0000-0000-0000274A0000}"/>
    <cellStyle name="Normal 11 4 2 4 4" xfId="1430" xr:uid="{00000000-0005-0000-0000-0000284A0000}"/>
    <cellStyle name="Normal 11 4 2 4 4 10" xfId="33183" xr:uid="{00000000-0005-0000-0000-0000294A0000}"/>
    <cellStyle name="Normal 11 4 2 4 4 2" xfId="4928" xr:uid="{00000000-0005-0000-0000-00002A4A0000}"/>
    <cellStyle name="Normal 11 4 2 4 4 2 2" xfId="9878" xr:uid="{00000000-0005-0000-0000-00002B4A0000}"/>
    <cellStyle name="Normal 11 4 2 4 4 2 2 2" xfId="44539" xr:uid="{00000000-0005-0000-0000-00002C4A0000}"/>
    <cellStyle name="Normal 11 4 2 4 4 2 3" xfId="14828" xr:uid="{00000000-0005-0000-0000-00002D4A0000}"/>
    <cellStyle name="Normal 11 4 2 4 4 2 3 2" xfId="39587" xr:uid="{00000000-0005-0000-0000-00002E4A0000}"/>
    <cellStyle name="Normal 11 4 2 4 4 2 4" xfId="19779" xr:uid="{00000000-0005-0000-0000-00002F4A0000}"/>
    <cellStyle name="Normal 11 4 2 4 4 2 5" xfId="24731" xr:uid="{00000000-0005-0000-0000-0000304A0000}"/>
    <cellStyle name="Normal 11 4 2 4 4 2 6" xfId="29683" xr:uid="{00000000-0005-0000-0000-0000314A0000}"/>
    <cellStyle name="Normal 11 4 2 4 4 2 7" xfId="34635" xr:uid="{00000000-0005-0000-0000-0000324A0000}"/>
    <cellStyle name="Normal 11 4 2 4 4 3" xfId="6380" xr:uid="{00000000-0005-0000-0000-0000334A0000}"/>
    <cellStyle name="Normal 11 4 2 4 4 3 2" xfId="11330" xr:uid="{00000000-0005-0000-0000-0000344A0000}"/>
    <cellStyle name="Normal 11 4 2 4 4 3 2 2" xfId="45991" xr:uid="{00000000-0005-0000-0000-0000354A0000}"/>
    <cellStyle name="Normal 11 4 2 4 4 3 3" xfId="16280" xr:uid="{00000000-0005-0000-0000-0000364A0000}"/>
    <cellStyle name="Normal 11 4 2 4 4 3 3 2" xfId="41039" xr:uid="{00000000-0005-0000-0000-0000374A0000}"/>
    <cellStyle name="Normal 11 4 2 4 4 3 4" xfId="21231" xr:uid="{00000000-0005-0000-0000-0000384A0000}"/>
    <cellStyle name="Normal 11 4 2 4 4 3 5" xfId="26183" xr:uid="{00000000-0005-0000-0000-0000394A0000}"/>
    <cellStyle name="Normal 11 4 2 4 4 3 6" xfId="31135" xr:uid="{00000000-0005-0000-0000-00003A4A0000}"/>
    <cellStyle name="Normal 11 4 2 4 4 3 7" xfId="36087" xr:uid="{00000000-0005-0000-0000-00003B4A0000}"/>
    <cellStyle name="Normal 11 4 2 4 4 4" xfId="3476" xr:uid="{00000000-0005-0000-0000-00003C4A0000}"/>
    <cellStyle name="Normal 11 4 2 4 4 4 2" xfId="43087" xr:uid="{00000000-0005-0000-0000-00003D4A0000}"/>
    <cellStyle name="Normal 11 4 2 4 4 5" xfId="8426" xr:uid="{00000000-0005-0000-0000-00003E4A0000}"/>
    <cellStyle name="Normal 11 4 2 4 4 5 2" xfId="38135" xr:uid="{00000000-0005-0000-0000-00003F4A0000}"/>
    <cellStyle name="Normal 11 4 2 4 4 6" xfId="13376" xr:uid="{00000000-0005-0000-0000-0000404A0000}"/>
    <cellStyle name="Normal 11 4 2 4 4 7" xfId="18327" xr:uid="{00000000-0005-0000-0000-0000414A0000}"/>
    <cellStyle name="Normal 11 4 2 4 4 8" xfId="23279" xr:uid="{00000000-0005-0000-0000-0000424A0000}"/>
    <cellStyle name="Normal 11 4 2 4 4 9" xfId="28231" xr:uid="{00000000-0005-0000-0000-0000434A0000}"/>
    <cellStyle name="Normal 11 4 2 4 5" xfId="2552" xr:uid="{00000000-0005-0000-0000-0000444A0000}"/>
    <cellStyle name="Normal 11 4 2 4 5 2" xfId="7502" xr:uid="{00000000-0005-0000-0000-0000454A0000}"/>
    <cellStyle name="Normal 11 4 2 4 5 2 2" xfId="42163" xr:uid="{00000000-0005-0000-0000-0000464A0000}"/>
    <cellStyle name="Normal 11 4 2 4 5 3" xfId="12452" xr:uid="{00000000-0005-0000-0000-0000474A0000}"/>
    <cellStyle name="Normal 11 4 2 4 5 3 2" xfId="37211" xr:uid="{00000000-0005-0000-0000-0000484A0000}"/>
    <cellStyle name="Normal 11 4 2 4 5 4" xfId="17403" xr:uid="{00000000-0005-0000-0000-0000494A0000}"/>
    <cellStyle name="Normal 11 4 2 4 5 5" xfId="22355" xr:uid="{00000000-0005-0000-0000-00004A4A0000}"/>
    <cellStyle name="Normal 11 4 2 4 5 6" xfId="27307" xr:uid="{00000000-0005-0000-0000-00004B4A0000}"/>
    <cellStyle name="Normal 11 4 2 4 5 7" xfId="32259" xr:uid="{00000000-0005-0000-0000-00004C4A0000}"/>
    <cellStyle name="Normal 11 4 2 4 6" xfId="4004" xr:uid="{00000000-0005-0000-0000-00004D4A0000}"/>
    <cellStyle name="Normal 11 4 2 4 6 2" xfId="8954" xr:uid="{00000000-0005-0000-0000-00004E4A0000}"/>
    <cellStyle name="Normal 11 4 2 4 6 2 2" xfId="43615" xr:uid="{00000000-0005-0000-0000-00004F4A0000}"/>
    <cellStyle name="Normal 11 4 2 4 6 3" xfId="13904" xr:uid="{00000000-0005-0000-0000-0000504A0000}"/>
    <cellStyle name="Normal 11 4 2 4 6 3 2" xfId="38663" xr:uid="{00000000-0005-0000-0000-0000514A0000}"/>
    <cellStyle name="Normal 11 4 2 4 6 4" xfId="18855" xr:uid="{00000000-0005-0000-0000-0000524A0000}"/>
    <cellStyle name="Normal 11 4 2 4 6 5" xfId="23807" xr:uid="{00000000-0005-0000-0000-0000534A0000}"/>
    <cellStyle name="Normal 11 4 2 4 6 6" xfId="28759" xr:uid="{00000000-0005-0000-0000-0000544A0000}"/>
    <cellStyle name="Normal 11 4 2 4 6 7" xfId="33711" xr:uid="{00000000-0005-0000-0000-0000554A0000}"/>
    <cellStyle name="Normal 11 4 2 4 7" xfId="5456" xr:uid="{00000000-0005-0000-0000-0000564A0000}"/>
    <cellStyle name="Normal 11 4 2 4 7 2" xfId="10406" xr:uid="{00000000-0005-0000-0000-0000574A0000}"/>
    <cellStyle name="Normal 11 4 2 4 7 2 2" xfId="45067" xr:uid="{00000000-0005-0000-0000-0000584A0000}"/>
    <cellStyle name="Normal 11 4 2 4 7 3" xfId="15356" xr:uid="{00000000-0005-0000-0000-0000594A0000}"/>
    <cellStyle name="Normal 11 4 2 4 7 3 2" xfId="40115" xr:uid="{00000000-0005-0000-0000-00005A4A0000}"/>
    <cellStyle name="Normal 11 4 2 4 7 4" xfId="20307" xr:uid="{00000000-0005-0000-0000-00005B4A0000}"/>
    <cellStyle name="Normal 11 4 2 4 7 5" xfId="25259" xr:uid="{00000000-0005-0000-0000-00005C4A0000}"/>
    <cellStyle name="Normal 11 4 2 4 7 6" xfId="30211" xr:uid="{00000000-0005-0000-0000-00005D4A0000}"/>
    <cellStyle name="Normal 11 4 2 4 7 7" xfId="35163" xr:uid="{00000000-0005-0000-0000-00005E4A0000}"/>
    <cellStyle name="Normal 11 4 2 4 8" xfId="2024" xr:uid="{00000000-0005-0000-0000-00005F4A0000}"/>
    <cellStyle name="Normal 11 4 2 4 8 2" xfId="41635" xr:uid="{00000000-0005-0000-0000-0000604A0000}"/>
    <cellStyle name="Normal 11 4 2 4 9" xfId="6974" xr:uid="{00000000-0005-0000-0000-0000614A0000}"/>
    <cellStyle name="Normal 11 4 2 4 9 2" xfId="36683" xr:uid="{00000000-0005-0000-0000-0000624A0000}"/>
    <cellStyle name="Normal 11 4 2 5" xfId="638" xr:uid="{00000000-0005-0000-0000-0000634A0000}"/>
    <cellStyle name="Normal 11 4 2 5 10" xfId="21629" xr:uid="{00000000-0005-0000-0000-0000644A0000}"/>
    <cellStyle name="Normal 11 4 2 5 11" xfId="26581" xr:uid="{00000000-0005-0000-0000-0000654A0000}"/>
    <cellStyle name="Normal 11 4 2 5 12" xfId="31533" xr:uid="{00000000-0005-0000-0000-0000664A0000}"/>
    <cellStyle name="Normal 11 4 2 5 2" xfId="1232" xr:uid="{00000000-0005-0000-0000-0000674A0000}"/>
    <cellStyle name="Normal 11 4 2 5 2 10" xfId="32985" xr:uid="{00000000-0005-0000-0000-0000684A0000}"/>
    <cellStyle name="Normal 11 4 2 5 2 2" xfId="4730" xr:uid="{00000000-0005-0000-0000-0000694A0000}"/>
    <cellStyle name="Normal 11 4 2 5 2 2 2" xfId="9680" xr:uid="{00000000-0005-0000-0000-00006A4A0000}"/>
    <cellStyle name="Normal 11 4 2 5 2 2 2 2" xfId="44341" xr:uid="{00000000-0005-0000-0000-00006B4A0000}"/>
    <cellStyle name="Normal 11 4 2 5 2 2 3" xfId="14630" xr:uid="{00000000-0005-0000-0000-00006C4A0000}"/>
    <cellStyle name="Normal 11 4 2 5 2 2 3 2" xfId="39389" xr:uid="{00000000-0005-0000-0000-00006D4A0000}"/>
    <cellStyle name="Normal 11 4 2 5 2 2 4" xfId="19581" xr:uid="{00000000-0005-0000-0000-00006E4A0000}"/>
    <cellStyle name="Normal 11 4 2 5 2 2 5" xfId="24533" xr:uid="{00000000-0005-0000-0000-00006F4A0000}"/>
    <cellStyle name="Normal 11 4 2 5 2 2 6" xfId="29485" xr:uid="{00000000-0005-0000-0000-0000704A0000}"/>
    <cellStyle name="Normal 11 4 2 5 2 2 7" xfId="34437" xr:uid="{00000000-0005-0000-0000-0000714A0000}"/>
    <cellStyle name="Normal 11 4 2 5 2 3" xfId="6182" xr:uid="{00000000-0005-0000-0000-0000724A0000}"/>
    <cellStyle name="Normal 11 4 2 5 2 3 2" xfId="11132" xr:uid="{00000000-0005-0000-0000-0000734A0000}"/>
    <cellStyle name="Normal 11 4 2 5 2 3 2 2" xfId="45793" xr:uid="{00000000-0005-0000-0000-0000744A0000}"/>
    <cellStyle name="Normal 11 4 2 5 2 3 3" xfId="16082" xr:uid="{00000000-0005-0000-0000-0000754A0000}"/>
    <cellStyle name="Normal 11 4 2 5 2 3 3 2" xfId="40841" xr:uid="{00000000-0005-0000-0000-0000764A0000}"/>
    <cellStyle name="Normal 11 4 2 5 2 3 4" xfId="21033" xr:uid="{00000000-0005-0000-0000-0000774A0000}"/>
    <cellStyle name="Normal 11 4 2 5 2 3 5" xfId="25985" xr:uid="{00000000-0005-0000-0000-0000784A0000}"/>
    <cellStyle name="Normal 11 4 2 5 2 3 6" xfId="30937" xr:uid="{00000000-0005-0000-0000-0000794A0000}"/>
    <cellStyle name="Normal 11 4 2 5 2 3 7" xfId="35889" xr:uid="{00000000-0005-0000-0000-00007A4A0000}"/>
    <cellStyle name="Normal 11 4 2 5 2 4" xfId="3278" xr:uid="{00000000-0005-0000-0000-00007B4A0000}"/>
    <cellStyle name="Normal 11 4 2 5 2 4 2" xfId="42889" xr:uid="{00000000-0005-0000-0000-00007C4A0000}"/>
    <cellStyle name="Normal 11 4 2 5 2 5" xfId="8228" xr:uid="{00000000-0005-0000-0000-00007D4A0000}"/>
    <cellStyle name="Normal 11 4 2 5 2 5 2" xfId="37937" xr:uid="{00000000-0005-0000-0000-00007E4A0000}"/>
    <cellStyle name="Normal 11 4 2 5 2 6" xfId="13178" xr:uid="{00000000-0005-0000-0000-00007F4A0000}"/>
    <cellStyle name="Normal 11 4 2 5 2 7" xfId="18129" xr:uid="{00000000-0005-0000-0000-0000804A0000}"/>
    <cellStyle name="Normal 11 4 2 5 2 8" xfId="23081" xr:uid="{00000000-0005-0000-0000-0000814A0000}"/>
    <cellStyle name="Normal 11 4 2 5 2 9" xfId="28033" xr:uid="{00000000-0005-0000-0000-0000824A0000}"/>
    <cellStyle name="Normal 11 4 2 5 3" xfId="2684" xr:uid="{00000000-0005-0000-0000-0000834A0000}"/>
    <cellStyle name="Normal 11 4 2 5 3 2" xfId="7634" xr:uid="{00000000-0005-0000-0000-0000844A0000}"/>
    <cellStyle name="Normal 11 4 2 5 3 2 2" xfId="42295" xr:uid="{00000000-0005-0000-0000-0000854A0000}"/>
    <cellStyle name="Normal 11 4 2 5 3 3" xfId="12584" xr:uid="{00000000-0005-0000-0000-0000864A0000}"/>
    <cellStyle name="Normal 11 4 2 5 3 3 2" xfId="37343" xr:uid="{00000000-0005-0000-0000-0000874A0000}"/>
    <cellStyle name="Normal 11 4 2 5 3 4" xfId="17535" xr:uid="{00000000-0005-0000-0000-0000884A0000}"/>
    <cellStyle name="Normal 11 4 2 5 3 5" xfId="22487" xr:uid="{00000000-0005-0000-0000-0000894A0000}"/>
    <cellStyle name="Normal 11 4 2 5 3 6" xfId="27439" xr:uid="{00000000-0005-0000-0000-00008A4A0000}"/>
    <cellStyle name="Normal 11 4 2 5 3 7" xfId="32391" xr:uid="{00000000-0005-0000-0000-00008B4A0000}"/>
    <cellStyle name="Normal 11 4 2 5 4" xfId="4136" xr:uid="{00000000-0005-0000-0000-00008C4A0000}"/>
    <cellStyle name="Normal 11 4 2 5 4 2" xfId="9086" xr:uid="{00000000-0005-0000-0000-00008D4A0000}"/>
    <cellStyle name="Normal 11 4 2 5 4 2 2" xfId="43747" xr:uid="{00000000-0005-0000-0000-00008E4A0000}"/>
    <cellStyle name="Normal 11 4 2 5 4 3" xfId="14036" xr:uid="{00000000-0005-0000-0000-00008F4A0000}"/>
    <cellStyle name="Normal 11 4 2 5 4 3 2" xfId="38795" xr:uid="{00000000-0005-0000-0000-0000904A0000}"/>
    <cellStyle name="Normal 11 4 2 5 4 4" xfId="18987" xr:uid="{00000000-0005-0000-0000-0000914A0000}"/>
    <cellStyle name="Normal 11 4 2 5 4 5" xfId="23939" xr:uid="{00000000-0005-0000-0000-0000924A0000}"/>
    <cellStyle name="Normal 11 4 2 5 4 6" xfId="28891" xr:uid="{00000000-0005-0000-0000-0000934A0000}"/>
    <cellStyle name="Normal 11 4 2 5 4 7" xfId="33843" xr:uid="{00000000-0005-0000-0000-0000944A0000}"/>
    <cellStyle name="Normal 11 4 2 5 5" xfId="5588" xr:uid="{00000000-0005-0000-0000-0000954A0000}"/>
    <cellStyle name="Normal 11 4 2 5 5 2" xfId="10538" xr:uid="{00000000-0005-0000-0000-0000964A0000}"/>
    <cellStyle name="Normal 11 4 2 5 5 2 2" xfId="45199" xr:uid="{00000000-0005-0000-0000-0000974A0000}"/>
    <cellStyle name="Normal 11 4 2 5 5 3" xfId="15488" xr:uid="{00000000-0005-0000-0000-0000984A0000}"/>
    <cellStyle name="Normal 11 4 2 5 5 3 2" xfId="40247" xr:uid="{00000000-0005-0000-0000-0000994A0000}"/>
    <cellStyle name="Normal 11 4 2 5 5 4" xfId="20439" xr:uid="{00000000-0005-0000-0000-00009A4A0000}"/>
    <cellStyle name="Normal 11 4 2 5 5 5" xfId="25391" xr:uid="{00000000-0005-0000-0000-00009B4A0000}"/>
    <cellStyle name="Normal 11 4 2 5 5 6" xfId="30343" xr:uid="{00000000-0005-0000-0000-00009C4A0000}"/>
    <cellStyle name="Normal 11 4 2 5 5 7" xfId="35295" xr:uid="{00000000-0005-0000-0000-00009D4A0000}"/>
    <cellStyle name="Normal 11 4 2 5 6" xfId="1826" xr:uid="{00000000-0005-0000-0000-00009E4A0000}"/>
    <cellStyle name="Normal 11 4 2 5 6 2" xfId="41437" xr:uid="{00000000-0005-0000-0000-00009F4A0000}"/>
    <cellStyle name="Normal 11 4 2 5 7" xfId="6776" xr:uid="{00000000-0005-0000-0000-0000A04A0000}"/>
    <cellStyle name="Normal 11 4 2 5 7 2" xfId="36485" xr:uid="{00000000-0005-0000-0000-0000A14A0000}"/>
    <cellStyle name="Normal 11 4 2 5 8" xfId="11726" xr:uid="{00000000-0005-0000-0000-0000A24A0000}"/>
    <cellStyle name="Normal 11 4 2 5 9" xfId="16677" xr:uid="{00000000-0005-0000-0000-0000A34A0000}"/>
    <cellStyle name="Normal 11 4 2 6" xfId="902" xr:uid="{00000000-0005-0000-0000-0000A44A0000}"/>
    <cellStyle name="Normal 11 4 2 6 10" xfId="21893" xr:uid="{00000000-0005-0000-0000-0000A54A0000}"/>
    <cellStyle name="Normal 11 4 2 6 11" xfId="26845" xr:uid="{00000000-0005-0000-0000-0000A64A0000}"/>
    <cellStyle name="Normal 11 4 2 6 12" xfId="31797" xr:uid="{00000000-0005-0000-0000-0000A74A0000}"/>
    <cellStyle name="Normal 11 4 2 6 2" xfId="1496" xr:uid="{00000000-0005-0000-0000-0000A84A0000}"/>
    <cellStyle name="Normal 11 4 2 6 2 10" xfId="33249" xr:uid="{00000000-0005-0000-0000-0000A94A0000}"/>
    <cellStyle name="Normal 11 4 2 6 2 2" xfId="4994" xr:uid="{00000000-0005-0000-0000-0000AA4A0000}"/>
    <cellStyle name="Normal 11 4 2 6 2 2 2" xfId="9944" xr:uid="{00000000-0005-0000-0000-0000AB4A0000}"/>
    <cellStyle name="Normal 11 4 2 6 2 2 2 2" xfId="44605" xr:uid="{00000000-0005-0000-0000-0000AC4A0000}"/>
    <cellStyle name="Normal 11 4 2 6 2 2 3" xfId="14894" xr:uid="{00000000-0005-0000-0000-0000AD4A0000}"/>
    <cellStyle name="Normal 11 4 2 6 2 2 3 2" xfId="39653" xr:uid="{00000000-0005-0000-0000-0000AE4A0000}"/>
    <cellStyle name="Normal 11 4 2 6 2 2 4" xfId="19845" xr:uid="{00000000-0005-0000-0000-0000AF4A0000}"/>
    <cellStyle name="Normal 11 4 2 6 2 2 5" xfId="24797" xr:uid="{00000000-0005-0000-0000-0000B04A0000}"/>
    <cellStyle name="Normal 11 4 2 6 2 2 6" xfId="29749" xr:uid="{00000000-0005-0000-0000-0000B14A0000}"/>
    <cellStyle name="Normal 11 4 2 6 2 2 7" xfId="34701" xr:uid="{00000000-0005-0000-0000-0000B24A0000}"/>
    <cellStyle name="Normal 11 4 2 6 2 3" xfId="6446" xr:uid="{00000000-0005-0000-0000-0000B34A0000}"/>
    <cellStyle name="Normal 11 4 2 6 2 3 2" xfId="11396" xr:uid="{00000000-0005-0000-0000-0000B44A0000}"/>
    <cellStyle name="Normal 11 4 2 6 2 3 2 2" xfId="46057" xr:uid="{00000000-0005-0000-0000-0000B54A0000}"/>
    <cellStyle name="Normal 11 4 2 6 2 3 3" xfId="16346" xr:uid="{00000000-0005-0000-0000-0000B64A0000}"/>
    <cellStyle name="Normal 11 4 2 6 2 3 3 2" xfId="41105" xr:uid="{00000000-0005-0000-0000-0000B74A0000}"/>
    <cellStyle name="Normal 11 4 2 6 2 3 4" xfId="21297" xr:uid="{00000000-0005-0000-0000-0000B84A0000}"/>
    <cellStyle name="Normal 11 4 2 6 2 3 5" xfId="26249" xr:uid="{00000000-0005-0000-0000-0000B94A0000}"/>
    <cellStyle name="Normal 11 4 2 6 2 3 6" xfId="31201" xr:uid="{00000000-0005-0000-0000-0000BA4A0000}"/>
    <cellStyle name="Normal 11 4 2 6 2 3 7" xfId="36153" xr:uid="{00000000-0005-0000-0000-0000BB4A0000}"/>
    <cellStyle name="Normal 11 4 2 6 2 4" xfId="3542" xr:uid="{00000000-0005-0000-0000-0000BC4A0000}"/>
    <cellStyle name="Normal 11 4 2 6 2 4 2" xfId="43153" xr:uid="{00000000-0005-0000-0000-0000BD4A0000}"/>
    <cellStyle name="Normal 11 4 2 6 2 5" xfId="8492" xr:uid="{00000000-0005-0000-0000-0000BE4A0000}"/>
    <cellStyle name="Normal 11 4 2 6 2 5 2" xfId="38201" xr:uid="{00000000-0005-0000-0000-0000BF4A0000}"/>
    <cellStyle name="Normal 11 4 2 6 2 6" xfId="13442" xr:uid="{00000000-0005-0000-0000-0000C04A0000}"/>
    <cellStyle name="Normal 11 4 2 6 2 7" xfId="18393" xr:uid="{00000000-0005-0000-0000-0000C14A0000}"/>
    <cellStyle name="Normal 11 4 2 6 2 8" xfId="23345" xr:uid="{00000000-0005-0000-0000-0000C24A0000}"/>
    <cellStyle name="Normal 11 4 2 6 2 9" xfId="28297" xr:uid="{00000000-0005-0000-0000-0000C34A0000}"/>
    <cellStyle name="Normal 11 4 2 6 3" xfId="2948" xr:uid="{00000000-0005-0000-0000-0000C44A0000}"/>
    <cellStyle name="Normal 11 4 2 6 3 2" xfId="7898" xr:uid="{00000000-0005-0000-0000-0000C54A0000}"/>
    <cellStyle name="Normal 11 4 2 6 3 2 2" xfId="42559" xr:uid="{00000000-0005-0000-0000-0000C64A0000}"/>
    <cellStyle name="Normal 11 4 2 6 3 3" xfId="12848" xr:uid="{00000000-0005-0000-0000-0000C74A0000}"/>
    <cellStyle name="Normal 11 4 2 6 3 3 2" xfId="37607" xr:uid="{00000000-0005-0000-0000-0000C84A0000}"/>
    <cellStyle name="Normal 11 4 2 6 3 4" xfId="17799" xr:uid="{00000000-0005-0000-0000-0000C94A0000}"/>
    <cellStyle name="Normal 11 4 2 6 3 5" xfId="22751" xr:uid="{00000000-0005-0000-0000-0000CA4A0000}"/>
    <cellStyle name="Normal 11 4 2 6 3 6" xfId="27703" xr:uid="{00000000-0005-0000-0000-0000CB4A0000}"/>
    <cellStyle name="Normal 11 4 2 6 3 7" xfId="32655" xr:uid="{00000000-0005-0000-0000-0000CC4A0000}"/>
    <cellStyle name="Normal 11 4 2 6 4" xfId="4400" xr:uid="{00000000-0005-0000-0000-0000CD4A0000}"/>
    <cellStyle name="Normal 11 4 2 6 4 2" xfId="9350" xr:uid="{00000000-0005-0000-0000-0000CE4A0000}"/>
    <cellStyle name="Normal 11 4 2 6 4 2 2" xfId="44011" xr:uid="{00000000-0005-0000-0000-0000CF4A0000}"/>
    <cellStyle name="Normal 11 4 2 6 4 3" xfId="14300" xr:uid="{00000000-0005-0000-0000-0000D04A0000}"/>
    <cellStyle name="Normal 11 4 2 6 4 3 2" xfId="39059" xr:uid="{00000000-0005-0000-0000-0000D14A0000}"/>
    <cellStyle name="Normal 11 4 2 6 4 4" xfId="19251" xr:uid="{00000000-0005-0000-0000-0000D24A0000}"/>
    <cellStyle name="Normal 11 4 2 6 4 5" xfId="24203" xr:uid="{00000000-0005-0000-0000-0000D34A0000}"/>
    <cellStyle name="Normal 11 4 2 6 4 6" xfId="29155" xr:uid="{00000000-0005-0000-0000-0000D44A0000}"/>
    <cellStyle name="Normal 11 4 2 6 4 7" xfId="34107" xr:uid="{00000000-0005-0000-0000-0000D54A0000}"/>
    <cellStyle name="Normal 11 4 2 6 5" xfId="5852" xr:uid="{00000000-0005-0000-0000-0000D64A0000}"/>
    <cellStyle name="Normal 11 4 2 6 5 2" xfId="10802" xr:uid="{00000000-0005-0000-0000-0000D74A0000}"/>
    <cellStyle name="Normal 11 4 2 6 5 2 2" xfId="45463" xr:uid="{00000000-0005-0000-0000-0000D84A0000}"/>
    <cellStyle name="Normal 11 4 2 6 5 3" xfId="15752" xr:uid="{00000000-0005-0000-0000-0000D94A0000}"/>
    <cellStyle name="Normal 11 4 2 6 5 3 2" xfId="40511" xr:uid="{00000000-0005-0000-0000-0000DA4A0000}"/>
    <cellStyle name="Normal 11 4 2 6 5 4" xfId="20703" xr:uid="{00000000-0005-0000-0000-0000DB4A0000}"/>
    <cellStyle name="Normal 11 4 2 6 5 5" xfId="25655" xr:uid="{00000000-0005-0000-0000-0000DC4A0000}"/>
    <cellStyle name="Normal 11 4 2 6 5 6" xfId="30607" xr:uid="{00000000-0005-0000-0000-0000DD4A0000}"/>
    <cellStyle name="Normal 11 4 2 6 5 7" xfId="35559" xr:uid="{00000000-0005-0000-0000-0000DE4A0000}"/>
    <cellStyle name="Normal 11 4 2 6 6" xfId="2090" xr:uid="{00000000-0005-0000-0000-0000DF4A0000}"/>
    <cellStyle name="Normal 11 4 2 6 6 2" xfId="41701" xr:uid="{00000000-0005-0000-0000-0000E04A0000}"/>
    <cellStyle name="Normal 11 4 2 6 7" xfId="7040" xr:uid="{00000000-0005-0000-0000-0000E14A0000}"/>
    <cellStyle name="Normal 11 4 2 6 7 2" xfId="36749" xr:uid="{00000000-0005-0000-0000-0000E24A0000}"/>
    <cellStyle name="Normal 11 4 2 6 8" xfId="11990" xr:uid="{00000000-0005-0000-0000-0000E34A0000}"/>
    <cellStyle name="Normal 11 4 2 6 9" xfId="16941" xr:uid="{00000000-0005-0000-0000-0000E44A0000}"/>
    <cellStyle name="Normal 11 4 2 7" xfId="572" xr:uid="{00000000-0005-0000-0000-0000E54A0000}"/>
    <cellStyle name="Normal 11 4 2 7 10" xfId="32325" xr:uid="{00000000-0005-0000-0000-0000E64A0000}"/>
    <cellStyle name="Normal 11 4 2 7 2" xfId="4070" xr:uid="{00000000-0005-0000-0000-0000E74A0000}"/>
    <cellStyle name="Normal 11 4 2 7 2 2" xfId="9020" xr:uid="{00000000-0005-0000-0000-0000E84A0000}"/>
    <cellStyle name="Normal 11 4 2 7 2 2 2" xfId="43681" xr:uid="{00000000-0005-0000-0000-0000E94A0000}"/>
    <cellStyle name="Normal 11 4 2 7 2 3" xfId="13970" xr:uid="{00000000-0005-0000-0000-0000EA4A0000}"/>
    <cellStyle name="Normal 11 4 2 7 2 3 2" xfId="38729" xr:uid="{00000000-0005-0000-0000-0000EB4A0000}"/>
    <cellStyle name="Normal 11 4 2 7 2 4" xfId="18921" xr:uid="{00000000-0005-0000-0000-0000EC4A0000}"/>
    <cellStyle name="Normal 11 4 2 7 2 5" xfId="23873" xr:uid="{00000000-0005-0000-0000-0000ED4A0000}"/>
    <cellStyle name="Normal 11 4 2 7 2 6" xfId="28825" xr:uid="{00000000-0005-0000-0000-0000EE4A0000}"/>
    <cellStyle name="Normal 11 4 2 7 2 7" xfId="33777" xr:uid="{00000000-0005-0000-0000-0000EF4A0000}"/>
    <cellStyle name="Normal 11 4 2 7 3" xfId="5522" xr:uid="{00000000-0005-0000-0000-0000F04A0000}"/>
    <cellStyle name="Normal 11 4 2 7 3 2" xfId="10472" xr:uid="{00000000-0005-0000-0000-0000F14A0000}"/>
    <cellStyle name="Normal 11 4 2 7 3 2 2" xfId="45133" xr:uid="{00000000-0005-0000-0000-0000F24A0000}"/>
    <cellStyle name="Normal 11 4 2 7 3 3" xfId="15422" xr:uid="{00000000-0005-0000-0000-0000F34A0000}"/>
    <cellStyle name="Normal 11 4 2 7 3 3 2" xfId="40181" xr:uid="{00000000-0005-0000-0000-0000F44A0000}"/>
    <cellStyle name="Normal 11 4 2 7 3 4" xfId="20373" xr:uid="{00000000-0005-0000-0000-0000F54A0000}"/>
    <cellStyle name="Normal 11 4 2 7 3 5" xfId="25325" xr:uid="{00000000-0005-0000-0000-0000F64A0000}"/>
    <cellStyle name="Normal 11 4 2 7 3 6" xfId="30277" xr:uid="{00000000-0005-0000-0000-0000F74A0000}"/>
    <cellStyle name="Normal 11 4 2 7 3 7" xfId="35229" xr:uid="{00000000-0005-0000-0000-0000F84A0000}"/>
    <cellStyle name="Normal 11 4 2 7 4" xfId="2618" xr:uid="{00000000-0005-0000-0000-0000F94A0000}"/>
    <cellStyle name="Normal 11 4 2 7 4 2" xfId="42229" xr:uid="{00000000-0005-0000-0000-0000FA4A0000}"/>
    <cellStyle name="Normal 11 4 2 7 5" xfId="7568" xr:uid="{00000000-0005-0000-0000-0000FB4A0000}"/>
    <cellStyle name="Normal 11 4 2 7 5 2" xfId="37277" xr:uid="{00000000-0005-0000-0000-0000FC4A0000}"/>
    <cellStyle name="Normal 11 4 2 7 6" xfId="12518" xr:uid="{00000000-0005-0000-0000-0000FD4A0000}"/>
    <cellStyle name="Normal 11 4 2 7 7" xfId="17469" xr:uid="{00000000-0005-0000-0000-0000FE4A0000}"/>
    <cellStyle name="Normal 11 4 2 7 8" xfId="22421" xr:uid="{00000000-0005-0000-0000-0000FF4A0000}"/>
    <cellStyle name="Normal 11 4 2 7 9" xfId="27373" xr:uid="{00000000-0005-0000-0000-0000004B0000}"/>
    <cellStyle name="Normal 11 4 2 8" xfId="1166" xr:uid="{00000000-0005-0000-0000-0000014B0000}"/>
    <cellStyle name="Normal 11 4 2 8 10" xfId="32919" xr:uid="{00000000-0005-0000-0000-0000024B0000}"/>
    <cellStyle name="Normal 11 4 2 8 2" xfId="4664" xr:uid="{00000000-0005-0000-0000-0000034B0000}"/>
    <cellStyle name="Normal 11 4 2 8 2 2" xfId="9614" xr:uid="{00000000-0005-0000-0000-0000044B0000}"/>
    <cellStyle name="Normal 11 4 2 8 2 2 2" xfId="44275" xr:uid="{00000000-0005-0000-0000-0000054B0000}"/>
    <cellStyle name="Normal 11 4 2 8 2 3" xfId="14564" xr:uid="{00000000-0005-0000-0000-0000064B0000}"/>
    <cellStyle name="Normal 11 4 2 8 2 3 2" xfId="39323" xr:uid="{00000000-0005-0000-0000-0000074B0000}"/>
    <cellStyle name="Normal 11 4 2 8 2 4" xfId="19515" xr:uid="{00000000-0005-0000-0000-0000084B0000}"/>
    <cellStyle name="Normal 11 4 2 8 2 5" xfId="24467" xr:uid="{00000000-0005-0000-0000-0000094B0000}"/>
    <cellStyle name="Normal 11 4 2 8 2 6" xfId="29419" xr:uid="{00000000-0005-0000-0000-00000A4B0000}"/>
    <cellStyle name="Normal 11 4 2 8 2 7" xfId="34371" xr:uid="{00000000-0005-0000-0000-00000B4B0000}"/>
    <cellStyle name="Normal 11 4 2 8 3" xfId="6116" xr:uid="{00000000-0005-0000-0000-00000C4B0000}"/>
    <cellStyle name="Normal 11 4 2 8 3 2" xfId="11066" xr:uid="{00000000-0005-0000-0000-00000D4B0000}"/>
    <cellStyle name="Normal 11 4 2 8 3 2 2" xfId="45727" xr:uid="{00000000-0005-0000-0000-00000E4B0000}"/>
    <cellStyle name="Normal 11 4 2 8 3 3" xfId="16016" xr:uid="{00000000-0005-0000-0000-00000F4B0000}"/>
    <cellStyle name="Normal 11 4 2 8 3 3 2" xfId="40775" xr:uid="{00000000-0005-0000-0000-0000104B0000}"/>
    <cellStyle name="Normal 11 4 2 8 3 4" xfId="20967" xr:uid="{00000000-0005-0000-0000-0000114B0000}"/>
    <cellStyle name="Normal 11 4 2 8 3 5" xfId="25919" xr:uid="{00000000-0005-0000-0000-0000124B0000}"/>
    <cellStyle name="Normal 11 4 2 8 3 6" xfId="30871" xr:uid="{00000000-0005-0000-0000-0000134B0000}"/>
    <cellStyle name="Normal 11 4 2 8 3 7" xfId="35823" xr:uid="{00000000-0005-0000-0000-0000144B0000}"/>
    <cellStyle name="Normal 11 4 2 8 4" xfId="3212" xr:uid="{00000000-0005-0000-0000-0000154B0000}"/>
    <cellStyle name="Normal 11 4 2 8 4 2" xfId="42823" xr:uid="{00000000-0005-0000-0000-0000164B0000}"/>
    <cellStyle name="Normal 11 4 2 8 5" xfId="8162" xr:uid="{00000000-0005-0000-0000-0000174B0000}"/>
    <cellStyle name="Normal 11 4 2 8 5 2" xfId="37871" xr:uid="{00000000-0005-0000-0000-0000184B0000}"/>
    <cellStyle name="Normal 11 4 2 8 6" xfId="13112" xr:uid="{00000000-0005-0000-0000-0000194B0000}"/>
    <cellStyle name="Normal 11 4 2 8 7" xfId="18063" xr:uid="{00000000-0005-0000-0000-00001A4B0000}"/>
    <cellStyle name="Normal 11 4 2 8 8" xfId="23015" xr:uid="{00000000-0005-0000-0000-00001B4B0000}"/>
    <cellStyle name="Normal 11 4 2 8 9" xfId="27967" xr:uid="{00000000-0005-0000-0000-00001C4B0000}"/>
    <cellStyle name="Normal 11 4 2 9" xfId="2354" xr:uid="{00000000-0005-0000-0000-00001D4B0000}"/>
    <cellStyle name="Normal 11 4 2 9 2" xfId="7304" xr:uid="{00000000-0005-0000-0000-00001E4B0000}"/>
    <cellStyle name="Normal 11 4 2 9 2 2" xfId="41965" xr:uid="{00000000-0005-0000-0000-00001F4B0000}"/>
    <cellStyle name="Normal 11 4 2 9 3" xfId="12254" xr:uid="{00000000-0005-0000-0000-0000204B0000}"/>
    <cellStyle name="Normal 11 4 2 9 3 2" xfId="37013" xr:uid="{00000000-0005-0000-0000-0000214B0000}"/>
    <cellStyle name="Normal 11 4 2 9 4" xfId="17205" xr:uid="{00000000-0005-0000-0000-0000224B0000}"/>
    <cellStyle name="Normal 11 4 2 9 5" xfId="22157" xr:uid="{00000000-0005-0000-0000-0000234B0000}"/>
    <cellStyle name="Normal 11 4 2 9 6" xfId="27109" xr:uid="{00000000-0005-0000-0000-0000244B0000}"/>
    <cellStyle name="Normal 11 4 2 9 7" xfId="32061" xr:uid="{00000000-0005-0000-0000-0000254B0000}"/>
    <cellStyle name="Normal 11 4 3" xfId="341" xr:uid="{00000000-0005-0000-0000-0000264B0000}"/>
    <cellStyle name="Normal 11 4 3 10" xfId="11759" xr:uid="{00000000-0005-0000-0000-0000274B0000}"/>
    <cellStyle name="Normal 11 4 3 11" xfId="16710" xr:uid="{00000000-0005-0000-0000-0000284B0000}"/>
    <cellStyle name="Normal 11 4 3 12" xfId="21662" xr:uid="{00000000-0005-0000-0000-0000294B0000}"/>
    <cellStyle name="Normal 11 4 3 13" xfId="26614" xr:uid="{00000000-0005-0000-0000-00002A4B0000}"/>
    <cellStyle name="Normal 11 4 3 14" xfId="31566" xr:uid="{00000000-0005-0000-0000-00002B4B0000}"/>
    <cellStyle name="Normal 11 4 3 2" xfId="935" xr:uid="{00000000-0005-0000-0000-00002C4B0000}"/>
    <cellStyle name="Normal 11 4 3 2 10" xfId="21926" xr:uid="{00000000-0005-0000-0000-00002D4B0000}"/>
    <cellStyle name="Normal 11 4 3 2 11" xfId="26878" xr:uid="{00000000-0005-0000-0000-00002E4B0000}"/>
    <cellStyle name="Normal 11 4 3 2 12" xfId="31830" xr:uid="{00000000-0005-0000-0000-00002F4B0000}"/>
    <cellStyle name="Normal 11 4 3 2 2" xfId="1529" xr:uid="{00000000-0005-0000-0000-0000304B0000}"/>
    <cellStyle name="Normal 11 4 3 2 2 10" xfId="33282" xr:uid="{00000000-0005-0000-0000-0000314B0000}"/>
    <cellStyle name="Normal 11 4 3 2 2 2" xfId="5027" xr:uid="{00000000-0005-0000-0000-0000324B0000}"/>
    <cellStyle name="Normal 11 4 3 2 2 2 2" xfId="9977" xr:uid="{00000000-0005-0000-0000-0000334B0000}"/>
    <cellStyle name="Normal 11 4 3 2 2 2 2 2" xfId="44638" xr:uid="{00000000-0005-0000-0000-0000344B0000}"/>
    <cellStyle name="Normal 11 4 3 2 2 2 3" xfId="14927" xr:uid="{00000000-0005-0000-0000-0000354B0000}"/>
    <cellStyle name="Normal 11 4 3 2 2 2 3 2" xfId="39686" xr:uid="{00000000-0005-0000-0000-0000364B0000}"/>
    <cellStyle name="Normal 11 4 3 2 2 2 4" xfId="19878" xr:uid="{00000000-0005-0000-0000-0000374B0000}"/>
    <cellStyle name="Normal 11 4 3 2 2 2 5" xfId="24830" xr:uid="{00000000-0005-0000-0000-0000384B0000}"/>
    <cellStyle name="Normal 11 4 3 2 2 2 6" xfId="29782" xr:uid="{00000000-0005-0000-0000-0000394B0000}"/>
    <cellStyle name="Normal 11 4 3 2 2 2 7" xfId="34734" xr:uid="{00000000-0005-0000-0000-00003A4B0000}"/>
    <cellStyle name="Normal 11 4 3 2 2 3" xfId="6479" xr:uid="{00000000-0005-0000-0000-00003B4B0000}"/>
    <cellStyle name="Normal 11 4 3 2 2 3 2" xfId="11429" xr:uid="{00000000-0005-0000-0000-00003C4B0000}"/>
    <cellStyle name="Normal 11 4 3 2 2 3 2 2" xfId="46090" xr:uid="{00000000-0005-0000-0000-00003D4B0000}"/>
    <cellStyle name="Normal 11 4 3 2 2 3 3" xfId="16379" xr:uid="{00000000-0005-0000-0000-00003E4B0000}"/>
    <cellStyle name="Normal 11 4 3 2 2 3 3 2" xfId="41138" xr:uid="{00000000-0005-0000-0000-00003F4B0000}"/>
    <cellStyle name="Normal 11 4 3 2 2 3 4" xfId="21330" xr:uid="{00000000-0005-0000-0000-0000404B0000}"/>
    <cellStyle name="Normal 11 4 3 2 2 3 5" xfId="26282" xr:uid="{00000000-0005-0000-0000-0000414B0000}"/>
    <cellStyle name="Normal 11 4 3 2 2 3 6" xfId="31234" xr:uid="{00000000-0005-0000-0000-0000424B0000}"/>
    <cellStyle name="Normal 11 4 3 2 2 3 7" xfId="36186" xr:uid="{00000000-0005-0000-0000-0000434B0000}"/>
    <cellStyle name="Normal 11 4 3 2 2 4" xfId="3575" xr:uid="{00000000-0005-0000-0000-0000444B0000}"/>
    <cellStyle name="Normal 11 4 3 2 2 4 2" xfId="43186" xr:uid="{00000000-0005-0000-0000-0000454B0000}"/>
    <cellStyle name="Normal 11 4 3 2 2 5" xfId="8525" xr:uid="{00000000-0005-0000-0000-0000464B0000}"/>
    <cellStyle name="Normal 11 4 3 2 2 5 2" xfId="38234" xr:uid="{00000000-0005-0000-0000-0000474B0000}"/>
    <cellStyle name="Normal 11 4 3 2 2 6" xfId="13475" xr:uid="{00000000-0005-0000-0000-0000484B0000}"/>
    <cellStyle name="Normal 11 4 3 2 2 7" xfId="18426" xr:uid="{00000000-0005-0000-0000-0000494B0000}"/>
    <cellStyle name="Normal 11 4 3 2 2 8" xfId="23378" xr:uid="{00000000-0005-0000-0000-00004A4B0000}"/>
    <cellStyle name="Normal 11 4 3 2 2 9" xfId="28330" xr:uid="{00000000-0005-0000-0000-00004B4B0000}"/>
    <cellStyle name="Normal 11 4 3 2 3" xfId="2981" xr:uid="{00000000-0005-0000-0000-00004C4B0000}"/>
    <cellStyle name="Normal 11 4 3 2 3 2" xfId="7931" xr:uid="{00000000-0005-0000-0000-00004D4B0000}"/>
    <cellStyle name="Normal 11 4 3 2 3 2 2" xfId="42592" xr:uid="{00000000-0005-0000-0000-00004E4B0000}"/>
    <cellStyle name="Normal 11 4 3 2 3 3" xfId="12881" xr:uid="{00000000-0005-0000-0000-00004F4B0000}"/>
    <cellStyle name="Normal 11 4 3 2 3 3 2" xfId="37640" xr:uid="{00000000-0005-0000-0000-0000504B0000}"/>
    <cellStyle name="Normal 11 4 3 2 3 4" xfId="17832" xr:uid="{00000000-0005-0000-0000-0000514B0000}"/>
    <cellStyle name="Normal 11 4 3 2 3 5" xfId="22784" xr:uid="{00000000-0005-0000-0000-0000524B0000}"/>
    <cellStyle name="Normal 11 4 3 2 3 6" xfId="27736" xr:uid="{00000000-0005-0000-0000-0000534B0000}"/>
    <cellStyle name="Normal 11 4 3 2 3 7" xfId="32688" xr:uid="{00000000-0005-0000-0000-0000544B0000}"/>
    <cellStyle name="Normal 11 4 3 2 4" xfId="4433" xr:uid="{00000000-0005-0000-0000-0000554B0000}"/>
    <cellStyle name="Normal 11 4 3 2 4 2" xfId="9383" xr:uid="{00000000-0005-0000-0000-0000564B0000}"/>
    <cellStyle name="Normal 11 4 3 2 4 2 2" xfId="44044" xr:uid="{00000000-0005-0000-0000-0000574B0000}"/>
    <cellStyle name="Normal 11 4 3 2 4 3" xfId="14333" xr:uid="{00000000-0005-0000-0000-0000584B0000}"/>
    <cellStyle name="Normal 11 4 3 2 4 3 2" xfId="39092" xr:uid="{00000000-0005-0000-0000-0000594B0000}"/>
    <cellStyle name="Normal 11 4 3 2 4 4" xfId="19284" xr:uid="{00000000-0005-0000-0000-00005A4B0000}"/>
    <cellStyle name="Normal 11 4 3 2 4 5" xfId="24236" xr:uid="{00000000-0005-0000-0000-00005B4B0000}"/>
    <cellStyle name="Normal 11 4 3 2 4 6" xfId="29188" xr:uid="{00000000-0005-0000-0000-00005C4B0000}"/>
    <cellStyle name="Normal 11 4 3 2 4 7" xfId="34140" xr:uid="{00000000-0005-0000-0000-00005D4B0000}"/>
    <cellStyle name="Normal 11 4 3 2 5" xfId="5885" xr:uid="{00000000-0005-0000-0000-00005E4B0000}"/>
    <cellStyle name="Normal 11 4 3 2 5 2" xfId="10835" xr:uid="{00000000-0005-0000-0000-00005F4B0000}"/>
    <cellStyle name="Normal 11 4 3 2 5 2 2" xfId="45496" xr:uid="{00000000-0005-0000-0000-0000604B0000}"/>
    <cellStyle name="Normal 11 4 3 2 5 3" xfId="15785" xr:uid="{00000000-0005-0000-0000-0000614B0000}"/>
    <cellStyle name="Normal 11 4 3 2 5 3 2" xfId="40544" xr:uid="{00000000-0005-0000-0000-0000624B0000}"/>
    <cellStyle name="Normal 11 4 3 2 5 4" xfId="20736" xr:uid="{00000000-0005-0000-0000-0000634B0000}"/>
    <cellStyle name="Normal 11 4 3 2 5 5" xfId="25688" xr:uid="{00000000-0005-0000-0000-0000644B0000}"/>
    <cellStyle name="Normal 11 4 3 2 5 6" xfId="30640" xr:uid="{00000000-0005-0000-0000-0000654B0000}"/>
    <cellStyle name="Normal 11 4 3 2 5 7" xfId="35592" xr:uid="{00000000-0005-0000-0000-0000664B0000}"/>
    <cellStyle name="Normal 11 4 3 2 6" xfId="2123" xr:uid="{00000000-0005-0000-0000-0000674B0000}"/>
    <cellStyle name="Normal 11 4 3 2 6 2" xfId="41734" xr:uid="{00000000-0005-0000-0000-0000684B0000}"/>
    <cellStyle name="Normal 11 4 3 2 7" xfId="7073" xr:uid="{00000000-0005-0000-0000-0000694B0000}"/>
    <cellStyle name="Normal 11 4 3 2 7 2" xfId="36782" xr:uid="{00000000-0005-0000-0000-00006A4B0000}"/>
    <cellStyle name="Normal 11 4 3 2 8" xfId="12023" xr:uid="{00000000-0005-0000-0000-00006B4B0000}"/>
    <cellStyle name="Normal 11 4 3 2 9" xfId="16974" xr:uid="{00000000-0005-0000-0000-00006C4B0000}"/>
    <cellStyle name="Normal 11 4 3 3" xfId="671" xr:uid="{00000000-0005-0000-0000-00006D4B0000}"/>
    <cellStyle name="Normal 11 4 3 3 10" xfId="32424" xr:uid="{00000000-0005-0000-0000-00006E4B0000}"/>
    <cellStyle name="Normal 11 4 3 3 2" xfId="4169" xr:uid="{00000000-0005-0000-0000-00006F4B0000}"/>
    <cellStyle name="Normal 11 4 3 3 2 2" xfId="9119" xr:uid="{00000000-0005-0000-0000-0000704B0000}"/>
    <cellStyle name="Normal 11 4 3 3 2 2 2" xfId="43780" xr:uid="{00000000-0005-0000-0000-0000714B0000}"/>
    <cellStyle name="Normal 11 4 3 3 2 3" xfId="14069" xr:uid="{00000000-0005-0000-0000-0000724B0000}"/>
    <cellStyle name="Normal 11 4 3 3 2 3 2" xfId="38828" xr:uid="{00000000-0005-0000-0000-0000734B0000}"/>
    <cellStyle name="Normal 11 4 3 3 2 4" xfId="19020" xr:uid="{00000000-0005-0000-0000-0000744B0000}"/>
    <cellStyle name="Normal 11 4 3 3 2 5" xfId="23972" xr:uid="{00000000-0005-0000-0000-0000754B0000}"/>
    <cellStyle name="Normal 11 4 3 3 2 6" xfId="28924" xr:uid="{00000000-0005-0000-0000-0000764B0000}"/>
    <cellStyle name="Normal 11 4 3 3 2 7" xfId="33876" xr:uid="{00000000-0005-0000-0000-0000774B0000}"/>
    <cellStyle name="Normal 11 4 3 3 3" xfId="5621" xr:uid="{00000000-0005-0000-0000-0000784B0000}"/>
    <cellStyle name="Normal 11 4 3 3 3 2" xfId="10571" xr:uid="{00000000-0005-0000-0000-0000794B0000}"/>
    <cellStyle name="Normal 11 4 3 3 3 2 2" xfId="45232" xr:uid="{00000000-0005-0000-0000-00007A4B0000}"/>
    <cellStyle name="Normal 11 4 3 3 3 3" xfId="15521" xr:uid="{00000000-0005-0000-0000-00007B4B0000}"/>
    <cellStyle name="Normal 11 4 3 3 3 3 2" xfId="40280" xr:uid="{00000000-0005-0000-0000-00007C4B0000}"/>
    <cellStyle name="Normal 11 4 3 3 3 4" xfId="20472" xr:uid="{00000000-0005-0000-0000-00007D4B0000}"/>
    <cellStyle name="Normal 11 4 3 3 3 5" xfId="25424" xr:uid="{00000000-0005-0000-0000-00007E4B0000}"/>
    <cellStyle name="Normal 11 4 3 3 3 6" xfId="30376" xr:uid="{00000000-0005-0000-0000-00007F4B0000}"/>
    <cellStyle name="Normal 11 4 3 3 3 7" xfId="35328" xr:uid="{00000000-0005-0000-0000-0000804B0000}"/>
    <cellStyle name="Normal 11 4 3 3 4" xfId="2717" xr:uid="{00000000-0005-0000-0000-0000814B0000}"/>
    <cellStyle name="Normal 11 4 3 3 4 2" xfId="42328" xr:uid="{00000000-0005-0000-0000-0000824B0000}"/>
    <cellStyle name="Normal 11 4 3 3 5" xfId="7667" xr:uid="{00000000-0005-0000-0000-0000834B0000}"/>
    <cellStyle name="Normal 11 4 3 3 5 2" xfId="37376" xr:uid="{00000000-0005-0000-0000-0000844B0000}"/>
    <cellStyle name="Normal 11 4 3 3 6" xfId="12617" xr:uid="{00000000-0005-0000-0000-0000854B0000}"/>
    <cellStyle name="Normal 11 4 3 3 7" xfId="17568" xr:uid="{00000000-0005-0000-0000-0000864B0000}"/>
    <cellStyle name="Normal 11 4 3 3 8" xfId="22520" xr:uid="{00000000-0005-0000-0000-0000874B0000}"/>
    <cellStyle name="Normal 11 4 3 3 9" xfId="27472" xr:uid="{00000000-0005-0000-0000-0000884B0000}"/>
    <cellStyle name="Normal 11 4 3 4" xfId="1265" xr:uid="{00000000-0005-0000-0000-0000894B0000}"/>
    <cellStyle name="Normal 11 4 3 4 10" xfId="33018" xr:uid="{00000000-0005-0000-0000-00008A4B0000}"/>
    <cellStyle name="Normal 11 4 3 4 2" xfId="4763" xr:uid="{00000000-0005-0000-0000-00008B4B0000}"/>
    <cellStyle name="Normal 11 4 3 4 2 2" xfId="9713" xr:uid="{00000000-0005-0000-0000-00008C4B0000}"/>
    <cellStyle name="Normal 11 4 3 4 2 2 2" xfId="44374" xr:uid="{00000000-0005-0000-0000-00008D4B0000}"/>
    <cellStyle name="Normal 11 4 3 4 2 3" xfId="14663" xr:uid="{00000000-0005-0000-0000-00008E4B0000}"/>
    <cellStyle name="Normal 11 4 3 4 2 3 2" xfId="39422" xr:uid="{00000000-0005-0000-0000-00008F4B0000}"/>
    <cellStyle name="Normal 11 4 3 4 2 4" xfId="19614" xr:uid="{00000000-0005-0000-0000-0000904B0000}"/>
    <cellStyle name="Normal 11 4 3 4 2 5" xfId="24566" xr:uid="{00000000-0005-0000-0000-0000914B0000}"/>
    <cellStyle name="Normal 11 4 3 4 2 6" xfId="29518" xr:uid="{00000000-0005-0000-0000-0000924B0000}"/>
    <cellStyle name="Normal 11 4 3 4 2 7" xfId="34470" xr:uid="{00000000-0005-0000-0000-0000934B0000}"/>
    <cellStyle name="Normal 11 4 3 4 3" xfId="6215" xr:uid="{00000000-0005-0000-0000-0000944B0000}"/>
    <cellStyle name="Normal 11 4 3 4 3 2" xfId="11165" xr:uid="{00000000-0005-0000-0000-0000954B0000}"/>
    <cellStyle name="Normal 11 4 3 4 3 2 2" xfId="45826" xr:uid="{00000000-0005-0000-0000-0000964B0000}"/>
    <cellStyle name="Normal 11 4 3 4 3 3" xfId="16115" xr:uid="{00000000-0005-0000-0000-0000974B0000}"/>
    <cellStyle name="Normal 11 4 3 4 3 3 2" xfId="40874" xr:uid="{00000000-0005-0000-0000-0000984B0000}"/>
    <cellStyle name="Normal 11 4 3 4 3 4" xfId="21066" xr:uid="{00000000-0005-0000-0000-0000994B0000}"/>
    <cellStyle name="Normal 11 4 3 4 3 5" xfId="26018" xr:uid="{00000000-0005-0000-0000-00009A4B0000}"/>
    <cellStyle name="Normal 11 4 3 4 3 6" xfId="30970" xr:uid="{00000000-0005-0000-0000-00009B4B0000}"/>
    <cellStyle name="Normal 11 4 3 4 3 7" xfId="35922" xr:uid="{00000000-0005-0000-0000-00009C4B0000}"/>
    <cellStyle name="Normal 11 4 3 4 4" xfId="3311" xr:uid="{00000000-0005-0000-0000-00009D4B0000}"/>
    <cellStyle name="Normal 11 4 3 4 4 2" xfId="42922" xr:uid="{00000000-0005-0000-0000-00009E4B0000}"/>
    <cellStyle name="Normal 11 4 3 4 5" xfId="8261" xr:uid="{00000000-0005-0000-0000-00009F4B0000}"/>
    <cellStyle name="Normal 11 4 3 4 5 2" xfId="37970" xr:uid="{00000000-0005-0000-0000-0000A04B0000}"/>
    <cellStyle name="Normal 11 4 3 4 6" xfId="13211" xr:uid="{00000000-0005-0000-0000-0000A14B0000}"/>
    <cellStyle name="Normal 11 4 3 4 7" xfId="18162" xr:uid="{00000000-0005-0000-0000-0000A24B0000}"/>
    <cellStyle name="Normal 11 4 3 4 8" xfId="23114" xr:uid="{00000000-0005-0000-0000-0000A34B0000}"/>
    <cellStyle name="Normal 11 4 3 4 9" xfId="28066" xr:uid="{00000000-0005-0000-0000-0000A44B0000}"/>
    <cellStyle name="Normal 11 4 3 5" xfId="2387" xr:uid="{00000000-0005-0000-0000-0000A54B0000}"/>
    <cellStyle name="Normal 11 4 3 5 2" xfId="7337" xr:uid="{00000000-0005-0000-0000-0000A64B0000}"/>
    <cellStyle name="Normal 11 4 3 5 2 2" xfId="41998" xr:uid="{00000000-0005-0000-0000-0000A74B0000}"/>
    <cellStyle name="Normal 11 4 3 5 3" xfId="12287" xr:uid="{00000000-0005-0000-0000-0000A84B0000}"/>
    <cellStyle name="Normal 11 4 3 5 3 2" xfId="37046" xr:uid="{00000000-0005-0000-0000-0000A94B0000}"/>
    <cellStyle name="Normal 11 4 3 5 4" xfId="17238" xr:uid="{00000000-0005-0000-0000-0000AA4B0000}"/>
    <cellStyle name="Normal 11 4 3 5 5" xfId="22190" xr:uid="{00000000-0005-0000-0000-0000AB4B0000}"/>
    <cellStyle name="Normal 11 4 3 5 6" xfId="27142" xr:uid="{00000000-0005-0000-0000-0000AC4B0000}"/>
    <cellStyle name="Normal 11 4 3 5 7" xfId="32094" xr:uid="{00000000-0005-0000-0000-0000AD4B0000}"/>
    <cellStyle name="Normal 11 4 3 6" xfId="3839" xr:uid="{00000000-0005-0000-0000-0000AE4B0000}"/>
    <cellStyle name="Normal 11 4 3 6 2" xfId="8789" xr:uid="{00000000-0005-0000-0000-0000AF4B0000}"/>
    <cellStyle name="Normal 11 4 3 6 2 2" xfId="43450" xr:uid="{00000000-0005-0000-0000-0000B04B0000}"/>
    <cellStyle name="Normal 11 4 3 6 3" xfId="13739" xr:uid="{00000000-0005-0000-0000-0000B14B0000}"/>
    <cellStyle name="Normal 11 4 3 6 3 2" xfId="38498" xr:uid="{00000000-0005-0000-0000-0000B24B0000}"/>
    <cellStyle name="Normal 11 4 3 6 4" xfId="18690" xr:uid="{00000000-0005-0000-0000-0000B34B0000}"/>
    <cellStyle name="Normal 11 4 3 6 5" xfId="23642" xr:uid="{00000000-0005-0000-0000-0000B44B0000}"/>
    <cellStyle name="Normal 11 4 3 6 6" xfId="28594" xr:uid="{00000000-0005-0000-0000-0000B54B0000}"/>
    <cellStyle name="Normal 11 4 3 6 7" xfId="33546" xr:uid="{00000000-0005-0000-0000-0000B64B0000}"/>
    <cellStyle name="Normal 11 4 3 7" xfId="5291" xr:uid="{00000000-0005-0000-0000-0000B74B0000}"/>
    <cellStyle name="Normal 11 4 3 7 2" xfId="10241" xr:uid="{00000000-0005-0000-0000-0000B84B0000}"/>
    <cellStyle name="Normal 11 4 3 7 2 2" xfId="44902" xr:uid="{00000000-0005-0000-0000-0000B94B0000}"/>
    <cellStyle name="Normal 11 4 3 7 3" xfId="15191" xr:uid="{00000000-0005-0000-0000-0000BA4B0000}"/>
    <cellStyle name="Normal 11 4 3 7 3 2" xfId="39950" xr:uid="{00000000-0005-0000-0000-0000BB4B0000}"/>
    <cellStyle name="Normal 11 4 3 7 4" xfId="20142" xr:uid="{00000000-0005-0000-0000-0000BC4B0000}"/>
    <cellStyle name="Normal 11 4 3 7 5" xfId="25094" xr:uid="{00000000-0005-0000-0000-0000BD4B0000}"/>
    <cellStyle name="Normal 11 4 3 7 6" xfId="30046" xr:uid="{00000000-0005-0000-0000-0000BE4B0000}"/>
    <cellStyle name="Normal 11 4 3 7 7" xfId="34998" xr:uid="{00000000-0005-0000-0000-0000BF4B0000}"/>
    <cellStyle name="Normal 11 4 3 8" xfId="1859" xr:uid="{00000000-0005-0000-0000-0000C04B0000}"/>
    <cellStyle name="Normal 11 4 3 8 2" xfId="41470" xr:uid="{00000000-0005-0000-0000-0000C14B0000}"/>
    <cellStyle name="Normal 11 4 3 9" xfId="6809" xr:uid="{00000000-0005-0000-0000-0000C24B0000}"/>
    <cellStyle name="Normal 11 4 3 9 2" xfId="36518" xr:uid="{00000000-0005-0000-0000-0000C34B0000}"/>
    <cellStyle name="Normal 11 4 4" xfId="407" xr:uid="{00000000-0005-0000-0000-0000C44B0000}"/>
    <cellStyle name="Normal 11 4 4 10" xfId="11825" xr:uid="{00000000-0005-0000-0000-0000C54B0000}"/>
    <cellStyle name="Normal 11 4 4 11" xfId="16776" xr:uid="{00000000-0005-0000-0000-0000C64B0000}"/>
    <cellStyle name="Normal 11 4 4 12" xfId="21728" xr:uid="{00000000-0005-0000-0000-0000C74B0000}"/>
    <cellStyle name="Normal 11 4 4 13" xfId="26680" xr:uid="{00000000-0005-0000-0000-0000C84B0000}"/>
    <cellStyle name="Normal 11 4 4 14" xfId="31632" xr:uid="{00000000-0005-0000-0000-0000C94B0000}"/>
    <cellStyle name="Normal 11 4 4 2" xfId="1001" xr:uid="{00000000-0005-0000-0000-0000CA4B0000}"/>
    <cellStyle name="Normal 11 4 4 2 10" xfId="21992" xr:uid="{00000000-0005-0000-0000-0000CB4B0000}"/>
    <cellStyle name="Normal 11 4 4 2 11" xfId="26944" xr:uid="{00000000-0005-0000-0000-0000CC4B0000}"/>
    <cellStyle name="Normal 11 4 4 2 12" xfId="31896" xr:uid="{00000000-0005-0000-0000-0000CD4B0000}"/>
    <cellStyle name="Normal 11 4 4 2 2" xfId="1595" xr:uid="{00000000-0005-0000-0000-0000CE4B0000}"/>
    <cellStyle name="Normal 11 4 4 2 2 10" xfId="33348" xr:uid="{00000000-0005-0000-0000-0000CF4B0000}"/>
    <cellStyle name="Normal 11 4 4 2 2 2" xfId="5093" xr:uid="{00000000-0005-0000-0000-0000D04B0000}"/>
    <cellStyle name="Normal 11 4 4 2 2 2 2" xfId="10043" xr:uid="{00000000-0005-0000-0000-0000D14B0000}"/>
    <cellStyle name="Normal 11 4 4 2 2 2 2 2" xfId="44704" xr:uid="{00000000-0005-0000-0000-0000D24B0000}"/>
    <cellStyle name="Normal 11 4 4 2 2 2 3" xfId="14993" xr:uid="{00000000-0005-0000-0000-0000D34B0000}"/>
    <cellStyle name="Normal 11 4 4 2 2 2 3 2" xfId="39752" xr:uid="{00000000-0005-0000-0000-0000D44B0000}"/>
    <cellStyle name="Normal 11 4 4 2 2 2 4" xfId="19944" xr:uid="{00000000-0005-0000-0000-0000D54B0000}"/>
    <cellStyle name="Normal 11 4 4 2 2 2 5" xfId="24896" xr:uid="{00000000-0005-0000-0000-0000D64B0000}"/>
    <cellStyle name="Normal 11 4 4 2 2 2 6" xfId="29848" xr:uid="{00000000-0005-0000-0000-0000D74B0000}"/>
    <cellStyle name="Normal 11 4 4 2 2 2 7" xfId="34800" xr:uid="{00000000-0005-0000-0000-0000D84B0000}"/>
    <cellStyle name="Normal 11 4 4 2 2 3" xfId="6545" xr:uid="{00000000-0005-0000-0000-0000D94B0000}"/>
    <cellStyle name="Normal 11 4 4 2 2 3 2" xfId="11495" xr:uid="{00000000-0005-0000-0000-0000DA4B0000}"/>
    <cellStyle name="Normal 11 4 4 2 2 3 2 2" xfId="46156" xr:uid="{00000000-0005-0000-0000-0000DB4B0000}"/>
    <cellStyle name="Normal 11 4 4 2 2 3 3" xfId="16445" xr:uid="{00000000-0005-0000-0000-0000DC4B0000}"/>
    <cellStyle name="Normal 11 4 4 2 2 3 3 2" xfId="41204" xr:uid="{00000000-0005-0000-0000-0000DD4B0000}"/>
    <cellStyle name="Normal 11 4 4 2 2 3 4" xfId="21396" xr:uid="{00000000-0005-0000-0000-0000DE4B0000}"/>
    <cellStyle name="Normal 11 4 4 2 2 3 5" xfId="26348" xr:uid="{00000000-0005-0000-0000-0000DF4B0000}"/>
    <cellStyle name="Normal 11 4 4 2 2 3 6" xfId="31300" xr:uid="{00000000-0005-0000-0000-0000E04B0000}"/>
    <cellStyle name="Normal 11 4 4 2 2 3 7" xfId="36252" xr:uid="{00000000-0005-0000-0000-0000E14B0000}"/>
    <cellStyle name="Normal 11 4 4 2 2 4" xfId="3641" xr:uid="{00000000-0005-0000-0000-0000E24B0000}"/>
    <cellStyle name="Normal 11 4 4 2 2 4 2" xfId="43252" xr:uid="{00000000-0005-0000-0000-0000E34B0000}"/>
    <cellStyle name="Normal 11 4 4 2 2 5" xfId="8591" xr:uid="{00000000-0005-0000-0000-0000E44B0000}"/>
    <cellStyle name="Normal 11 4 4 2 2 5 2" xfId="38300" xr:uid="{00000000-0005-0000-0000-0000E54B0000}"/>
    <cellStyle name="Normal 11 4 4 2 2 6" xfId="13541" xr:uid="{00000000-0005-0000-0000-0000E64B0000}"/>
    <cellStyle name="Normal 11 4 4 2 2 7" xfId="18492" xr:uid="{00000000-0005-0000-0000-0000E74B0000}"/>
    <cellStyle name="Normal 11 4 4 2 2 8" xfId="23444" xr:uid="{00000000-0005-0000-0000-0000E84B0000}"/>
    <cellStyle name="Normal 11 4 4 2 2 9" xfId="28396" xr:uid="{00000000-0005-0000-0000-0000E94B0000}"/>
    <cellStyle name="Normal 11 4 4 2 3" xfId="3047" xr:uid="{00000000-0005-0000-0000-0000EA4B0000}"/>
    <cellStyle name="Normal 11 4 4 2 3 2" xfId="7997" xr:uid="{00000000-0005-0000-0000-0000EB4B0000}"/>
    <cellStyle name="Normal 11 4 4 2 3 2 2" xfId="42658" xr:uid="{00000000-0005-0000-0000-0000EC4B0000}"/>
    <cellStyle name="Normal 11 4 4 2 3 3" xfId="12947" xr:uid="{00000000-0005-0000-0000-0000ED4B0000}"/>
    <cellStyle name="Normal 11 4 4 2 3 3 2" xfId="37706" xr:uid="{00000000-0005-0000-0000-0000EE4B0000}"/>
    <cellStyle name="Normal 11 4 4 2 3 4" xfId="17898" xr:uid="{00000000-0005-0000-0000-0000EF4B0000}"/>
    <cellStyle name="Normal 11 4 4 2 3 5" xfId="22850" xr:uid="{00000000-0005-0000-0000-0000F04B0000}"/>
    <cellStyle name="Normal 11 4 4 2 3 6" xfId="27802" xr:uid="{00000000-0005-0000-0000-0000F14B0000}"/>
    <cellStyle name="Normal 11 4 4 2 3 7" xfId="32754" xr:uid="{00000000-0005-0000-0000-0000F24B0000}"/>
    <cellStyle name="Normal 11 4 4 2 4" xfId="4499" xr:uid="{00000000-0005-0000-0000-0000F34B0000}"/>
    <cellStyle name="Normal 11 4 4 2 4 2" xfId="9449" xr:uid="{00000000-0005-0000-0000-0000F44B0000}"/>
    <cellStyle name="Normal 11 4 4 2 4 2 2" xfId="44110" xr:uid="{00000000-0005-0000-0000-0000F54B0000}"/>
    <cellStyle name="Normal 11 4 4 2 4 3" xfId="14399" xr:uid="{00000000-0005-0000-0000-0000F64B0000}"/>
    <cellStyle name="Normal 11 4 4 2 4 3 2" xfId="39158" xr:uid="{00000000-0005-0000-0000-0000F74B0000}"/>
    <cellStyle name="Normal 11 4 4 2 4 4" xfId="19350" xr:uid="{00000000-0005-0000-0000-0000F84B0000}"/>
    <cellStyle name="Normal 11 4 4 2 4 5" xfId="24302" xr:uid="{00000000-0005-0000-0000-0000F94B0000}"/>
    <cellStyle name="Normal 11 4 4 2 4 6" xfId="29254" xr:uid="{00000000-0005-0000-0000-0000FA4B0000}"/>
    <cellStyle name="Normal 11 4 4 2 4 7" xfId="34206" xr:uid="{00000000-0005-0000-0000-0000FB4B0000}"/>
    <cellStyle name="Normal 11 4 4 2 5" xfId="5951" xr:uid="{00000000-0005-0000-0000-0000FC4B0000}"/>
    <cellStyle name="Normal 11 4 4 2 5 2" xfId="10901" xr:uid="{00000000-0005-0000-0000-0000FD4B0000}"/>
    <cellStyle name="Normal 11 4 4 2 5 2 2" xfId="45562" xr:uid="{00000000-0005-0000-0000-0000FE4B0000}"/>
    <cellStyle name="Normal 11 4 4 2 5 3" xfId="15851" xr:uid="{00000000-0005-0000-0000-0000FF4B0000}"/>
    <cellStyle name="Normal 11 4 4 2 5 3 2" xfId="40610" xr:uid="{00000000-0005-0000-0000-0000004C0000}"/>
    <cellStyle name="Normal 11 4 4 2 5 4" xfId="20802" xr:uid="{00000000-0005-0000-0000-0000014C0000}"/>
    <cellStyle name="Normal 11 4 4 2 5 5" xfId="25754" xr:uid="{00000000-0005-0000-0000-0000024C0000}"/>
    <cellStyle name="Normal 11 4 4 2 5 6" xfId="30706" xr:uid="{00000000-0005-0000-0000-0000034C0000}"/>
    <cellStyle name="Normal 11 4 4 2 5 7" xfId="35658" xr:uid="{00000000-0005-0000-0000-0000044C0000}"/>
    <cellStyle name="Normal 11 4 4 2 6" xfId="2189" xr:uid="{00000000-0005-0000-0000-0000054C0000}"/>
    <cellStyle name="Normal 11 4 4 2 6 2" xfId="41800" xr:uid="{00000000-0005-0000-0000-0000064C0000}"/>
    <cellStyle name="Normal 11 4 4 2 7" xfId="7139" xr:uid="{00000000-0005-0000-0000-0000074C0000}"/>
    <cellStyle name="Normal 11 4 4 2 7 2" xfId="36848" xr:uid="{00000000-0005-0000-0000-0000084C0000}"/>
    <cellStyle name="Normal 11 4 4 2 8" xfId="12089" xr:uid="{00000000-0005-0000-0000-0000094C0000}"/>
    <cellStyle name="Normal 11 4 4 2 9" xfId="17040" xr:uid="{00000000-0005-0000-0000-00000A4C0000}"/>
    <cellStyle name="Normal 11 4 4 3" xfId="737" xr:uid="{00000000-0005-0000-0000-00000B4C0000}"/>
    <cellStyle name="Normal 11 4 4 3 10" xfId="32490" xr:uid="{00000000-0005-0000-0000-00000C4C0000}"/>
    <cellStyle name="Normal 11 4 4 3 2" xfId="4235" xr:uid="{00000000-0005-0000-0000-00000D4C0000}"/>
    <cellStyle name="Normal 11 4 4 3 2 2" xfId="9185" xr:uid="{00000000-0005-0000-0000-00000E4C0000}"/>
    <cellStyle name="Normal 11 4 4 3 2 2 2" xfId="43846" xr:uid="{00000000-0005-0000-0000-00000F4C0000}"/>
    <cellStyle name="Normal 11 4 4 3 2 3" xfId="14135" xr:uid="{00000000-0005-0000-0000-0000104C0000}"/>
    <cellStyle name="Normal 11 4 4 3 2 3 2" xfId="38894" xr:uid="{00000000-0005-0000-0000-0000114C0000}"/>
    <cellStyle name="Normal 11 4 4 3 2 4" xfId="19086" xr:uid="{00000000-0005-0000-0000-0000124C0000}"/>
    <cellStyle name="Normal 11 4 4 3 2 5" xfId="24038" xr:uid="{00000000-0005-0000-0000-0000134C0000}"/>
    <cellStyle name="Normal 11 4 4 3 2 6" xfId="28990" xr:uid="{00000000-0005-0000-0000-0000144C0000}"/>
    <cellStyle name="Normal 11 4 4 3 2 7" xfId="33942" xr:uid="{00000000-0005-0000-0000-0000154C0000}"/>
    <cellStyle name="Normal 11 4 4 3 3" xfId="5687" xr:uid="{00000000-0005-0000-0000-0000164C0000}"/>
    <cellStyle name="Normal 11 4 4 3 3 2" xfId="10637" xr:uid="{00000000-0005-0000-0000-0000174C0000}"/>
    <cellStyle name="Normal 11 4 4 3 3 2 2" xfId="45298" xr:uid="{00000000-0005-0000-0000-0000184C0000}"/>
    <cellStyle name="Normal 11 4 4 3 3 3" xfId="15587" xr:uid="{00000000-0005-0000-0000-0000194C0000}"/>
    <cellStyle name="Normal 11 4 4 3 3 3 2" xfId="40346" xr:uid="{00000000-0005-0000-0000-00001A4C0000}"/>
    <cellStyle name="Normal 11 4 4 3 3 4" xfId="20538" xr:uid="{00000000-0005-0000-0000-00001B4C0000}"/>
    <cellStyle name="Normal 11 4 4 3 3 5" xfId="25490" xr:uid="{00000000-0005-0000-0000-00001C4C0000}"/>
    <cellStyle name="Normal 11 4 4 3 3 6" xfId="30442" xr:uid="{00000000-0005-0000-0000-00001D4C0000}"/>
    <cellStyle name="Normal 11 4 4 3 3 7" xfId="35394" xr:uid="{00000000-0005-0000-0000-00001E4C0000}"/>
    <cellStyle name="Normal 11 4 4 3 4" xfId="2783" xr:uid="{00000000-0005-0000-0000-00001F4C0000}"/>
    <cellStyle name="Normal 11 4 4 3 4 2" xfId="42394" xr:uid="{00000000-0005-0000-0000-0000204C0000}"/>
    <cellStyle name="Normal 11 4 4 3 5" xfId="7733" xr:uid="{00000000-0005-0000-0000-0000214C0000}"/>
    <cellStyle name="Normal 11 4 4 3 5 2" xfId="37442" xr:uid="{00000000-0005-0000-0000-0000224C0000}"/>
    <cellStyle name="Normal 11 4 4 3 6" xfId="12683" xr:uid="{00000000-0005-0000-0000-0000234C0000}"/>
    <cellStyle name="Normal 11 4 4 3 7" xfId="17634" xr:uid="{00000000-0005-0000-0000-0000244C0000}"/>
    <cellStyle name="Normal 11 4 4 3 8" xfId="22586" xr:uid="{00000000-0005-0000-0000-0000254C0000}"/>
    <cellStyle name="Normal 11 4 4 3 9" xfId="27538" xr:uid="{00000000-0005-0000-0000-0000264C0000}"/>
    <cellStyle name="Normal 11 4 4 4" xfId="1331" xr:uid="{00000000-0005-0000-0000-0000274C0000}"/>
    <cellStyle name="Normal 11 4 4 4 10" xfId="33084" xr:uid="{00000000-0005-0000-0000-0000284C0000}"/>
    <cellStyle name="Normal 11 4 4 4 2" xfId="4829" xr:uid="{00000000-0005-0000-0000-0000294C0000}"/>
    <cellStyle name="Normal 11 4 4 4 2 2" xfId="9779" xr:uid="{00000000-0005-0000-0000-00002A4C0000}"/>
    <cellStyle name="Normal 11 4 4 4 2 2 2" xfId="44440" xr:uid="{00000000-0005-0000-0000-00002B4C0000}"/>
    <cellStyle name="Normal 11 4 4 4 2 3" xfId="14729" xr:uid="{00000000-0005-0000-0000-00002C4C0000}"/>
    <cellStyle name="Normal 11 4 4 4 2 3 2" xfId="39488" xr:uid="{00000000-0005-0000-0000-00002D4C0000}"/>
    <cellStyle name="Normal 11 4 4 4 2 4" xfId="19680" xr:uid="{00000000-0005-0000-0000-00002E4C0000}"/>
    <cellStyle name="Normal 11 4 4 4 2 5" xfId="24632" xr:uid="{00000000-0005-0000-0000-00002F4C0000}"/>
    <cellStyle name="Normal 11 4 4 4 2 6" xfId="29584" xr:uid="{00000000-0005-0000-0000-0000304C0000}"/>
    <cellStyle name="Normal 11 4 4 4 2 7" xfId="34536" xr:uid="{00000000-0005-0000-0000-0000314C0000}"/>
    <cellStyle name="Normal 11 4 4 4 3" xfId="6281" xr:uid="{00000000-0005-0000-0000-0000324C0000}"/>
    <cellStyle name="Normal 11 4 4 4 3 2" xfId="11231" xr:uid="{00000000-0005-0000-0000-0000334C0000}"/>
    <cellStyle name="Normal 11 4 4 4 3 2 2" xfId="45892" xr:uid="{00000000-0005-0000-0000-0000344C0000}"/>
    <cellStyle name="Normal 11 4 4 4 3 3" xfId="16181" xr:uid="{00000000-0005-0000-0000-0000354C0000}"/>
    <cellStyle name="Normal 11 4 4 4 3 3 2" xfId="40940" xr:uid="{00000000-0005-0000-0000-0000364C0000}"/>
    <cellStyle name="Normal 11 4 4 4 3 4" xfId="21132" xr:uid="{00000000-0005-0000-0000-0000374C0000}"/>
    <cellStyle name="Normal 11 4 4 4 3 5" xfId="26084" xr:uid="{00000000-0005-0000-0000-0000384C0000}"/>
    <cellStyle name="Normal 11 4 4 4 3 6" xfId="31036" xr:uid="{00000000-0005-0000-0000-0000394C0000}"/>
    <cellStyle name="Normal 11 4 4 4 3 7" xfId="35988" xr:uid="{00000000-0005-0000-0000-00003A4C0000}"/>
    <cellStyle name="Normal 11 4 4 4 4" xfId="3377" xr:uid="{00000000-0005-0000-0000-00003B4C0000}"/>
    <cellStyle name="Normal 11 4 4 4 4 2" xfId="42988" xr:uid="{00000000-0005-0000-0000-00003C4C0000}"/>
    <cellStyle name="Normal 11 4 4 4 5" xfId="8327" xr:uid="{00000000-0005-0000-0000-00003D4C0000}"/>
    <cellStyle name="Normal 11 4 4 4 5 2" xfId="38036" xr:uid="{00000000-0005-0000-0000-00003E4C0000}"/>
    <cellStyle name="Normal 11 4 4 4 6" xfId="13277" xr:uid="{00000000-0005-0000-0000-00003F4C0000}"/>
    <cellStyle name="Normal 11 4 4 4 7" xfId="18228" xr:uid="{00000000-0005-0000-0000-0000404C0000}"/>
    <cellStyle name="Normal 11 4 4 4 8" xfId="23180" xr:uid="{00000000-0005-0000-0000-0000414C0000}"/>
    <cellStyle name="Normal 11 4 4 4 9" xfId="28132" xr:uid="{00000000-0005-0000-0000-0000424C0000}"/>
    <cellStyle name="Normal 11 4 4 5" xfId="2453" xr:uid="{00000000-0005-0000-0000-0000434C0000}"/>
    <cellStyle name="Normal 11 4 4 5 2" xfId="7403" xr:uid="{00000000-0005-0000-0000-0000444C0000}"/>
    <cellStyle name="Normal 11 4 4 5 2 2" xfId="42064" xr:uid="{00000000-0005-0000-0000-0000454C0000}"/>
    <cellStyle name="Normal 11 4 4 5 3" xfId="12353" xr:uid="{00000000-0005-0000-0000-0000464C0000}"/>
    <cellStyle name="Normal 11 4 4 5 3 2" xfId="37112" xr:uid="{00000000-0005-0000-0000-0000474C0000}"/>
    <cellStyle name="Normal 11 4 4 5 4" xfId="17304" xr:uid="{00000000-0005-0000-0000-0000484C0000}"/>
    <cellStyle name="Normal 11 4 4 5 5" xfId="22256" xr:uid="{00000000-0005-0000-0000-0000494C0000}"/>
    <cellStyle name="Normal 11 4 4 5 6" xfId="27208" xr:uid="{00000000-0005-0000-0000-00004A4C0000}"/>
    <cellStyle name="Normal 11 4 4 5 7" xfId="32160" xr:uid="{00000000-0005-0000-0000-00004B4C0000}"/>
    <cellStyle name="Normal 11 4 4 6" xfId="3905" xr:uid="{00000000-0005-0000-0000-00004C4C0000}"/>
    <cellStyle name="Normal 11 4 4 6 2" xfId="8855" xr:uid="{00000000-0005-0000-0000-00004D4C0000}"/>
    <cellStyle name="Normal 11 4 4 6 2 2" xfId="43516" xr:uid="{00000000-0005-0000-0000-00004E4C0000}"/>
    <cellStyle name="Normal 11 4 4 6 3" xfId="13805" xr:uid="{00000000-0005-0000-0000-00004F4C0000}"/>
    <cellStyle name="Normal 11 4 4 6 3 2" xfId="38564" xr:uid="{00000000-0005-0000-0000-0000504C0000}"/>
    <cellStyle name="Normal 11 4 4 6 4" xfId="18756" xr:uid="{00000000-0005-0000-0000-0000514C0000}"/>
    <cellStyle name="Normal 11 4 4 6 5" xfId="23708" xr:uid="{00000000-0005-0000-0000-0000524C0000}"/>
    <cellStyle name="Normal 11 4 4 6 6" xfId="28660" xr:uid="{00000000-0005-0000-0000-0000534C0000}"/>
    <cellStyle name="Normal 11 4 4 6 7" xfId="33612" xr:uid="{00000000-0005-0000-0000-0000544C0000}"/>
    <cellStyle name="Normal 11 4 4 7" xfId="5357" xr:uid="{00000000-0005-0000-0000-0000554C0000}"/>
    <cellStyle name="Normal 11 4 4 7 2" xfId="10307" xr:uid="{00000000-0005-0000-0000-0000564C0000}"/>
    <cellStyle name="Normal 11 4 4 7 2 2" xfId="44968" xr:uid="{00000000-0005-0000-0000-0000574C0000}"/>
    <cellStyle name="Normal 11 4 4 7 3" xfId="15257" xr:uid="{00000000-0005-0000-0000-0000584C0000}"/>
    <cellStyle name="Normal 11 4 4 7 3 2" xfId="40016" xr:uid="{00000000-0005-0000-0000-0000594C0000}"/>
    <cellStyle name="Normal 11 4 4 7 4" xfId="20208" xr:uid="{00000000-0005-0000-0000-00005A4C0000}"/>
    <cellStyle name="Normal 11 4 4 7 5" xfId="25160" xr:uid="{00000000-0005-0000-0000-00005B4C0000}"/>
    <cellStyle name="Normal 11 4 4 7 6" xfId="30112" xr:uid="{00000000-0005-0000-0000-00005C4C0000}"/>
    <cellStyle name="Normal 11 4 4 7 7" xfId="35064" xr:uid="{00000000-0005-0000-0000-00005D4C0000}"/>
    <cellStyle name="Normal 11 4 4 8" xfId="1925" xr:uid="{00000000-0005-0000-0000-00005E4C0000}"/>
    <cellStyle name="Normal 11 4 4 8 2" xfId="41536" xr:uid="{00000000-0005-0000-0000-00005F4C0000}"/>
    <cellStyle name="Normal 11 4 4 9" xfId="6875" xr:uid="{00000000-0005-0000-0000-0000604C0000}"/>
    <cellStyle name="Normal 11 4 4 9 2" xfId="36584" xr:uid="{00000000-0005-0000-0000-0000614C0000}"/>
    <cellStyle name="Normal 11 4 5" xfId="473" xr:uid="{00000000-0005-0000-0000-0000624C0000}"/>
    <cellStyle name="Normal 11 4 5 10" xfId="11891" xr:uid="{00000000-0005-0000-0000-0000634C0000}"/>
    <cellStyle name="Normal 11 4 5 11" xfId="16842" xr:uid="{00000000-0005-0000-0000-0000644C0000}"/>
    <cellStyle name="Normal 11 4 5 12" xfId="21794" xr:uid="{00000000-0005-0000-0000-0000654C0000}"/>
    <cellStyle name="Normal 11 4 5 13" xfId="26746" xr:uid="{00000000-0005-0000-0000-0000664C0000}"/>
    <cellStyle name="Normal 11 4 5 14" xfId="31698" xr:uid="{00000000-0005-0000-0000-0000674C0000}"/>
    <cellStyle name="Normal 11 4 5 2" xfId="1067" xr:uid="{00000000-0005-0000-0000-0000684C0000}"/>
    <cellStyle name="Normal 11 4 5 2 10" xfId="22058" xr:uid="{00000000-0005-0000-0000-0000694C0000}"/>
    <cellStyle name="Normal 11 4 5 2 11" xfId="27010" xr:uid="{00000000-0005-0000-0000-00006A4C0000}"/>
    <cellStyle name="Normal 11 4 5 2 12" xfId="31962" xr:uid="{00000000-0005-0000-0000-00006B4C0000}"/>
    <cellStyle name="Normal 11 4 5 2 2" xfId="1661" xr:uid="{00000000-0005-0000-0000-00006C4C0000}"/>
    <cellStyle name="Normal 11 4 5 2 2 10" xfId="33414" xr:uid="{00000000-0005-0000-0000-00006D4C0000}"/>
    <cellStyle name="Normal 11 4 5 2 2 2" xfId="5159" xr:uid="{00000000-0005-0000-0000-00006E4C0000}"/>
    <cellStyle name="Normal 11 4 5 2 2 2 2" xfId="10109" xr:uid="{00000000-0005-0000-0000-00006F4C0000}"/>
    <cellStyle name="Normal 11 4 5 2 2 2 2 2" xfId="44770" xr:uid="{00000000-0005-0000-0000-0000704C0000}"/>
    <cellStyle name="Normal 11 4 5 2 2 2 3" xfId="15059" xr:uid="{00000000-0005-0000-0000-0000714C0000}"/>
    <cellStyle name="Normal 11 4 5 2 2 2 3 2" xfId="39818" xr:uid="{00000000-0005-0000-0000-0000724C0000}"/>
    <cellStyle name="Normal 11 4 5 2 2 2 4" xfId="20010" xr:uid="{00000000-0005-0000-0000-0000734C0000}"/>
    <cellStyle name="Normal 11 4 5 2 2 2 5" xfId="24962" xr:uid="{00000000-0005-0000-0000-0000744C0000}"/>
    <cellStyle name="Normal 11 4 5 2 2 2 6" xfId="29914" xr:uid="{00000000-0005-0000-0000-0000754C0000}"/>
    <cellStyle name="Normal 11 4 5 2 2 2 7" xfId="34866" xr:uid="{00000000-0005-0000-0000-0000764C0000}"/>
    <cellStyle name="Normal 11 4 5 2 2 3" xfId="6611" xr:uid="{00000000-0005-0000-0000-0000774C0000}"/>
    <cellStyle name="Normal 11 4 5 2 2 3 2" xfId="11561" xr:uid="{00000000-0005-0000-0000-0000784C0000}"/>
    <cellStyle name="Normal 11 4 5 2 2 3 2 2" xfId="46222" xr:uid="{00000000-0005-0000-0000-0000794C0000}"/>
    <cellStyle name="Normal 11 4 5 2 2 3 3" xfId="16511" xr:uid="{00000000-0005-0000-0000-00007A4C0000}"/>
    <cellStyle name="Normal 11 4 5 2 2 3 3 2" xfId="41270" xr:uid="{00000000-0005-0000-0000-00007B4C0000}"/>
    <cellStyle name="Normal 11 4 5 2 2 3 4" xfId="21462" xr:uid="{00000000-0005-0000-0000-00007C4C0000}"/>
    <cellStyle name="Normal 11 4 5 2 2 3 5" xfId="26414" xr:uid="{00000000-0005-0000-0000-00007D4C0000}"/>
    <cellStyle name="Normal 11 4 5 2 2 3 6" xfId="31366" xr:uid="{00000000-0005-0000-0000-00007E4C0000}"/>
    <cellStyle name="Normal 11 4 5 2 2 3 7" xfId="36318" xr:uid="{00000000-0005-0000-0000-00007F4C0000}"/>
    <cellStyle name="Normal 11 4 5 2 2 4" xfId="3707" xr:uid="{00000000-0005-0000-0000-0000804C0000}"/>
    <cellStyle name="Normal 11 4 5 2 2 4 2" xfId="43318" xr:uid="{00000000-0005-0000-0000-0000814C0000}"/>
    <cellStyle name="Normal 11 4 5 2 2 5" xfId="8657" xr:uid="{00000000-0005-0000-0000-0000824C0000}"/>
    <cellStyle name="Normal 11 4 5 2 2 5 2" xfId="38366" xr:uid="{00000000-0005-0000-0000-0000834C0000}"/>
    <cellStyle name="Normal 11 4 5 2 2 6" xfId="13607" xr:uid="{00000000-0005-0000-0000-0000844C0000}"/>
    <cellStyle name="Normal 11 4 5 2 2 7" xfId="18558" xr:uid="{00000000-0005-0000-0000-0000854C0000}"/>
    <cellStyle name="Normal 11 4 5 2 2 8" xfId="23510" xr:uid="{00000000-0005-0000-0000-0000864C0000}"/>
    <cellStyle name="Normal 11 4 5 2 2 9" xfId="28462" xr:uid="{00000000-0005-0000-0000-0000874C0000}"/>
    <cellStyle name="Normal 11 4 5 2 3" xfId="3113" xr:uid="{00000000-0005-0000-0000-0000884C0000}"/>
    <cellStyle name="Normal 11 4 5 2 3 2" xfId="8063" xr:uid="{00000000-0005-0000-0000-0000894C0000}"/>
    <cellStyle name="Normal 11 4 5 2 3 2 2" xfId="42724" xr:uid="{00000000-0005-0000-0000-00008A4C0000}"/>
    <cellStyle name="Normal 11 4 5 2 3 3" xfId="13013" xr:uid="{00000000-0005-0000-0000-00008B4C0000}"/>
    <cellStyle name="Normal 11 4 5 2 3 3 2" xfId="37772" xr:uid="{00000000-0005-0000-0000-00008C4C0000}"/>
    <cellStyle name="Normal 11 4 5 2 3 4" xfId="17964" xr:uid="{00000000-0005-0000-0000-00008D4C0000}"/>
    <cellStyle name="Normal 11 4 5 2 3 5" xfId="22916" xr:uid="{00000000-0005-0000-0000-00008E4C0000}"/>
    <cellStyle name="Normal 11 4 5 2 3 6" xfId="27868" xr:uid="{00000000-0005-0000-0000-00008F4C0000}"/>
    <cellStyle name="Normal 11 4 5 2 3 7" xfId="32820" xr:uid="{00000000-0005-0000-0000-0000904C0000}"/>
    <cellStyle name="Normal 11 4 5 2 4" xfId="4565" xr:uid="{00000000-0005-0000-0000-0000914C0000}"/>
    <cellStyle name="Normal 11 4 5 2 4 2" xfId="9515" xr:uid="{00000000-0005-0000-0000-0000924C0000}"/>
    <cellStyle name="Normal 11 4 5 2 4 2 2" xfId="44176" xr:uid="{00000000-0005-0000-0000-0000934C0000}"/>
    <cellStyle name="Normal 11 4 5 2 4 3" xfId="14465" xr:uid="{00000000-0005-0000-0000-0000944C0000}"/>
    <cellStyle name="Normal 11 4 5 2 4 3 2" xfId="39224" xr:uid="{00000000-0005-0000-0000-0000954C0000}"/>
    <cellStyle name="Normal 11 4 5 2 4 4" xfId="19416" xr:uid="{00000000-0005-0000-0000-0000964C0000}"/>
    <cellStyle name="Normal 11 4 5 2 4 5" xfId="24368" xr:uid="{00000000-0005-0000-0000-0000974C0000}"/>
    <cellStyle name="Normal 11 4 5 2 4 6" xfId="29320" xr:uid="{00000000-0005-0000-0000-0000984C0000}"/>
    <cellStyle name="Normal 11 4 5 2 4 7" xfId="34272" xr:uid="{00000000-0005-0000-0000-0000994C0000}"/>
    <cellStyle name="Normal 11 4 5 2 5" xfId="6017" xr:uid="{00000000-0005-0000-0000-00009A4C0000}"/>
    <cellStyle name="Normal 11 4 5 2 5 2" xfId="10967" xr:uid="{00000000-0005-0000-0000-00009B4C0000}"/>
    <cellStyle name="Normal 11 4 5 2 5 2 2" xfId="45628" xr:uid="{00000000-0005-0000-0000-00009C4C0000}"/>
    <cellStyle name="Normal 11 4 5 2 5 3" xfId="15917" xr:uid="{00000000-0005-0000-0000-00009D4C0000}"/>
    <cellStyle name="Normal 11 4 5 2 5 3 2" xfId="40676" xr:uid="{00000000-0005-0000-0000-00009E4C0000}"/>
    <cellStyle name="Normal 11 4 5 2 5 4" xfId="20868" xr:uid="{00000000-0005-0000-0000-00009F4C0000}"/>
    <cellStyle name="Normal 11 4 5 2 5 5" xfId="25820" xr:uid="{00000000-0005-0000-0000-0000A04C0000}"/>
    <cellStyle name="Normal 11 4 5 2 5 6" xfId="30772" xr:uid="{00000000-0005-0000-0000-0000A14C0000}"/>
    <cellStyle name="Normal 11 4 5 2 5 7" xfId="35724" xr:uid="{00000000-0005-0000-0000-0000A24C0000}"/>
    <cellStyle name="Normal 11 4 5 2 6" xfId="2255" xr:uid="{00000000-0005-0000-0000-0000A34C0000}"/>
    <cellStyle name="Normal 11 4 5 2 6 2" xfId="41866" xr:uid="{00000000-0005-0000-0000-0000A44C0000}"/>
    <cellStyle name="Normal 11 4 5 2 7" xfId="7205" xr:uid="{00000000-0005-0000-0000-0000A54C0000}"/>
    <cellStyle name="Normal 11 4 5 2 7 2" xfId="36914" xr:uid="{00000000-0005-0000-0000-0000A64C0000}"/>
    <cellStyle name="Normal 11 4 5 2 8" xfId="12155" xr:uid="{00000000-0005-0000-0000-0000A74C0000}"/>
    <cellStyle name="Normal 11 4 5 2 9" xfId="17106" xr:uid="{00000000-0005-0000-0000-0000A84C0000}"/>
    <cellStyle name="Normal 11 4 5 3" xfId="803" xr:uid="{00000000-0005-0000-0000-0000A94C0000}"/>
    <cellStyle name="Normal 11 4 5 3 10" xfId="32556" xr:uid="{00000000-0005-0000-0000-0000AA4C0000}"/>
    <cellStyle name="Normal 11 4 5 3 2" xfId="4301" xr:uid="{00000000-0005-0000-0000-0000AB4C0000}"/>
    <cellStyle name="Normal 11 4 5 3 2 2" xfId="9251" xr:uid="{00000000-0005-0000-0000-0000AC4C0000}"/>
    <cellStyle name="Normal 11 4 5 3 2 2 2" xfId="43912" xr:uid="{00000000-0005-0000-0000-0000AD4C0000}"/>
    <cellStyle name="Normal 11 4 5 3 2 3" xfId="14201" xr:uid="{00000000-0005-0000-0000-0000AE4C0000}"/>
    <cellStyle name="Normal 11 4 5 3 2 3 2" xfId="38960" xr:uid="{00000000-0005-0000-0000-0000AF4C0000}"/>
    <cellStyle name="Normal 11 4 5 3 2 4" xfId="19152" xr:uid="{00000000-0005-0000-0000-0000B04C0000}"/>
    <cellStyle name="Normal 11 4 5 3 2 5" xfId="24104" xr:uid="{00000000-0005-0000-0000-0000B14C0000}"/>
    <cellStyle name="Normal 11 4 5 3 2 6" xfId="29056" xr:uid="{00000000-0005-0000-0000-0000B24C0000}"/>
    <cellStyle name="Normal 11 4 5 3 2 7" xfId="34008" xr:uid="{00000000-0005-0000-0000-0000B34C0000}"/>
    <cellStyle name="Normal 11 4 5 3 3" xfId="5753" xr:uid="{00000000-0005-0000-0000-0000B44C0000}"/>
    <cellStyle name="Normal 11 4 5 3 3 2" xfId="10703" xr:uid="{00000000-0005-0000-0000-0000B54C0000}"/>
    <cellStyle name="Normal 11 4 5 3 3 2 2" xfId="45364" xr:uid="{00000000-0005-0000-0000-0000B64C0000}"/>
    <cellStyle name="Normal 11 4 5 3 3 3" xfId="15653" xr:uid="{00000000-0005-0000-0000-0000B74C0000}"/>
    <cellStyle name="Normal 11 4 5 3 3 3 2" xfId="40412" xr:uid="{00000000-0005-0000-0000-0000B84C0000}"/>
    <cellStyle name="Normal 11 4 5 3 3 4" xfId="20604" xr:uid="{00000000-0005-0000-0000-0000B94C0000}"/>
    <cellStyle name="Normal 11 4 5 3 3 5" xfId="25556" xr:uid="{00000000-0005-0000-0000-0000BA4C0000}"/>
    <cellStyle name="Normal 11 4 5 3 3 6" xfId="30508" xr:uid="{00000000-0005-0000-0000-0000BB4C0000}"/>
    <cellStyle name="Normal 11 4 5 3 3 7" xfId="35460" xr:uid="{00000000-0005-0000-0000-0000BC4C0000}"/>
    <cellStyle name="Normal 11 4 5 3 4" xfId="2849" xr:uid="{00000000-0005-0000-0000-0000BD4C0000}"/>
    <cellStyle name="Normal 11 4 5 3 4 2" xfId="42460" xr:uid="{00000000-0005-0000-0000-0000BE4C0000}"/>
    <cellStyle name="Normal 11 4 5 3 5" xfId="7799" xr:uid="{00000000-0005-0000-0000-0000BF4C0000}"/>
    <cellStyle name="Normal 11 4 5 3 5 2" xfId="37508" xr:uid="{00000000-0005-0000-0000-0000C04C0000}"/>
    <cellStyle name="Normal 11 4 5 3 6" xfId="12749" xr:uid="{00000000-0005-0000-0000-0000C14C0000}"/>
    <cellStyle name="Normal 11 4 5 3 7" xfId="17700" xr:uid="{00000000-0005-0000-0000-0000C24C0000}"/>
    <cellStyle name="Normal 11 4 5 3 8" xfId="22652" xr:uid="{00000000-0005-0000-0000-0000C34C0000}"/>
    <cellStyle name="Normal 11 4 5 3 9" xfId="27604" xr:uid="{00000000-0005-0000-0000-0000C44C0000}"/>
    <cellStyle name="Normal 11 4 5 4" xfId="1397" xr:uid="{00000000-0005-0000-0000-0000C54C0000}"/>
    <cellStyle name="Normal 11 4 5 4 10" xfId="33150" xr:uid="{00000000-0005-0000-0000-0000C64C0000}"/>
    <cellStyle name="Normal 11 4 5 4 2" xfId="4895" xr:uid="{00000000-0005-0000-0000-0000C74C0000}"/>
    <cellStyle name="Normal 11 4 5 4 2 2" xfId="9845" xr:uid="{00000000-0005-0000-0000-0000C84C0000}"/>
    <cellStyle name="Normal 11 4 5 4 2 2 2" xfId="44506" xr:uid="{00000000-0005-0000-0000-0000C94C0000}"/>
    <cellStyle name="Normal 11 4 5 4 2 3" xfId="14795" xr:uid="{00000000-0005-0000-0000-0000CA4C0000}"/>
    <cellStyle name="Normal 11 4 5 4 2 3 2" xfId="39554" xr:uid="{00000000-0005-0000-0000-0000CB4C0000}"/>
    <cellStyle name="Normal 11 4 5 4 2 4" xfId="19746" xr:uid="{00000000-0005-0000-0000-0000CC4C0000}"/>
    <cellStyle name="Normal 11 4 5 4 2 5" xfId="24698" xr:uid="{00000000-0005-0000-0000-0000CD4C0000}"/>
    <cellStyle name="Normal 11 4 5 4 2 6" xfId="29650" xr:uid="{00000000-0005-0000-0000-0000CE4C0000}"/>
    <cellStyle name="Normal 11 4 5 4 2 7" xfId="34602" xr:uid="{00000000-0005-0000-0000-0000CF4C0000}"/>
    <cellStyle name="Normal 11 4 5 4 3" xfId="6347" xr:uid="{00000000-0005-0000-0000-0000D04C0000}"/>
    <cellStyle name="Normal 11 4 5 4 3 2" xfId="11297" xr:uid="{00000000-0005-0000-0000-0000D14C0000}"/>
    <cellStyle name="Normal 11 4 5 4 3 2 2" xfId="45958" xr:uid="{00000000-0005-0000-0000-0000D24C0000}"/>
    <cellStyle name="Normal 11 4 5 4 3 3" xfId="16247" xr:uid="{00000000-0005-0000-0000-0000D34C0000}"/>
    <cellStyle name="Normal 11 4 5 4 3 3 2" xfId="41006" xr:uid="{00000000-0005-0000-0000-0000D44C0000}"/>
    <cellStyle name="Normal 11 4 5 4 3 4" xfId="21198" xr:uid="{00000000-0005-0000-0000-0000D54C0000}"/>
    <cellStyle name="Normal 11 4 5 4 3 5" xfId="26150" xr:uid="{00000000-0005-0000-0000-0000D64C0000}"/>
    <cellStyle name="Normal 11 4 5 4 3 6" xfId="31102" xr:uid="{00000000-0005-0000-0000-0000D74C0000}"/>
    <cellStyle name="Normal 11 4 5 4 3 7" xfId="36054" xr:uid="{00000000-0005-0000-0000-0000D84C0000}"/>
    <cellStyle name="Normal 11 4 5 4 4" xfId="3443" xr:uid="{00000000-0005-0000-0000-0000D94C0000}"/>
    <cellStyle name="Normal 11 4 5 4 4 2" xfId="43054" xr:uid="{00000000-0005-0000-0000-0000DA4C0000}"/>
    <cellStyle name="Normal 11 4 5 4 5" xfId="8393" xr:uid="{00000000-0005-0000-0000-0000DB4C0000}"/>
    <cellStyle name="Normal 11 4 5 4 5 2" xfId="38102" xr:uid="{00000000-0005-0000-0000-0000DC4C0000}"/>
    <cellStyle name="Normal 11 4 5 4 6" xfId="13343" xr:uid="{00000000-0005-0000-0000-0000DD4C0000}"/>
    <cellStyle name="Normal 11 4 5 4 7" xfId="18294" xr:uid="{00000000-0005-0000-0000-0000DE4C0000}"/>
    <cellStyle name="Normal 11 4 5 4 8" xfId="23246" xr:uid="{00000000-0005-0000-0000-0000DF4C0000}"/>
    <cellStyle name="Normal 11 4 5 4 9" xfId="28198" xr:uid="{00000000-0005-0000-0000-0000E04C0000}"/>
    <cellStyle name="Normal 11 4 5 5" xfId="2519" xr:uid="{00000000-0005-0000-0000-0000E14C0000}"/>
    <cellStyle name="Normal 11 4 5 5 2" xfId="7469" xr:uid="{00000000-0005-0000-0000-0000E24C0000}"/>
    <cellStyle name="Normal 11 4 5 5 2 2" xfId="42130" xr:uid="{00000000-0005-0000-0000-0000E34C0000}"/>
    <cellStyle name="Normal 11 4 5 5 3" xfId="12419" xr:uid="{00000000-0005-0000-0000-0000E44C0000}"/>
    <cellStyle name="Normal 11 4 5 5 3 2" xfId="37178" xr:uid="{00000000-0005-0000-0000-0000E54C0000}"/>
    <cellStyle name="Normal 11 4 5 5 4" xfId="17370" xr:uid="{00000000-0005-0000-0000-0000E64C0000}"/>
    <cellStyle name="Normal 11 4 5 5 5" xfId="22322" xr:uid="{00000000-0005-0000-0000-0000E74C0000}"/>
    <cellStyle name="Normal 11 4 5 5 6" xfId="27274" xr:uid="{00000000-0005-0000-0000-0000E84C0000}"/>
    <cellStyle name="Normal 11 4 5 5 7" xfId="32226" xr:uid="{00000000-0005-0000-0000-0000E94C0000}"/>
    <cellStyle name="Normal 11 4 5 6" xfId="3971" xr:uid="{00000000-0005-0000-0000-0000EA4C0000}"/>
    <cellStyle name="Normal 11 4 5 6 2" xfId="8921" xr:uid="{00000000-0005-0000-0000-0000EB4C0000}"/>
    <cellStyle name="Normal 11 4 5 6 2 2" xfId="43582" xr:uid="{00000000-0005-0000-0000-0000EC4C0000}"/>
    <cellStyle name="Normal 11 4 5 6 3" xfId="13871" xr:uid="{00000000-0005-0000-0000-0000ED4C0000}"/>
    <cellStyle name="Normal 11 4 5 6 3 2" xfId="38630" xr:uid="{00000000-0005-0000-0000-0000EE4C0000}"/>
    <cellStyle name="Normal 11 4 5 6 4" xfId="18822" xr:uid="{00000000-0005-0000-0000-0000EF4C0000}"/>
    <cellStyle name="Normal 11 4 5 6 5" xfId="23774" xr:uid="{00000000-0005-0000-0000-0000F04C0000}"/>
    <cellStyle name="Normal 11 4 5 6 6" xfId="28726" xr:uid="{00000000-0005-0000-0000-0000F14C0000}"/>
    <cellStyle name="Normal 11 4 5 6 7" xfId="33678" xr:uid="{00000000-0005-0000-0000-0000F24C0000}"/>
    <cellStyle name="Normal 11 4 5 7" xfId="5423" xr:uid="{00000000-0005-0000-0000-0000F34C0000}"/>
    <cellStyle name="Normal 11 4 5 7 2" xfId="10373" xr:uid="{00000000-0005-0000-0000-0000F44C0000}"/>
    <cellStyle name="Normal 11 4 5 7 2 2" xfId="45034" xr:uid="{00000000-0005-0000-0000-0000F54C0000}"/>
    <cellStyle name="Normal 11 4 5 7 3" xfId="15323" xr:uid="{00000000-0005-0000-0000-0000F64C0000}"/>
    <cellStyle name="Normal 11 4 5 7 3 2" xfId="40082" xr:uid="{00000000-0005-0000-0000-0000F74C0000}"/>
    <cellStyle name="Normal 11 4 5 7 4" xfId="20274" xr:uid="{00000000-0005-0000-0000-0000F84C0000}"/>
    <cellStyle name="Normal 11 4 5 7 5" xfId="25226" xr:uid="{00000000-0005-0000-0000-0000F94C0000}"/>
    <cellStyle name="Normal 11 4 5 7 6" xfId="30178" xr:uid="{00000000-0005-0000-0000-0000FA4C0000}"/>
    <cellStyle name="Normal 11 4 5 7 7" xfId="35130" xr:uid="{00000000-0005-0000-0000-0000FB4C0000}"/>
    <cellStyle name="Normal 11 4 5 8" xfId="1991" xr:uid="{00000000-0005-0000-0000-0000FC4C0000}"/>
    <cellStyle name="Normal 11 4 5 8 2" xfId="41602" xr:uid="{00000000-0005-0000-0000-0000FD4C0000}"/>
    <cellStyle name="Normal 11 4 5 9" xfId="6941" xr:uid="{00000000-0005-0000-0000-0000FE4C0000}"/>
    <cellStyle name="Normal 11 4 5 9 2" xfId="36650" xr:uid="{00000000-0005-0000-0000-0000FF4C0000}"/>
    <cellStyle name="Normal 11 4 6" xfId="605" xr:uid="{00000000-0005-0000-0000-0000004D0000}"/>
    <cellStyle name="Normal 11 4 6 10" xfId="21596" xr:uid="{00000000-0005-0000-0000-0000014D0000}"/>
    <cellStyle name="Normal 11 4 6 11" xfId="26548" xr:uid="{00000000-0005-0000-0000-0000024D0000}"/>
    <cellStyle name="Normal 11 4 6 12" xfId="31500" xr:uid="{00000000-0005-0000-0000-0000034D0000}"/>
    <cellStyle name="Normal 11 4 6 2" xfId="1199" xr:uid="{00000000-0005-0000-0000-0000044D0000}"/>
    <cellStyle name="Normal 11 4 6 2 10" xfId="32952" xr:uid="{00000000-0005-0000-0000-0000054D0000}"/>
    <cellStyle name="Normal 11 4 6 2 2" xfId="4697" xr:uid="{00000000-0005-0000-0000-0000064D0000}"/>
    <cellStyle name="Normal 11 4 6 2 2 2" xfId="9647" xr:uid="{00000000-0005-0000-0000-0000074D0000}"/>
    <cellStyle name="Normal 11 4 6 2 2 2 2" xfId="44308" xr:uid="{00000000-0005-0000-0000-0000084D0000}"/>
    <cellStyle name="Normal 11 4 6 2 2 3" xfId="14597" xr:uid="{00000000-0005-0000-0000-0000094D0000}"/>
    <cellStyle name="Normal 11 4 6 2 2 3 2" xfId="39356" xr:uid="{00000000-0005-0000-0000-00000A4D0000}"/>
    <cellStyle name="Normal 11 4 6 2 2 4" xfId="19548" xr:uid="{00000000-0005-0000-0000-00000B4D0000}"/>
    <cellStyle name="Normal 11 4 6 2 2 5" xfId="24500" xr:uid="{00000000-0005-0000-0000-00000C4D0000}"/>
    <cellStyle name="Normal 11 4 6 2 2 6" xfId="29452" xr:uid="{00000000-0005-0000-0000-00000D4D0000}"/>
    <cellStyle name="Normal 11 4 6 2 2 7" xfId="34404" xr:uid="{00000000-0005-0000-0000-00000E4D0000}"/>
    <cellStyle name="Normal 11 4 6 2 3" xfId="6149" xr:uid="{00000000-0005-0000-0000-00000F4D0000}"/>
    <cellStyle name="Normal 11 4 6 2 3 2" xfId="11099" xr:uid="{00000000-0005-0000-0000-0000104D0000}"/>
    <cellStyle name="Normal 11 4 6 2 3 2 2" xfId="45760" xr:uid="{00000000-0005-0000-0000-0000114D0000}"/>
    <cellStyle name="Normal 11 4 6 2 3 3" xfId="16049" xr:uid="{00000000-0005-0000-0000-0000124D0000}"/>
    <cellStyle name="Normal 11 4 6 2 3 3 2" xfId="40808" xr:uid="{00000000-0005-0000-0000-0000134D0000}"/>
    <cellStyle name="Normal 11 4 6 2 3 4" xfId="21000" xr:uid="{00000000-0005-0000-0000-0000144D0000}"/>
    <cellStyle name="Normal 11 4 6 2 3 5" xfId="25952" xr:uid="{00000000-0005-0000-0000-0000154D0000}"/>
    <cellStyle name="Normal 11 4 6 2 3 6" xfId="30904" xr:uid="{00000000-0005-0000-0000-0000164D0000}"/>
    <cellStyle name="Normal 11 4 6 2 3 7" xfId="35856" xr:uid="{00000000-0005-0000-0000-0000174D0000}"/>
    <cellStyle name="Normal 11 4 6 2 4" xfId="3245" xr:uid="{00000000-0005-0000-0000-0000184D0000}"/>
    <cellStyle name="Normal 11 4 6 2 4 2" xfId="42856" xr:uid="{00000000-0005-0000-0000-0000194D0000}"/>
    <cellStyle name="Normal 11 4 6 2 5" xfId="8195" xr:uid="{00000000-0005-0000-0000-00001A4D0000}"/>
    <cellStyle name="Normal 11 4 6 2 5 2" xfId="37904" xr:uid="{00000000-0005-0000-0000-00001B4D0000}"/>
    <cellStyle name="Normal 11 4 6 2 6" xfId="13145" xr:uid="{00000000-0005-0000-0000-00001C4D0000}"/>
    <cellStyle name="Normal 11 4 6 2 7" xfId="18096" xr:uid="{00000000-0005-0000-0000-00001D4D0000}"/>
    <cellStyle name="Normal 11 4 6 2 8" xfId="23048" xr:uid="{00000000-0005-0000-0000-00001E4D0000}"/>
    <cellStyle name="Normal 11 4 6 2 9" xfId="28000" xr:uid="{00000000-0005-0000-0000-00001F4D0000}"/>
    <cellStyle name="Normal 11 4 6 3" xfId="2651" xr:uid="{00000000-0005-0000-0000-0000204D0000}"/>
    <cellStyle name="Normal 11 4 6 3 2" xfId="7601" xr:uid="{00000000-0005-0000-0000-0000214D0000}"/>
    <cellStyle name="Normal 11 4 6 3 2 2" xfId="42262" xr:uid="{00000000-0005-0000-0000-0000224D0000}"/>
    <cellStyle name="Normal 11 4 6 3 3" xfId="12551" xr:uid="{00000000-0005-0000-0000-0000234D0000}"/>
    <cellStyle name="Normal 11 4 6 3 3 2" xfId="37310" xr:uid="{00000000-0005-0000-0000-0000244D0000}"/>
    <cellStyle name="Normal 11 4 6 3 4" xfId="17502" xr:uid="{00000000-0005-0000-0000-0000254D0000}"/>
    <cellStyle name="Normal 11 4 6 3 5" xfId="22454" xr:uid="{00000000-0005-0000-0000-0000264D0000}"/>
    <cellStyle name="Normal 11 4 6 3 6" xfId="27406" xr:uid="{00000000-0005-0000-0000-0000274D0000}"/>
    <cellStyle name="Normal 11 4 6 3 7" xfId="32358" xr:uid="{00000000-0005-0000-0000-0000284D0000}"/>
    <cellStyle name="Normal 11 4 6 4" xfId="4103" xr:uid="{00000000-0005-0000-0000-0000294D0000}"/>
    <cellStyle name="Normal 11 4 6 4 2" xfId="9053" xr:uid="{00000000-0005-0000-0000-00002A4D0000}"/>
    <cellStyle name="Normal 11 4 6 4 2 2" xfId="43714" xr:uid="{00000000-0005-0000-0000-00002B4D0000}"/>
    <cellStyle name="Normal 11 4 6 4 3" xfId="14003" xr:uid="{00000000-0005-0000-0000-00002C4D0000}"/>
    <cellStyle name="Normal 11 4 6 4 3 2" xfId="38762" xr:uid="{00000000-0005-0000-0000-00002D4D0000}"/>
    <cellStyle name="Normal 11 4 6 4 4" xfId="18954" xr:uid="{00000000-0005-0000-0000-00002E4D0000}"/>
    <cellStyle name="Normal 11 4 6 4 5" xfId="23906" xr:uid="{00000000-0005-0000-0000-00002F4D0000}"/>
    <cellStyle name="Normal 11 4 6 4 6" xfId="28858" xr:uid="{00000000-0005-0000-0000-0000304D0000}"/>
    <cellStyle name="Normal 11 4 6 4 7" xfId="33810" xr:uid="{00000000-0005-0000-0000-0000314D0000}"/>
    <cellStyle name="Normal 11 4 6 5" xfId="5555" xr:uid="{00000000-0005-0000-0000-0000324D0000}"/>
    <cellStyle name="Normal 11 4 6 5 2" xfId="10505" xr:uid="{00000000-0005-0000-0000-0000334D0000}"/>
    <cellStyle name="Normal 11 4 6 5 2 2" xfId="45166" xr:uid="{00000000-0005-0000-0000-0000344D0000}"/>
    <cellStyle name="Normal 11 4 6 5 3" xfId="15455" xr:uid="{00000000-0005-0000-0000-0000354D0000}"/>
    <cellStyle name="Normal 11 4 6 5 3 2" xfId="40214" xr:uid="{00000000-0005-0000-0000-0000364D0000}"/>
    <cellStyle name="Normal 11 4 6 5 4" xfId="20406" xr:uid="{00000000-0005-0000-0000-0000374D0000}"/>
    <cellStyle name="Normal 11 4 6 5 5" xfId="25358" xr:uid="{00000000-0005-0000-0000-0000384D0000}"/>
    <cellStyle name="Normal 11 4 6 5 6" xfId="30310" xr:uid="{00000000-0005-0000-0000-0000394D0000}"/>
    <cellStyle name="Normal 11 4 6 5 7" xfId="35262" xr:uid="{00000000-0005-0000-0000-00003A4D0000}"/>
    <cellStyle name="Normal 11 4 6 6" xfId="1793" xr:uid="{00000000-0005-0000-0000-00003B4D0000}"/>
    <cellStyle name="Normal 11 4 6 6 2" xfId="41404" xr:uid="{00000000-0005-0000-0000-00003C4D0000}"/>
    <cellStyle name="Normal 11 4 6 7" xfId="6743" xr:uid="{00000000-0005-0000-0000-00003D4D0000}"/>
    <cellStyle name="Normal 11 4 6 7 2" xfId="36452" xr:uid="{00000000-0005-0000-0000-00003E4D0000}"/>
    <cellStyle name="Normal 11 4 6 8" xfId="11693" xr:uid="{00000000-0005-0000-0000-00003F4D0000}"/>
    <cellStyle name="Normal 11 4 6 9" xfId="16644" xr:uid="{00000000-0005-0000-0000-0000404D0000}"/>
    <cellStyle name="Normal 11 4 7" xfId="869" xr:uid="{00000000-0005-0000-0000-0000414D0000}"/>
    <cellStyle name="Normal 11 4 7 10" xfId="21860" xr:uid="{00000000-0005-0000-0000-0000424D0000}"/>
    <cellStyle name="Normal 11 4 7 11" xfId="26812" xr:uid="{00000000-0005-0000-0000-0000434D0000}"/>
    <cellStyle name="Normal 11 4 7 12" xfId="31764" xr:uid="{00000000-0005-0000-0000-0000444D0000}"/>
    <cellStyle name="Normal 11 4 7 2" xfId="1463" xr:uid="{00000000-0005-0000-0000-0000454D0000}"/>
    <cellStyle name="Normal 11 4 7 2 10" xfId="33216" xr:uid="{00000000-0005-0000-0000-0000464D0000}"/>
    <cellStyle name="Normal 11 4 7 2 2" xfId="4961" xr:uid="{00000000-0005-0000-0000-0000474D0000}"/>
    <cellStyle name="Normal 11 4 7 2 2 2" xfId="9911" xr:uid="{00000000-0005-0000-0000-0000484D0000}"/>
    <cellStyle name="Normal 11 4 7 2 2 2 2" xfId="44572" xr:uid="{00000000-0005-0000-0000-0000494D0000}"/>
    <cellStyle name="Normal 11 4 7 2 2 3" xfId="14861" xr:uid="{00000000-0005-0000-0000-00004A4D0000}"/>
    <cellStyle name="Normal 11 4 7 2 2 3 2" xfId="39620" xr:uid="{00000000-0005-0000-0000-00004B4D0000}"/>
    <cellStyle name="Normal 11 4 7 2 2 4" xfId="19812" xr:uid="{00000000-0005-0000-0000-00004C4D0000}"/>
    <cellStyle name="Normal 11 4 7 2 2 5" xfId="24764" xr:uid="{00000000-0005-0000-0000-00004D4D0000}"/>
    <cellStyle name="Normal 11 4 7 2 2 6" xfId="29716" xr:uid="{00000000-0005-0000-0000-00004E4D0000}"/>
    <cellStyle name="Normal 11 4 7 2 2 7" xfId="34668" xr:uid="{00000000-0005-0000-0000-00004F4D0000}"/>
    <cellStyle name="Normal 11 4 7 2 3" xfId="6413" xr:uid="{00000000-0005-0000-0000-0000504D0000}"/>
    <cellStyle name="Normal 11 4 7 2 3 2" xfId="11363" xr:uid="{00000000-0005-0000-0000-0000514D0000}"/>
    <cellStyle name="Normal 11 4 7 2 3 2 2" xfId="46024" xr:uid="{00000000-0005-0000-0000-0000524D0000}"/>
    <cellStyle name="Normal 11 4 7 2 3 3" xfId="16313" xr:uid="{00000000-0005-0000-0000-0000534D0000}"/>
    <cellStyle name="Normal 11 4 7 2 3 3 2" xfId="41072" xr:uid="{00000000-0005-0000-0000-0000544D0000}"/>
    <cellStyle name="Normal 11 4 7 2 3 4" xfId="21264" xr:uid="{00000000-0005-0000-0000-0000554D0000}"/>
    <cellStyle name="Normal 11 4 7 2 3 5" xfId="26216" xr:uid="{00000000-0005-0000-0000-0000564D0000}"/>
    <cellStyle name="Normal 11 4 7 2 3 6" xfId="31168" xr:uid="{00000000-0005-0000-0000-0000574D0000}"/>
    <cellStyle name="Normal 11 4 7 2 3 7" xfId="36120" xr:uid="{00000000-0005-0000-0000-0000584D0000}"/>
    <cellStyle name="Normal 11 4 7 2 4" xfId="3509" xr:uid="{00000000-0005-0000-0000-0000594D0000}"/>
    <cellStyle name="Normal 11 4 7 2 4 2" xfId="43120" xr:uid="{00000000-0005-0000-0000-00005A4D0000}"/>
    <cellStyle name="Normal 11 4 7 2 5" xfId="8459" xr:uid="{00000000-0005-0000-0000-00005B4D0000}"/>
    <cellStyle name="Normal 11 4 7 2 5 2" xfId="38168" xr:uid="{00000000-0005-0000-0000-00005C4D0000}"/>
    <cellStyle name="Normal 11 4 7 2 6" xfId="13409" xr:uid="{00000000-0005-0000-0000-00005D4D0000}"/>
    <cellStyle name="Normal 11 4 7 2 7" xfId="18360" xr:uid="{00000000-0005-0000-0000-00005E4D0000}"/>
    <cellStyle name="Normal 11 4 7 2 8" xfId="23312" xr:uid="{00000000-0005-0000-0000-00005F4D0000}"/>
    <cellStyle name="Normal 11 4 7 2 9" xfId="28264" xr:uid="{00000000-0005-0000-0000-0000604D0000}"/>
    <cellStyle name="Normal 11 4 7 3" xfId="2915" xr:uid="{00000000-0005-0000-0000-0000614D0000}"/>
    <cellStyle name="Normal 11 4 7 3 2" xfId="7865" xr:uid="{00000000-0005-0000-0000-0000624D0000}"/>
    <cellStyle name="Normal 11 4 7 3 2 2" xfId="42526" xr:uid="{00000000-0005-0000-0000-0000634D0000}"/>
    <cellStyle name="Normal 11 4 7 3 3" xfId="12815" xr:uid="{00000000-0005-0000-0000-0000644D0000}"/>
    <cellStyle name="Normal 11 4 7 3 3 2" xfId="37574" xr:uid="{00000000-0005-0000-0000-0000654D0000}"/>
    <cellStyle name="Normal 11 4 7 3 4" xfId="17766" xr:uid="{00000000-0005-0000-0000-0000664D0000}"/>
    <cellStyle name="Normal 11 4 7 3 5" xfId="22718" xr:uid="{00000000-0005-0000-0000-0000674D0000}"/>
    <cellStyle name="Normal 11 4 7 3 6" xfId="27670" xr:uid="{00000000-0005-0000-0000-0000684D0000}"/>
    <cellStyle name="Normal 11 4 7 3 7" xfId="32622" xr:uid="{00000000-0005-0000-0000-0000694D0000}"/>
    <cellStyle name="Normal 11 4 7 4" xfId="4367" xr:uid="{00000000-0005-0000-0000-00006A4D0000}"/>
    <cellStyle name="Normal 11 4 7 4 2" xfId="9317" xr:uid="{00000000-0005-0000-0000-00006B4D0000}"/>
    <cellStyle name="Normal 11 4 7 4 2 2" xfId="43978" xr:uid="{00000000-0005-0000-0000-00006C4D0000}"/>
    <cellStyle name="Normal 11 4 7 4 3" xfId="14267" xr:uid="{00000000-0005-0000-0000-00006D4D0000}"/>
    <cellStyle name="Normal 11 4 7 4 3 2" xfId="39026" xr:uid="{00000000-0005-0000-0000-00006E4D0000}"/>
    <cellStyle name="Normal 11 4 7 4 4" xfId="19218" xr:uid="{00000000-0005-0000-0000-00006F4D0000}"/>
    <cellStyle name="Normal 11 4 7 4 5" xfId="24170" xr:uid="{00000000-0005-0000-0000-0000704D0000}"/>
    <cellStyle name="Normal 11 4 7 4 6" xfId="29122" xr:uid="{00000000-0005-0000-0000-0000714D0000}"/>
    <cellStyle name="Normal 11 4 7 4 7" xfId="34074" xr:uid="{00000000-0005-0000-0000-0000724D0000}"/>
    <cellStyle name="Normal 11 4 7 5" xfId="5819" xr:uid="{00000000-0005-0000-0000-0000734D0000}"/>
    <cellStyle name="Normal 11 4 7 5 2" xfId="10769" xr:uid="{00000000-0005-0000-0000-0000744D0000}"/>
    <cellStyle name="Normal 11 4 7 5 2 2" xfId="45430" xr:uid="{00000000-0005-0000-0000-0000754D0000}"/>
    <cellStyle name="Normal 11 4 7 5 3" xfId="15719" xr:uid="{00000000-0005-0000-0000-0000764D0000}"/>
    <cellStyle name="Normal 11 4 7 5 3 2" xfId="40478" xr:uid="{00000000-0005-0000-0000-0000774D0000}"/>
    <cellStyle name="Normal 11 4 7 5 4" xfId="20670" xr:uid="{00000000-0005-0000-0000-0000784D0000}"/>
    <cellStyle name="Normal 11 4 7 5 5" xfId="25622" xr:uid="{00000000-0005-0000-0000-0000794D0000}"/>
    <cellStyle name="Normal 11 4 7 5 6" xfId="30574" xr:uid="{00000000-0005-0000-0000-00007A4D0000}"/>
    <cellStyle name="Normal 11 4 7 5 7" xfId="35526" xr:uid="{00000000-0005-0000-0000-00007B4D0000}"/>
    <cellStyle name="Normal 11 4 7 6" xfId="2057" xr:uid="{00000000-0005-0000-0000-00007C4D0000}"/>
    <cellStyle name="Normal 11 4 7 6 2" xfId="41668" xr:uid="{00000000-0005-0000-0000-00007D4D0000}"/>
    <cellStyle name="Normal 11 4 7 7" xfId="7007" xr:uid="{00000000-0005-0000-0000-00007E4D0000}"/>
    <cellStyle name="Normal 11 4 7 7 2" xfId="36716" xr:uid="{00000000-0005-0000-0000-00007F4D0000}"/>
    <cellStyle name="Normal 11 4 7 8" xfId="11957" xr:uid="{00000000-0005-0000-0000-0000804D0000}"/>
    <cellStyle name="Normal 11 4 7 9" xfId="16908" xr:uid="{00000000-0005-0000-0000-0000814D0000}"/>
    <cellStyle name="Normal 11 4 8" xfId="539" xr:uid="{00000000-0005-0000-0000-0000824D0000}"/>
    <cellStyle name="Normal 11 4 8 10" xfId="32292" xr:uid="{00000000-0005-0000-0000-0000834D0000}"/>
    <cellStyle name="Normal 11 4 8 2" xfId="4037" xr:uid="{00000000-0005-0000-0000-0000844D0000}"/>
    <cellStyle name="Normal 11 4 8 2 2" xfId="8987" xr:uid="{00000000-0005-0000-0000-0000854D0000}"/>
    <cellStyle name="Normal 11 4 8 2 2 2" xfId="43648" xr:uid="{00000000-0005-0000-0000-0000864D0000}"/>
    <cellStyle name="Normal 11 4 8 2 3" xfId="13937" xr:uid="{00000000-0005-0000-0000-0000874D0000}"/>
    <cellStyle name="Normal 11 4 8 2 3 2" xfId="38696" xr:uid="{00000000-0005-0000-0000-0000884D0000}"/>
    <cellStyle name="Normal 11 4 8 2 4" xfId="18888" xr:uid="{00000000-0005-0000-0000-0000894D0000}"/>
    <cellStyle name="Normal 11 4 8 2 5" xfId="23840" xr:uid="{00000000-0005-0000-0000-00008A4D0000}"/>
    <cellStyle name="Normal 11 4 8 2 6" xfId="28792" xr:uid="{00000000-0005-0000-0000-00008B4D0000}"/>
    <cellStyle name="Normal 11 4 8 2 7" xfId="33744" xr:uid="{00000000-0005-0000-0000-00008C4D0000}"/>
    <cellStyle name="Normal 11 4 8 3" xfId="5489" xr:uid="{00000000-0005-0000-0000-00008D4D0000}"/>
    <cellStyle name="Normal 11 4 8 3 2" xfId="10439" xr:uid="{00000000-0005-0000-0000-00008E4D0000}"/>
    <cellStyle name="Normal 11 4 8 3 2 2" xfId="45100" xr:uid="{00000000-0005-0000-0000-00008F4D0000}"/>
    <cellStyle name="Normal 11 4 8 3 3" xfId="15389" xr:uid="{00000000-0005-0000-0000-0000904D0000}"/>
    <cellStyle name="Normal 11 4 8 3 3 2" xfId="40148" xr:uid="{00000000-0005-0000-0000-0000914D0000}"/>
    <cellStyle name="Normal 11 4 8 3 4" xfId="20340" xr:uid="{00000000-0005-0000-0000-0000924D0000}"/>
    <cellStyle name="Normal 11 4 8 3 5" xfId="25292" xr:uid="{00000000-0005-0000-0000-0000934D0000}"/>
    <cellStyle name="Normal 11 4 8 3 6" xfId="30244" xr:uid="{00000000-0005-0000-0000-0000944D0000}"/>
    <cellStyle name="Normal 11 4 8 3 7" xfId="35196" xr:uid="{00000000-0005-0000-0000-0000954D0000}"/>
    <cellStyle name="Normal 11 4 8 4" xfId="2585" xr:uid="{00000000-0005-0000-0000-0000964D0000}"/>
    <cellStyle name="Normal 11 4 8 4 2" xfId="42196" xr:uid="{00000000-0005-0000-0000-0000974D0000}"/>
    <cellStyle name="Normal 11 4 8 5" xfId="7535" xr:uid="{00000000-0005-0000-0000-0000984D0000}"/>
    <cellStyle name="Normal 11 4 8 5 2" xfId="37244" xr:uid="{00000000-0005-0000-0000-0000994D0000}"/>
    <cellStyle name="Normal 11 4 8 6" xfId="12485" xr:uid="{00000000-0005-0000-0000-00009A4D0000}"/>
    <cellStyle name="Normal 11 4 8 7" xfId="17436" xr:uid="{00000000-0005-0000-0000-00009B4D0000}"/>
    <cellStyle name="Normal 11 4 8 8" xfId="22388" xr:uid="{00000000-0005-0000-0000-00009C4D0000}"/>
    <cellStyle name="Normal 11 4 8 9" xfId="27340" xr:uid="{00000000-0005-0000-0000-00009D4D0000}"/>
    <cellStyle name="Normal 11 4 9" xfId="1133" xr:uid="{00000000-0005-0000-0000-00009E4D0000}"/>
    <cellStyle name="Normal 11 4 9 10" xfId="32886" xr:uid="{00000000-0005-0000-0000-00009F4D0000}"/>
    <cellStyle name="Normal 11 4 9 2" xfId="4631" xr:uid="{00000000-0005-0000-0000-0000A04D0000}"/>
    <cellStyle name="Normal 11 4 9 2 2" xfId="9581" xr:uid="{00000000-0005-0000-0000-0000A14D0000}"/>
    <cellStyle name="Normal 11 4 9 2 2 2" xfId="44242" xr:uid="{00000000-0005-0000-0000-0000A24D0000}"/>
    <cellStyle name="Normal 11 4 9 2 3" xfId="14531" xr:uid="{00000000-0005-0000-0000-0000A34D0000}"/>
    <cellStyle name="Normal 11 4 9 2 3 2" xfId="39290" xr:uid="{00000000-0005-0000-0000-0000A44D0000}"/>
    <cellStyle name="Normal 11 4 9 2 4" xfId="19482" xr:uid="{00000000-0005-0000-0000-0000A54D0000}"/>
    <cellStyle name="Normal 11 4 9 2 5" xfId="24434" xr:uid="{00000000-0005-0000-0000-0000A64D0000}"/>
    <cellStyle name="Normal 11 4 9 2 6" xfId="29386" xr:uid="{00000000-0005-0000-0000-0000A74D0000}"/>
    <cellStyle name="Normal 11 4 9 2 7" xfId="34338" xr:uid="{00000000-0005-0000-0000-0000A84D0000}"/>
    <cellStyle name="Normal 11 4 9 3" xfId="6083" xr:uid="{00000000-0005-0000-0000-0000A94D0000}"/>
    <cellStyle name="Normal 11 4 9 3 2" xfId="11033" xr:uid="{00000000-0005-0000-0000-0000AA4D0000}"/>
    <cellStyle name="Normal 11 4 9 3 2 2" xfId="45694" xr:uid="{00000000-0005-0000-0000-0000AB4D0000}"/>
    <cellStyle name="Normal 11 4 9 3 3" xfId="15983" xr:uid="{00000000-0005-0000-0000-0000AC4D0000}"/>
    <cellStyle name="Normal 11 4 9 3 3 2" xfId="40742" xr:uid="{00000000-0005-0000-0000-0000AD4D0000}"/>
    <cellStyle name="Normal 11 4 9 3 4" xfId="20934" xr:uid="{00000000-0005-0000-0000-0000AE4D0000}"/>
    <cellStyle name="Normal 11 4 9 3 5" xfId="25886" xr:uid="{00000000-0005-0000-0000-0000AF4D0000}"/>
    <cellStyle name="Normal 11 4 9 3 6" xfId="30838" xr:uid="{00000000-0005-0000-0000-0000B04D0000}"/>
    <cellStyle name="Normal 11 4 9 3 7" xfId="35790" xr:uid="{00000000-0005-0000-0000-0000B14D0000}"/>
    <cellStyle name="Normal 11 4 9 4" xfId="3179" xr:uid="{00000000-0005-0000-0000-0000B24D0000}"/>
    <cellStyle name="Normal 11 4 9 4 2" xfId="42790" xr:uid="{00000000-0005-0000-0000-0000B34D0000}"/>
    <cellStyle name="Normal 11 4 9 5" xfId="8129" xr:uid="{00000000-0005-0000-0000-0000B44D0000}"/>
    <cellStyle name="Normal 11 4 9 5 2" xfId="37838" xr:uid="{00000000-0005-0000-0000-0000B54D0000}"/>
    <cellStyle name="Normal 11 4 9 6" xfId="13079" xr:uid="{00000000-0005-0000-0000-0000B64D0000}"/>
    <cellStyle name="Normal 11 4 9 7" xfId="18030" xr:uid="{00000000-0005-0000-0000-0000B74D0000}"/>
    <cellStyle name="Normal 11 4 9 8" xfId="22982" xr:uid="{00000000-0005-0000-0000-0000B84D0000}"/>
    <cellStyle name="Normal 11 4 9 9" xfId="27934" xr:uid="{00000000-0005-0000-0000-0000B94D0000}"/>
    <cellStyle name="Normal 11 5" xfId="171" xr:uid="{00000000-0005-0000-0000-0000BA4D0000}"/>
    <cellStyle name="Normal 11 5 10" xfId="2306" xr:uid="{00000000-0005-0000-0000-0000BB4D0000}"/>
    <cellStyle name="Normal 11 5 10 2" xfId="7256" xr:uid="{00000000-0005-0000-0000-0000BC4D0000}"/>
    <cellStyle name="Normal 11 5 10 2 2" xfId="41917" xr:uid="{00000000-0005-0000-0000-0000BD4D0000}"/>
    <cellStyle name="Normal 11 5 10 3" xfId="12206" xr:uid="{00000000-0005-0000-0000-0000BE4D0000}"/>
    <cellStyle name="Normal 11 5 10 3 2" xfId="36965" xr:uid="{00000000-0005-0000-0000-0000BF4D0000}"/>
    <cellStyle name="Normal 11 5 10 4" xfId="17157" xr:uid="{00000000-0005-0000-0000-0000C04D0000}"/>
    <cellStyle name="Normal 11 5 10 5" xfId="22109" xr:uid="{00000000-0005-0000-0000-0000C14D0000}"/>
    <cellStyle name="Normal 11 5 10 6" xfId="27061" xr:uid="{00000000-0005-0000-0000-0000C24D0000}"/>
    <cellStyle name="Normal 11 5 10 7" xfId="32013" xr:uid="{00000000-0005-0000-0000-0000C34D0000}"/>
    <cellStyle name="Normal 11 5 11" xfId="3758" xr:uid="{00000000-0005-0000-0000-0000C44D0000}"/>
    <cellStyle name="Normal 11 5 11 2" xfId="8708" xr:uid="{00000000-0005-0000-0000-0000C54D0000}"/>
    <cellStyle name="Normal 11 5 11 2 2" xfId="43369" xr:uid="{00000000-0005-0000-0000-0000C64D0000}"/>
    <cellStyle name="Normal 11 5 11 3" xfId="13658" xr:uid="{00000000-0005-0000-0000-0000C74D0000}"/>
    <cellStyle name="Normal 11 5 11 3 2" xfId="38417" xr:uid="{00000000-0005-0000-0000-0000C84D0000}"/>
    <cellStyle name="Normal 11 5 11 4" xfId="18609" xr:uid="{00000000-0005-0000-0000-0000C94D0000}"/>
    <cellStyle name="Normal 11 5 11 5" xfId="23561" xr:uid="{00000000-0005-0000-0000-0000CA4D0000}"/>
    <cellStyle name="Normal 11 5 11 6" xfId="28513" xr:uid="{00000000-0005-0000-0000-0000CB4D0000}"/>
    <cellStyle name="Normal 11 5 11 7" xfId="33465" xr:uid="{00000000-0005-0000-0000-0000CC4D0000}"/>
    <cellStyle name="Normal 11 5 12" xfId="5210" xr:uid="{00000000-0005-0000-0000-0000CD4D0000}"/>
    <cellStyle name="Normal 11 5 12 2" xfId="10160" xr:uid="{00000000-0005-0000-0000-0000CE4D0000}"/>
    <cellStyle name="Normal 11 5 12 2 2" xfId="44821" xr:uid="{00000000-0005-0000-0000-0000CF4D0000}"/>
    <cellStyle name="Normal 11 5 12 3" xfId="15110" xr:uid="{00000000-0005-0000-0000-0000D04D0000}"/>
    <cellStyle name="Normal 11 5 12 3 2" xfId="39869" xr:uid="{00000000-0005-0000-0000-0000D14D0000}"/>
    <cellStyle name="Normal 11 5 12 4" xfId="20061" xr:uid="{00000000-0005-0000-0000-0000D24D0000}"/>
    <cellStyle name="Normal 11 5 12 5" xfId="25013" xr:uid="{00000000-0005-0000-0000-0000D34D0000}"/>
    <cellStyle name="Normal 11 5 12 6" xfId="29965" xr:uid="{00000000-0005-0000-0000-0000D44D0000}"/>
    <cellStyle name="Normal 11 5 12 7" xfId="34917" xr:uid="{00000000-0005-0000-0000-0000D54D0000}"/>
    <cellStyle name="Normal 11 5 13" xfId="1712" xr:uid="{00000000-0005-0000-0000-0000D64D0000}"/>
    <cellStyle name="Normal 11 5 13 2" xfId="41323" xr:uid="{00000000-0005-0000-0000-0000D74D0000}"/>
    <cellStyle name="Normal 11 5 14" xfId="6662" xr:uid="{00000000-0005-0000-0000-0000D84D0000}"/>
    <cellStyle name="Normal 11 5 14 2" xfId="36371" xr:uid="{00000000-0005-0000-0000-0000D94D0000}"/>
    <cellStyle name="Normal 11 5 15" xfId="11612" xr:uid="{00000000-0005-0000-0000-0000DA4D0000}"/>
    <cellStyle name="Normal 11 5 16" xfId="16563" xr:uid="{00000000-0005-0000-0000-0000DB4D0000}"/>
    <cellStyle name="Normal 11 5 17" xfId="21515" xr:uid="{00000000-0005-0000-0000-0000DC4D0000}"/>
    <cellStyle name="Normal 11 5 18" xfId="26467" xr:uid="{00000000-0005-0000-0000-0000DD4D0000}"/>
    <cellStyle name="Normal 11 5 19" xfId="31419" xr:uid="{00000000-0005-0000-0000-0000DE4D0000}"/>
    <cellStyle name="Normal 11 5 2" xfId="293" xr:uid="{00000000-0005-0000-0000-0000DF4D0000}"/>
    <cellStyle name="Normal 11 5 2 10" xfId="3791" xr:uid="{00000000-0005-0000-0000-0000E04D0000}"/>
    <cellStyle name="Normal 11 5 2 10 2" xfId="8741" xr:uid="{00000000-0005-0000-0000-0000E14D0000}"/>
    <cellStyle name="Normal 11 5 2 10 2 2" xfId="43402" xr:uid="{00000000-0005-0000-0000-0000E24D0000}"/>
    <cellStyle name="Normal 11 5 2 10 3" xfId="13691" xr:uid="{00000000-0005-0000-0000-0000E34D0000}"/>
    <cellStyle name="Normal 11 5 2 10 3 2" xfId="38450" xr:uid="{00000000-0005-0000-0000-0000E44D0000}"/>
    <cellStyle name="Normal 11 5 2 10 4" xfId="18642" xr:uid="{00000000-0005-0000-0000-0000E54D0000}"/>
    <cellStyle name="Normal 11 5 2 10 5" xfId="23594" xr:uid="{00000000-0005-0000-0000-0000E64D0000}"/>
    <cellStyle name="Normal 11 5 2 10 6" xfId="28546" xr:uid="{00000000-0005-0000-0000-0000E74D0000}"/>
    <cellStyle name="Normal 11 5 2 10 7" xfId="33498" xr:uid="{00000000-0005-0000-0000-0000E84D0000}"/>
    <cellStyle name="Normal 11 5 2 11" xfId="5243" xr:uid="{00000000-0005-0000-0000-0000E94D0000}"/>
    <cellStyle name="Normal 11 5 2 11 2" xfId="10193" xr:uid="{00000000-0005-0000-0000-0000EA4D0000}"/>
    <cellStyle name="Normal 11 5 2 11 2 2" xfId="44854" xr:uid="{00000000-0005-0000-0000-0000EB4D0000}"/>
    <cellStyle name="Normal 11 5 2 11 3" xfId="15143" xr:uid="{00000000-0005-0000-0000-0000EC4D0000}"/>
    <cellStyle name="Normal 11 5 2 11 3 2" xfId="39902" xr:uid="{00000000-0005-0000-0000-0000ED4D0000}"/>
    <cellStyle name="Normal 11 5 2 11 4" xfId="20094" xr:uid="{00000000-0005-0000-0000-0000EE4D0000}"/>
    <cellStyle name="Normal 11 5 2 11 5" xfId="25046" xr:uid="{00000000-0005-0000-0000-0000EF4D0000}"/>
    <cellStyle name="Normal 11 5 2 11 6" xfId="29998" xr:uid="{00000000-0005-0000-0000-0000F04D0000}"/>
    <cellStyle name="Normal 11 5 2 11 7" xfId="34950" xr:uid="{00000000-0005-0000-0000-0000F14D0000}"/>
    <cellStyle name="Normal 11 5 2 12" xfId="1745" xr:uid="{00000000-0005-0000-0000-0000F24D0000}"/>
    <cellStyle name="Normal 11 5 2 12 2" xfId="41356" xr:uid="{00000000-0005-0000-0000-0000F34D0000}"/>
    <cellStyle name="Normal 11 5 2 13" xfId="6695" xr:uid="{00000000-0005-0000-0000-0000F44D0000}"/>
    <cellStyle name="Normal 11 5 2 13 2" xfId="36404" xr:uid="{00000000-0005-0000-0000-0000F54D0000}"/>
    <cellStyle name="Normal 11 5 2 14" xfId="11645" xr:uid="{00000000-0005-0000-0000-0000F64D0000}"/>
    <cellStyle name="Normal 11 5 2 15" xfId="16596" xr:uid="{00000000-0005-0000-0000-0000F74D0000}"/>
    <cellStyle name="Normal 11 5 2 16" xfId="21548" xr:uid="{00000000-0005-0000-0000-0000F84D0000}"/>
    <cellStyle name="Normal 11 5 2 17" xfId="26500" xr:uid="{00000000-0005-0000-0000-0000F94D0000}"/>
    <cellStyle name="Normal 11 5 2 18" xfId="31452" xr:uid="{00000000-0005-0000-0000-0000FA4D0000}"/>
    <cellStyle name="Normal 11 5 2 2" xfId="359" xr:uid="{00000000-0005-0000-0000-0000FB4D0000}"/>
    <cellStyle name="Normal 11 5 2 2 10" xfId="11777" xr:uid="{00000000-0005-0000-0000-0000FC4D0000}"/>
    <cellStyle name="Normal 11 5 2 2 11" xfId="16728" xr:uid="{00000000-0005-0000-0000-0000FD4D0000}"/>
    <cellStyle name="Normal 11 5 2 2 12" xfId="21680" xr:uid="{00000000-0005-0000-0000-0000FE4D0000}"/>
    <cellStyle name="Normal 11 5 2 2 13" xfId="26632" xr:uid="{00000000-0005-0000-0000-0000FF4D0000}"/>
    <cellStyle name="Normal 11 5 2 2 14" xfId="31584" xr:uid="{00000000-0005-0000-0000-0000004E0000}"/>
    <cellStyle name="Normal 11 5 2 2 2" xfId="953" xr:uid="{00000000-0005-0000-0000-0000014E0000}"/>
    <cellStyle name="Normal 11 5 2 2 2 10" xfId="21944" xr:uid="{00000000-0005-0000-0000-0000024E0000}"/>
    <cellStyle name="Normal 11 5 2 2 2 11" xfId="26896" xr:uid="{00000000-0005-0000-0000-0000034E0000}"/>
    <cellStyle name="Normal 11 5 2 2 2 12" xfId="31848" xr:uid="{00000000-0005-0000-0000-0000044E0000}"/>
    <cellStyle name="Normal 11 5 2 2 2 2" xfId="1547" xr:uid="{00000000-0005-0000-0000-0000054E0000}"/>
    <cellStyle name="Normal 11 5 2 2 2 2 10" xfId="33300" xr:uid="{00000000-0005-0000-0000-0000064E0000}"/>
    <cellStyle name="Normal 11 5 2 2 2 2 2" xfId="5045" xr:uid="{00000000-0005-0000-0000-0000074E0000}"/>
    <cellStyle name="Normal 11 5 2 2 2 2 2 2" xfId="9995" xr:uid="{00000000-0005-0000-0000-0000084E0000}"/>
    <cellStyle name="Normal 11 5 2 2 2 2 2 2 2" xfId="44656" xr:uid="{00000000-0005-0000-0000-0000094E0000}"/>
    <cellStyle name="Normal 11 5 2 2 2 2 2 3" xfId="14945" xr:uid="{00000000-0005-0000-0000-00000A4E0000}"/>
    <cellStyle name="Normal 11 5 2 2 2 2 2 3 2" xfId="39704" xr:uid="{00000000-0005-0000-0000-00000B4E0000}"/>
    <cellStyle name="Normal 11 5 2 2 2 2 2 4" xfId="19896" xr:uid="{00000000-0005-0000-0000-00000C4E0000}"/>
    <cellStyle name="Normal 11 5 2 2 2 2 2 5" xfId="24848" xr:uid="{00000000-0005-0000-0000-00000D4E0000}"/>
    <cellStyle name="Normal 11 5 2 2 2 2 2 6" xfId="29800" xr:uid="{00000000-0005-0000-0000-00000E4E0000}"/>
    <cellStyle name="Normal 11 5 2 2 2 2 2 7" xfId="34752" xr:uid="{00000000-0005-0000-0000-00000F4E0000}"/>
    <cellStyle name="Normal 11 5 2 2 2 2 3" xfId="6497" xr:uid="{00000000-0005-0000-0000-0000104E0000}"/>
    <cellStyle name="Normal 11 5 2 2 2 2 3 2" xfId="11447" xr:uid="{00000000-0005-0000-0000-0000114E0000}"/>
    <cellStyle name="Normal 11 5 2 2 2 2 3 2 2" xfId="46108" xr:uid="{00000000-0005-0000-0000-0000124E0000}"/>
    <cellStyle name="Normal 11 5 2 2 2 2 3 3" xfId="16397" xr:uid="{00000000-0005-0000-0000-0000134E0000}"/>
    <cellStyle name="Normal 11 5 2 2 2 2 3 3 2" xfId="41156" xr:uid="{00000000-0005-0000-0000-0000144E0000}"/>
    <cellStyle name="Normal 11 5 2 2 2 2 3 4" xfId="21348" xr:uid="{00000000-0005-0000-0000-0000154E0000}"/>
    <cellStyle name="Normal 11 5 2 2 2 2 3 5" xfId="26300" xr:uid="{00000000-0005-0000-0000-0000164E0000}"/>
    <cellStyle name="Normal 11 5 2 2 2 2 3 6" xfId="31252" xr:uid="{00000000-0005-0000-0000-0000174E0000}"/>
    <cellStyle name="Normal 11 5 2 2 2 2 3 7" xfId="36204" xr:uid="{00000000-0005-0000-0000-0000184E0000}"/>
    <cellStyle name="Normal 11 5 2 2 2 2 4" xfId="3593" xr:uid="{00000000-0005-0000-0000-0000194E0000}"/>
    <cellStyle name="Normal 11 5 2 2 2 2 4 2" xfId="43204" xr:uid="{00000000-0005-0000-0000-00001A4E0000}"/>
    <cellStyle name="Normal 11 5 2 2 2 2 5" xfId="8543" xr:uid="{00000000-0005-0000-0000-00001B4E0000}"/>
    <cellStyle name="Normal 11 5 2 2 2 2 5 2" xfId="38252" xr:uid="{00000000-0005-0000-0000-00001C4E0000}"/>
    <cellStyle name="Normal 11 5 2 2 2 2 6" xfId="13493" xr:uid="{00000000-0005-0000-0000-00001D4E0000}"/>
    <cellStyle name="Normal 11 5 2 2 2 2 7" xfId="18444" xr:uid="{00000000-0005-0000-0000-00001E4E0000}"/>
    <cellStyle name="Normal 11 5 2 2 2 2 8" xfId="23396" xr:uid="{00000000-0005-0000-0000-00001F4E0000}"/>
    <cellStyle name="Normal 11 5 2 2 2 2 9" xfId="28348" xr:uid="{00000000-0005-0000-0000-0000204E0000}"/>
    <cellStyle name="Normal 11 5 2 2 2 3" xfId="2999" xr:uid="{00000000-0005-0000-0000-0000214E0000}"/>
    <cellStyle name="Normal 11 5 2 2 2 3 2" xfId="7949" xr:uid="{00000000-0005-0000-0000-0000224E0000}"/>
    <cellStyle name="Normal 11 5 2 2 2 3 2 2" xfId="42610" xr:uid="{00000000-0005-0000-0000-0000234E0000}"/>
    <cellStyle name="Normal 11 5 2 2 2 3 3" xfId="12899" xr:uid="{00000000-0005-0000-0000-0000244E0000}"/>
    <cellStyle name="Normal 11 5 2 2 2 3 3 2" xfId="37658" xr:uid="{00000000-0005-0000-0000-0000254E0000}"/>
    <cellStyle name="Normal 11 5 2 2 2 3 4" xfId="17850" xr:uid="{00000000-0005-0000-0000-0000264E0000}"/>
    <cellStyle name="Normal 11 5 2 2 2 3 5" xfId="22802" xr:uid="{00000000-0005-0000-0000-0000274E0000}"/>
    <cellStyle name="Normal 11 5 2 2 2 3 6" xfId="27754" xr:uid="{00000000-0005-0000-0000-0000284E0000}"/>
    <cellStyle name="Normal 11 5 2 2 2 3 7" xfId="32706" xr:uid="{00000000-0005-0000-0000-0000294E0000}"/>
    <cellStyle name="Normal 11 5 2 2 2 4" xfId="4451" xr:uid="{00000000-0005-0000-0000-00002A4E0000}"/>
    <cellStyle name="Normal 11 5 2 2 2 4 2" xfId="9401" xr:uid="{00000000-0005-0000-0000-00002B4E0000}"/>
    <cellStyle name="Normal 11 5 2 2 2 4 2 2" xfId="44062" xr:uid="{00000000-0005-0000-0000-00002C4E0000}"/>
    <cellStyle name="Normal 11 5 2 2 2 4 3" xfId="14351" xr:uid="{00000000-0005-0000-0000-00002D4E0000}"/>
    <cellStyle name="Normal 11 5 2 2 2 4 3 2" xfId="39110" xr:uid="{00000000-0005-0000-0000-00002E4E0000}"/>
    <cellStyle name="Normal 11 5 2 2 2 4 4" xfId="19302" xr:uid="{00000000-0005-0000-0000-00002F4E0000}"/>
    <cellStyle name="Normal 11 5 2 2 2 4 5" xfId="24254" xr:uid="{00000000-0005-0000-0000-0000304E0000}"/>
    <cellStyle name="Normal 11 5 2 2 2 4 6" xfId="29206" xr:uid="{00000000-0005-0000-0000-0000314E0000}"/>
    <cellStyle name="Normal 11 5 2 2 2 4 7" xfId="34158" xr:uid="{00000000-0005-0000-0000-0000324E0000}"/>
    <cellStyle name="Normal 11 5 2 2 2 5" xfId="5903" xr:uid="{00000000-0005-0000-0000-0000334E0000}"/>
    <cellStyle name="Normal 11 5 2 2 2 5 2" xfId="10853" xr:uid="{00000000-0005-0000-0000-0000344E0000}"/>
    <cellStyle name="Normal 11 5 2 2 2 5 2 2" xfId="45514" xr:uid="{00000000-0005-0000-0000-0000354E0000}"/>
    <cellStyle name="Normal 11 5 2 2 2 5 3" xfId="15803" xr:uid="{00000000-0005-0000-0000-0000364E0000}"/>
    <cellStyle name="Normal 11 5 2 2 2 5 3 2" xfId="40562" xr:uid="{00000000-0005-0000-0000-0000374E0000}"/>
    <cellStyle name="Normal 11 5 2 2 2 5 4" xfId="20754" xr:uid="{00000000-0005-0000-0000-0000384E0000}"/>
    <cellStyle name="Normal 11 5 2 2 2 5 5" xfId="25706" xr:uid="{00000000-0005-0000-0000-0000394E0000}"/>
    <cellStyle name="Normal 11 5 2 2 2 5 6" xfId="30658" xr:uid="{00000000-0005-0000-0000-00003A4E0000}"/>
    <cellStyle name="Normal 11 5 2 2 2 5 7" xfId="35610" xr:uid="{00000000-0005-0000-0000-00003B4E0000}"/>
    <cellStyle name="Normal 11 5 2 2 2 6" xfId="2141" xr:uid="{00000000-0005-0000-0000-00003C4E0000}"/>
    <cellStyle name="Normal 11 5 2 2 2 6 2" xfId="41752" xr:uid="{00000000-0005-0000-0000-00003D4E0000}"/>
    <cellStyle name="Normal 11 5 2 2 2 7" xfId="7091" xr:uid="{00000000-0005-0000-0000-00003E4E0000}"/>
    <cellStyle name="Normal 11 5 2 2 2 7 2" xfId="36800" xr:uid="{00000000-0005-0000-0000-00003F4E0000}"/>
    <cellStyle name="Normal 11 5 2 2 2 8" xfId="12041" xr:uid="{00000000-0005-0000-0000-0000404E0000}"/>
    <cellStyle name="Normal 11 5 2 2 2 9" xfId="16992" xr:uid="{00000000-0005-0000-0000-0000414E0000}"/>
    <cellStyle name="Normal 11 5 2 2 3" xfId="689" xr:uid="{00000000-0005-0000-0000-0000424E0000}"/>
    <cellStyle name="Normal 11 5 2 2 3 10" xfId="32442" xr:uid="{00000000-0005-0000-0000-0000434E0000}"/>
    <cellStyle name="Normal 11 5 2 2 3 2" xfId="4187" xr:uid="{00000000-0005-0000-0000-0000444E0000}"/>
    <cellStyle name="Normal 11 5 2 2 3 2 2" xfId="9137" xr:uid="{00000000-0005-0000-0000-0000454E0000}"/>
    <cellStyle name="Normal 11 5 2 2 3 2 2 2" xfId="43798" xr:uid="{00000000-0005-0000-0000-0000464E0000}"/>
    <cellStyle name="Normal 11 5 2 2 3 2 3" xfId="14087" xr:uid="{00000000-0005-0000-0000-0000474E0000}"/>
    <cellStyle name="Normal 11 5 2 2 3 2 3 2" xfId="38846" xr:uid="{00000000-0005-0000-0000-0000484E0000}"/>
    <cellStyle name="Normal 11 5 2 2 3 2 4" xfId="19038" xr:uid="{00000000-0005-0000-0000-0000494E0000}"/>
    <cellStyle name="Normal 11 5 2 2 3 2 5" xfId="23990" xr:uid="{00000000-0005-0000-0000-00004A4E0000}"/>
    <cellStyle name="Normal 11 5 2 2 3 2 6" xfId="28942" xr:uid="{00000000-0005-0000-0000-00004B4E0000}"/>
    <cellStyle name="Normal 11 5 2 2 3 2 7" xfId="33894" xr:uid="{00000000-0005-0000-0000-00004C4E0000}"/>
    <cellStyle name="Normal 11 5 2 2 3 3" xfId="5639" xr:uid="{00000000-0005-0000-0000-00004D4E0000}"/>
    <cellStyle name="Normal 11 5 2 2 3 3 2" xfId="10589" xr:uid="{00000000-0005-0000-0000-00004E4E0000}"/>
    <cellStyle name="Normal 11 5 2 2 3 3 2 2" xfId="45250" xr:uid="{00000000-0005-0000-0000-00004F4E0000}"/>
    <cellStyle name="Normal 11 5 2 2 3 3 3" xfId="15539" xr:uid="{00000000-0005-0000-0000-0000504E0000}"/>
    <cellStyle name="Normal 11 5 2 2 3 3 3 2" xfId="40298" xr:uid="{00000000-0005-0000-0000-0000514E0000}"/>
    <cellStyle name="Normal 11 5 2 2 3 3 4" xfId="20490" xr:uid="{00000000-0005-0000-0000-0000524E0000}"/>
    <cellStyle name="Normal 11 5 2 2 3 3 5" xfId="25442" xr:uid="{00000000-0005-0000-0000-0000534E0000}"/>
    <cellStyle name="Normal 11 5 2 2 3 3 6" xfId="30394" xr:uid="{00000000-0005-0000-0000-0000544E0000}"/>
    <cellStyle name="Normal 11 5 2 2 3 3 7" xfId="35346" xr:uid="{00000000-0005-0000-0000-0000554E0000}"/>
    <cellStyle name="Normal 11 5 2 2 3 4" xfId="2735" xr:uid="{00000000-0005-0000-0000-0000564E0000}"/>
    <cellStyle name="Normal 11 5 2 2 3 4 2" xfId="42346" xr:uid="{00000000-0005-0000-0000-0000574E0000}"/>
    <cellStyle name="Normal 11 5 2 2 3 5" xfId="7685" xr:uid="{00000000-0005-0000-0000-0000584E0000}"/>
    <cellStyle name="Normal 11 5 2 2 3 5 2" xfId="37394" xr:uid="{00000000-0005-0000-0000-0000594E0000}"/>
    <cellStyle name="Normal 11 5 2 2 3 6" xfId="12635" xr:uid="{00000000-0005-0000-0000-00005A4E0000}"/>
    <cellStyle name="Normal 11 5 2 2 3 7" xfId="17586" xr:uid="{00000000-0005-0000-0000-00005B4E0000}"/>
    <cellStyle name="Normal 11 5 2 2 3 8" xfId="22538" xr:uid="{00000000-0005-0000-0000-00005C4E0000}"/>
    <cellStyle name="Normal 11 5 2 2 3 9" xfId="27490" xr:uid="{00000000-0005-0000-0000-00005D4E0000}"/>
    <cellStyle name="Normal 11 5 2 2 4" xfId="1283" xr:uid="{00000000-0005-0000-0000-00005E4E0000}"/>
    <cellStyle name="Normal 11 5 2 2 4 10" xfId="33036" xr:uid="{00000000-0005-0000-0000-00005F4E0000}"/>
    <cellStyle name="Normal 11 5 2 2 4 2" xfId="4781" xr:uid="{00000000-0005-0000-0000-0000604E0000}"/>
    <cellStyle name="Normal 11 5 2 2 4 2 2" xfId="9731" xr:uid="{00000000-0005-0000-0000-0000614E0000}"/>
    <cellStyle name="Normal 11 5 2 2 4 2 2 2" xfId="44392" xr:uid="{00000000-0005-0000-0000-0000624E0000}"/>
    <cellStyle name="Normal 11 5 2 2 4 2 3" xfId="14681" xr:uid="{00000000-0005-0000-0000-0000634E0000}"/>
    <cellStyle name="Normal 11 5 2 2 4 2 3 2" xfId="39440" xr:uid="{00000000-0005-0000-0000-0000644E0000}"/>
    <cellStyle name="Normal 11 5 2 2 4 2 4" xfId="19632" xr:uid="{00000000-0005-0000-0000-0000654E0000}"/>
    <cellStyle name="Normal 11 5 2 2 4 2 5" xfId="24584" xr:uid="{00000000-0005-0000-0000-0000664E0000}"/>
    <cellStyle name="Normal 11 5 2 2 4 2 6" xfId="29536" xr:uid="{00000000-0005-0000-0000-0000674E0000}"/>
    <cellStyle name="Normal 11 5 2 2 4 2 7" xfId="34488" xr:uid="{00000000-0005-0000-0000-0000684E0000}"/>
    <cellStyle name="Normal 11 5 2 2 4 3" xfId="6233" xr:uid="{00000000-0005-0000-0000-0000694E0000}"/>
    <cellStyle name="Normal 11 5 2 2 4 3 2" xfId="11183" xr:uid="{00000000-0005-0000-0000-00006A4E0000}"/>
    <cellStyle name="Normal 11 5 2 2 4 3 2 2" xfId="45844" xr:uid="{00000000-0005-0000-0000-00006B4E0000}"/>
    <cellStyle name="Normal 11 5 2 2 4 3 3" xfId="16133" xr:uid="{00000000-0005-0000-0000-00006C4E0000}"/>
    <cellStyle name="Normal 11 5 2 2 4 3 3 2" xfId="40892" xr:uid="{00000000-0005-0000-0000-00006D4E0000}"/>
    <cellStyle name="Normal 11 5 2 2 4 3 4" xfId="21084" xr:uid="{00000000-0005-0000-0000-00006E4E0000}"/>
    <cellStyle name="Normal 11 5 2 2 4 3 5" xfId="26036" xr:uid="{00000000-0005-0000-0000-00006F4E0000}"/>
    <cellStyle name="Normal 11 5 2 2 4 3 6" xfId="30988" xr:uid="{00000000-0005-0000-0000-0000704E0000}"/>
    <cellStyle name="Normal 11 5 2 2 4 3 7" xfId="35940" xr:uid="{00000000-0005-0000-0000-0000714E0000}"/>
    <cellStyle name="Normal 11 5 2 2 4 4" xfId="3329" xr:uid="{00000000-0005-0000-0000-0000724E0000}"/>
    <cellStyle name="Normal 11 5 2 2 4 4 2" xfId="42940" xr:uid="{00000000-0005-0000-0000-0000734E0000}"/>
    <cellStyle name="Normal 11 5 2 2 4 5" xfId="8279" xr:uid="{00000000-0005-0000-0000-0000744E0000}"/>
    <cellStyle name="Normal 11 5 2 2 4 5 2" xfId="37988" xr:uid="{00000000-0005-0000-0000-0000754E0000}"/>
    <cellStyle name="Normal 11 5 2 2 4 6" xfId="13229" xr:uid="{00000000-0005-0000-0000-0000764E0000}"/>
    <cellStyle name="Normal 11 5 2 2 4 7" xfId="18180" xr:uid="{00000000-0005-0000-0000-0000774E0000}"/>
    <cellStyle name="Normal 11 5 2 2 4 8" xfId="23132" xr:uid="{00000000-0005-0000-0000-0000784E0000}"/>
    <cellStyle name="Normal 11 5 2 2 4 9" xfId="28084" xr:uid="{00000000-0005-0000-0000-0000794E0000}"/>
    <cellStyle name="Normal 11 5 2 2 5" xfId="2405" xr:uid="{00000000-0005-0000-0000-00007A4E0000}"/>
    <cellStyle name="Normal 11 5 2 2 5 2" xfId="7355" xr:uid="{00000000-0005-0000-0000-00007B4E0000}"/>
    <cellStyle name="Normal 11 5 2 2 5 2 2" xfId="42016" xr:uid="{00000000-0005-0000-0000-00007C4E0000}"/>
    <cellStyle name="Normal 11 5 2 2 5 3" xfId="12305" xr:uid="{00000000-0005-0000-0000-00007D4E0000}"/>
    <cellStyle name="Normal 11 5 2 2 5 3 2" xfId="37064" xr:uid="{00000000-0005-0000-0000-00007E4E0000}"/>
    <cellStyle name="Normal 11 5 2 2 5 4" xfId="17256" xr:uid="{00000000-0005-0000-0000-00007F4E0000}"/>
    <cellStyle name="Normal 11 5 2 2 5 5" xfId="22208" xr:uid="{00000000-0005-0000-0000-0000804E0000}"/>
    <cellStyle name="Normal 11 5 2 2 5 6" xfId="27160" xr:uid="{00000000-0005-0000-0000-0000814E0000}"/>
    <cellStyle name="Normal 11 5 2 2 5 7" xfId="32112" xr:uid="{00000000-0005-0000-0000-0000824E0000}"/>
    <cellStyle name="Normal 11 5 2 2 6" xfId="3857" xr:uid="{00000000-0005-0000-0000-0000834E0000}"/>
    <cellStyle name="Normal 11 5 2 2 6 2" xfId="8807" xr:uid="{00000000-0005-0000-0000-0000844E0000}"/>
    <cellStyle name="Normal 11 5 2 2 6 2 2" xfId="43468" xr:uid="{00000000-0005-0000-0000-0000854E0000}"/>
    <cellStyle name="Normal 11 5 2 2 6 3" xfId="13757" xr:uid="{00000000-0005-0000-0000-0000864E0000}"/>
    <cellStyle name="Normal 11 5 2 2 6 3 2" xfId="38516" xr:uid="{00000000-0005-0000-0000-0000874E0000}"/>
    <cellStyle name="Normal 11 5 2 2 6 4" xfId="18708" xr:uid="{00000000-0005-0000-0000-0000884E0000}"/>
    <cellStyle name="Normal 11 5 2 2 6 5" xfId="23660" xr:uid="{00000000-0005-0000-0000-0000894E0000}"/>
    <cellStyle name="Normal 11 5 2 2 6 6" xfId="28612" xr:uid="{00000000-0005-0000-0000-00008A4E0000}"/>
    <cellStyle name="Normal 11 5 2 2 6 7" xfId="33564" xr:uid="{00000000-0005-0000-0000-00008B4E0000}"/>
    <cellStyle name="Normal 11 5 2 2 7" xfId="5309" xr:uid="{00000000-0005-0000-0000-00008C4E0000}"/>
    <cellStyle name="Normal 11 5 2 2 7 2" xfId="10259" xr:uid="{00000000-0005-0000-0000-00008D4E0000}"/>
    <cellStyle name="Normal 11 5 2 2 7 2 2" xfId="44920" xr:uid="{00000000-0005-0000-0000-00008E4E0000}"/>
    <cellStyle name="Normal 11 5 2 2 7 3" xfId="15209" xr:uid="{00000000-0005-0000-0000-00008F4E0000}"/>
    <cellStyle name="Normal 11 5 2 2 7 3 2" xfId="39968" xr:uid="{00000000-0005-0000-0000-0000904E0000}"/>
    <cellStyle name="Normal 11 5 2 2 7 4" xfId="20160" xr:uid="{00000000-0005-0000-0000-0000914E0000}"/>
    <cellStyle name="Normal 11 5 2 2 7 5" xfId="25112" xr:uid="{00000000-0005-0000-0000-0000924E0000}"/>
    <cellStyle name="Normal 11 5 2 2 7 6" xfId="30064" xr:uid="{00000000-0005-0000-0000-0000934E0000}"/>
    <cellStyle name="Normal 11 5 2 2 7 7" xfId="35016" xr:uid="{00000000-0005-0000-0000-0000944E0000}"/>
    <cellStyle name="Normal 11 5 2 2 8" xfId="1877" xr:uid="{00000000-0005-0000-0000-0000954E0000}"/>
    <cellStyle name="Normal 11 5 2 2 8 2" xfId="41488" xr:uid="{00000000-0005-0000-0000-0000964E0000}"/>
    <cellStyle name="Normal 11 5 2 2 9" xfId="6827" xr:uid="{00000000-0005-0000-0000-0000974E0000}"/>
    <cellStyle name="Normal 11 5 2 2 9 2" xfId="36536" xr:uid="{00000000-0005-0000-0000-0000984E0000}"/>
    <cellStyle name="Normal 11 5 2 3" xfId="425" xr:uid="{00000000-0005-0000-0000-0000994E0000}"/>
    <cellStyle name="Normal 11 5 2 3 10" xfId="11843" xr:uid="{00000000-0005-0000-0000-00009A4E0000}"/>
    <cellStyle name="Normal 11 5 2 3 11" xfId="16794" xr:uid="{00000000-0005-0000-0000-00009B4E0000}"/>
    <cellStyle name="Normal 11 5 2 3 12" xfId="21746" xr:uid="{00000000-0005-0000-0000-00009C4E0000}"/>
    <cellStyle name="Normal 11 5 2 3 13" xfId="26698" xr:uid="{00000000-0005-0000-0000-00009D4E0000}"/>
    <cellStyle name="Normal 11 5 2 3 14" xfId="31650" xr:uid="{00000000-0005-0000-0000-00009E4E0000}"/>
    <cellStyle name="Normal 11 5 2 3 2" xfId="1019" xr:uid="{00000000-0005-0000-0000-00009F4E0000}"/>
    <cellStyle name="Normal 11 5 2 3 2 10" xfId="22010" xr:uid="{00000000-0005-0000-0000-0000A04E0000}"/>
    <cellStyle name="Normal 11 5 2 3 2 11" xfId="26962" xr:uid="{00000000-0005-0000-0000-0000A14E0000}"/>
    <cellStyle name="Normal 11 5 2 3 2 12" xfId="31914" xr:uid="{00000000-0005-0000-0000-0000A24E0000}"/>
    <cellStyle name="Normal 11 5 2 3 2 2" xfId="1613" xr:uid="{00000000-0005-0000-0000-0000A34E0000}"/>
    <cellStyle name="Normal 11 5 2 3 2 2 10" xfId="33366" xr:uid="{00000000-0005-0000-0000-0000A44E0000}"/>
    <cellStyle name="Normal 11 5 2 3 2 2 2" xfId="5111" xr:uid="{00000000-0005-0000-0000-0000A54E0000}"/>
    <cellStyle name="Normal 11 5 2 3 2 2 2 2" xfId="10061" xr:uid="{00000000-0005-0000-0000-0000A64E0000}"/>
    <cellStyle name="Normal 11 5 2 3 2 2 2 2 2" xfId="44722" xr:uid="{00000000-0005-0000-0000-0000A74E0000}"/>
    <cellStyle name="Normal 11 5 2 3 2 2 2 3" xfId="15011" xr:uid="{00000000-0005-0000-0000-0000A84E0000}"/>
    <cellStyle name="Normal 11 5 2 3 2 2 2 3 2" xfId="39770" xr:uid="{00000000-0005-0000-0000-0000A94E0000}"/>
    <cellStyle name="Normal 11 5 2 3 2 2 2 4" xfId="19962" xr:uid="{00000000-0005-0000-0000-0000AA4E0000}"/>
    <cellStyle name="Normal 11 5 2 3 2 2 2 5" xfId="24914" xr:uid="{00000000-0005-0000-0000-0000AB4E0000}"/>
    <cellStyle name="Normal 11 5 2 3 2 2 2 6" xfId="29866" xr:uid="{00000000-0005-0000-0000-0000AC4E0000}"/>
    <cellStyle name="Normal 11 5 2 3 2 2 2 7" xfId="34818" xr:uid="{00000000-0005-0000-0000-0000AD4E0000}"/>
    <cellStyle name="Normal 11 5 2 3 2 2 3" xfId="6563" xr:uid="{00000000-0005-0000-0000-0000AE4E0000}"/>
    <cellStyle name="Normal 11 5 2 3 2 2 3 2" xfId="11513" xr:uid="{00000000-0005-0000-0000-0000AF4E0000}"/>
    <cellStyle name="Normal 11 5 2 3 2 2 3 2 2" xfId="46174" xr:uid="{00000000-0005-0000-0000-0000B04E0000}"/>
    <cellStyle name="Normal 11 5 2 3 2 2 3 3" xfId="16463" xr:uid="{00000000-0005-0000-0000-0000B14E0000}"/>
    <cellStyle name="Normal 11 5 2 3 2 2 3 3 2" xfId="41222" xr:uid="{00000000-0005-0000-0000-0000B24E0000}"/>
    <cellStyle name="Normal 11 5 2 3 2 2 3 4" xfId="21414" xr:uid="{00000000-0005-0000-0000-0000B34E0000}"/>
    <cellStyle name="Normal 11 5 2 3 2 2 3 5" xfId="26366" xr:uid="{00000000-0005-0000-0000-0000B44E0000}"/>
    <cellStyle name="Normal 11 5 2 3 2 2 3 6" xfId="31318" xr:uid="{00000000-0005-0000-0000-0000B54E0000}"/>
    <cellStyle name="Normal 11 5 2 3 2 2 3 7" xfId="36270" xr:uid="{00000000-0005-0000-0000-0000B64E0000}"/>
    <cellStyle name="Normal 11 5 2 3 2 2 4" xfId="3659" xr:uid="{00000000-0005-0000-0000-0000B74E0000}"/>
    <cellStyle name="Normal 11 5 2 3 2 2 4 2" xfId="43270" xr:uid="{00000000-0005-0000-0000-0000B84E0000}"/>
    <cellStyle name="Normal 11 5 2 3 2 2 5" xfId="8609" xr:uid="{00000000-0005-0000-0000-0000B94E0000}"/>
    <cellStyle name="Normal 11 5 2 3 2 2 5 2" xfId="38318" xr:uid="{00000000-0005-0000-0000-0000BA4E0000}"/>
    <cellStyle name="Normal 11 5 2 3 2 2 6" xfId="13559" xr:uid="{00000000-0005-0000-0000-0000BB4E0000}"/>
    <cellStyle name="Normal 11 5 2 3 2 2 7" xfId="18510" xr:uid="{00000000-0005-0000-0000-0000BC4E0000}"/>
    <cellStyle name="Normal 11 5 2 3 2 2 8" xfId="23462" xr:uid="{00000000-0005-0000-0000-0000BD4E0000}"/>
    <cellStyle name="Normal 11 5 2 3 2 2 9" xfId="28414" xr:uid="{00000000-0005-0000-0000-0000BE4E0000}"/>
    <cellStyle name="Normal 11 5 2 3 2 3" xfId="3065" xr:uid="{00000000-0005-0000-0000-0000BF4E0000}"/>
    <cellStyle name="Normal 11 5 2 3 2 3 2" xfId="8015" xr:uid="{00000000-0005-0000-0000-0000C04E0000}"/>
    <cellStyle name="Normal 11 5 2 3 2 3 2 2" xfId="42676" xr:uid="{00000000-0005-0000-0000-0000C14E0000}"/>
    <cellStyle name="Normal 11 5 2 3 2 3 3" xfId="12965" xr:uid="{00000000-0005-0000-0000-0000C24E0000}"/>
    <cellStyle name="Normal 11 5 2 3 2 3 3 2" xfId="37724" xr:uid="{00000000-0005-0000-0000-0000C34E0000}"/>
    <cellStyle name="Normal 11 5 2 3 2 3 4" xfId="17916" xr:uid="{00000000-0005-0000-0000-0000C44E0000}"/>
    <cellStyle name="Normal 11 5 2 3 2 3 5" xfId="22868" xr:uid="{00000000-0005-0000-0000-0000C54E0000}"/>
    <cellStyle name="Normal 11 5 2 3 2 3 6" xfId="27820" xr:uid="{00000000-0005-0000-0000-0000C64E0000}"/>
    <cellStyle name="Normal 11 5 2 3 2 3 7" xfId="32772" xr:uid="{00000000-0005-0000-0000-0000C74E0000}"/>
    <cellStyle name="Normal 11 5 2 3 2 4" xfId="4517" xr:uid="{00000000-0005-0000-0000-0000C84E0000}"/>
    <cellStyle name="Normal 11 5 2 3 2 4 2" xfId="9467" xr:uid="{00000000-0005-0000-0000-0000C94E0000}"/>
    <cellStyle name="Normal 11 5 2 3 2 4 2 2" xfId="44128" xr:uid="{00000000-0005-0000-0000-0000CA4E0000}"/>
    <cellStyle name="Normal 11 5 2 3 2 4 3" xfId="14417" xr:uid="{00000000-0005-0000-0000-0000CB4E0000}"/>
    <cellStyle name="Normal 11 5 2 3 2 4 3 2" xfId="39176" xr:uid="{00000000-0005-0000-0000-0000CC4E0000}"/>
    <cellStyle name="Normal 11 5 2 3 2 4 4" xfId="19368" xr:uid="{00000000-0005-0000-0000-0000CD4E0000}"/>
    <cellStyle name="Normal 11 5 2 3 2 4 5" xfId="24320" xr:uid="{00000000-0005-0000-0000-0000CE4E0000}"/>
    <cellStyle name="Normal 11 5 2 3 2 4 6" xfId="29272" xr:uid="{00000000-0005-0000-0000-0000CF4E0000}"/>
    <cellStyle name="Normal 11 5 2 3 2 4 7" xfId="34224" xr:uid="{00000000-0005-0000-0000-0000D04E0000}"/>
    <cellStyle name="Normal 11 5 2 3 2 5" xfId="5969" xr:uid="{00000000-0005-0000-0000-0000D14E0000}"/>
    <cellStyle name="Normal 11 5 2 3 2 5 2" xfId="10919" xr:uid="{00000000-0005-0000-0000-0000D24E0000}"/>
    <cellStyle name="Normal 11 5 2 3 2 5 2 2" xfId="45580" xr:uid="{00000000-0005-0000-0000-0000D34E0000}"/>
    <cellStyle name="Normal 11 5 2 3 2 5 3" xfId="15869" xr:uid="{00000000-0005-0000-0000-0000D44E0000}"/>
    <cellStyle name="Normal 11 5 2 3 2 5 3 2" xfId="40628" xr:uid="{00000000-0005-0000-0000-0000D54E0000}"/>
    <cellStyle name="Normal 11 5 2 3 2 5 4" xfId="20820" xr:uid="{00000000-0005-0000-0000-0000D64E0000}"/>
    <cellStyle name="Normal 11 5 2 3 2 5 5" xfId="25772" xr:uid="{00000000-0005-0000-0000-0000D74E0000}"/>
    <cellStyle name="Normal 11 5 2 3 2 5 6" xfId="30724" xr:uid="{00000000-0005-0000-0000-0000D84E0000}"/>
    <cellStyle name="Normal 11 5 2 3 2 5 7" xfId="35676" xr:uid="{00000000-0005-0000-0000-0000D94E0000}"/>
    <cellStyle name="Normal 11 5 2 3 2 6" xfId="2207" xr:uid="{00000000-0005-0000-0000-0000DA4E0000}"/>
    <cellStyle name="Normal 11 5 2 3 2 6 2" xfId="41818" xr:uid="{00000000-0005-0000-0000-0000DB4E0000}"/>
    <cellStyle name="Normal 11 5 2 3 2 7" xfId="7157" xr:uid="{00000000-0005-0000-0000-0000DC4E0000}"/>
    <cellStyle name="Normal 11 5 2 3 2 7 2" xfId="36866" xr:uid="{00000000-0005-0000-0000-0000DD4E0000}"/>
    <cellStyle name="Normal 11 5 2 3 2 8" xfId="12107" xr:uid="{00000000-0005-0000-0000-0000DE4E0000}"/>
    <cellStyle name="Normal 11 5 2 3 2 9" xfId="17058" xr:uid="{00000000-0005-0000-0000-0000DF4E0000}"/>
    <cellStyle name="Normal 11 5 2 3 3" xfId="755" xr:uid="{00000000-0005-0000-0000-0000E04E0000}"/>
    <cellStyle name="Normal 11 5 2 3 3 10" xfId="32508" xr:uid="{00000000-0005-0000-0000-0000E14E0000}"/>
    <cellStyle name="Normal 11 5 2 3 3 2" xfId="4253" xr:uid="{00000000-0005-0000-0000-0000E24E0000}"/>
    <cellStyle name="Normal 11 5 2 3 3 2 2" xfId="9203" xr:uid="{00000000-0005-0000-0000-0000E34E0000}"/>
    <cellStyle name="Normal 11 5 2 3 3 2 2 2" xfId="43864" xr:uid="{00000000-0005-0000-0000-0000E44E0000}"/>
    <cellStyle name="Normal 11 5 2 3 3 2 3" xfId="14153" xr:uid="{00000000-0005-0000-0000-0000E54E0000}"/>
    <cellStyle name="Normal 11 5 2 3 3 2 3 2" xfId="38912" xr:uid="{00000000-0005-0000-0000-0000E64E0000}"/>
    <cellStyle name="Normal 11 5 2 3 3 2 4" xfId="19104" xr:uid="{00000000-0005-0000-0000-0000E74E0000}"/>
    <cellStyle name="Normal 11 5 2 3 3 2 5" xfId="24056" xr:uid="{00000000-0005-0000-0000-0000E84E0000}"/>
    <cellStyle name="Normal 11 5 2 3 3 2 6" xfId="29008" xr:uid="{00000000-0005-0000-0000-0000E94E0000}"/>
    <cellStyle name="Normal 11 5 2 3 3 2 7" xfId="33960" xr:uid="{00000000-0005-0000-0000-0000EA4E0000}"/>
    <cellStyle name="Normal 11 5 2 3 3 3" xfId="5705" xr:uid="{00000000-0005-0000-0000-0000EB4E0000}"/>
    <cellStyle name="Normal 11 5 2 3 3 3 2" xfId="10655" xr:uid="{00000000-0005-0000-0000-0000EC4E0000}"/>
    <cellStyle name="Normal 11 5 2 3 3 3 2 2" xfId="45316" xr:uid="{00000000-0005-0000-0000-0000ED4E0000}"/>
    <cellStyle name="Normal 11 5 2 3 3 3 3" xfId="15605" xr:uid="{00000000-0005-0000-0000-0000EE4E0000}"/>
    <cellStyle name="Normal 11 5 2 3 3 3 3 2" xfId="40364" xr:uid="{00000000-0005-0000-0000-0000EF4E0000}"/>
    <cellStyle name="Normal 11 5 2 3 3 3 4" xfId="20556" xr:uid="{00000000-0005-0000-0000-0000F04E0000}"/>
    <cellStyle name="Normal 11 5 2 3 3 3 5" xfId="25508" xr:uid="{00000000-0005-0000-0000-0000F14E0000}"/>
    <cellStyle name="Normal 11 5 2 3 3 3 6" xfId="30460" xr:uid="{00000000-0005-0000-0000-0000F24E0000}"/>
    <cellStyle name="Normal 11 5 2 3 3 3 7" xfId="35412" xr:uid="{00000000-0005-0000-0000-0000F34E0000}"/>
    <cellStyle name="Normal 11 5 2 3 3 4" xfId="2801" xr:uid="{00000000-0005-0000-0000-0000F44E0000}"/>
    <cellStyle name="Normal 11 5 2 3 3 4 2" xfId="42412" xr:uid="{00000000-0005-0000-0000-0000F54E0000}"/>
    <cellStyle name="Normal 11 5 2 3 3 5" xfId="7751" xr:uid="{00000000-0005-0000-0000-0000F64E0000}"/>
    <cellStyle name="Normal 11 5 2 3 3 5 2" xfId="37460" xr:uid="{00000000-0005-0000-0000-0000F74E0000}"/>
    <cellStyle name="Normal 11 5 2 3 3 6" xfId="12701" xr:uid="{00000000-0005-0000-0000-0000F84E0000}"/>
    <cellStyle name="Normal 11 5 2 3 3 7" xfId="17652" xr:uid="{00000000-0005-0000-0000-0000F94E0000}"/>
    <cellStyle name="Normal 11 5 2 3 3 8" xfId="22604" xr:uid="{00000000-0005-0000-0000-0000FA4E0000}"/>
    <cellStyle name="Normal 11 5 2 3 3 9" xfId="27556" xr:uid="{00000000-0005-0000-0000-0000FB4E0000}"/>
    <cellStyle name="Normal 11 5 2 3 4" xfId="1349" xr:uid="{00000000-0005-0000-0000-0000FC4E0000}"/>
    <cellStyle name="Normal 11 5 2 3 4 10" xfId="33102" xr:uid="{00000000-0005-0000-0000-0000FD4E0000}"/>
    <cellStyle name="Normal 11 5 2 3 4 2" xfId="4847" xr:uid="{00000000-0005-0000-0000-0000FE4E0000}"/>
    <cellStyle name="Normal 11 5 2 3 4 2 2" xfId="9797" xr:uid="{00000000-0005-0000-0000-0000FF4E0000}"/>
    <cellStyle name="Normal 11 5 2 3 4 2 2 2" xfId="44458" xr:uid="{00000000-0005-0000-0000-0000004F0000}"/>
    <cellStyle name="Normal 11 5 2 3 4 2 3" xfId="14747" xr:uid="{00000000-0005-0000-0000-0000014F0000}"/>
    <cellStyle name="Normal 11 5 2 3 4 2 3 2" xfId="39506" xr:uid="{00000000-0005-0000-0000-0000024F0000}"/>
    <cellStyle name="Normal 11 5 2 3 4 2 4" xfId="19698" xr:uid="{00000000-0005-0000-0000-0000034F0000}"/>
    <cellStyle name="Normal 11 5 2 3 4 2 5" xfId="24650" xr:uid="{00000000-0005-0000-0000-0000044F0000}"/>
    <cellStyle name="Normal 11 5 2 3 4 2 6" xfId="29602" xr:uid="{00000000-0005-0000-0000-0000054F0000}"/>
    <cellStyle name="Normal 11 5 2 3 4 2 7" xfId="34554" xr:uid="{00000000-0005-0000-0000-0000064F0000}"/>
    <cellStyle name="Normal 11 5 2 3 4 3" xfId="6299" xr:uid="{00000000-0005-0000-0000-0000074F0000}"/>
    <cellStyle name="Normal 11 5 2 3 4 3 2" xfId="11249" xr:uid="{00000000-0005-0000-0000-0000084F0000}"/>
    <cellStyle name="Normal 11 5 2 3 4 3 2 2" xfId="45910" xr:uid="{00000000-0005-0000-0000-0000094F0000}"/>
    <cellStyle name="Normal 11 5 2 3 4 3 3" xfId="16199" xr:uid="{00000000-0005-0000-0000-00000A4F0000}"/>
    <cellStyle name="Normal 11 5 2 3 4 3 3 2" xfId="40958" xr:uid="{00000000-0005-0000-0000-00000B4F0000}"/>
    <cellStyle name="Normal 11 5 2 3 4 3 4" xfId="21150" xr:uid="{00000000-0005-0000-0000-00000C4F0000}"/>
    <cellStyle name="Normal 11 5 2 3 4 3 5" xfId="26102" xr:uid="{00000000-0005-0000-0000-00000D4F0000}"/>
    <cellStyle name="Normal 11 5 2 3 4 3 6" xfId="31054" xr:uid="{00000000-0005-0000-0000-00000E4F0000}"/>
    <cellStyle name="Normal 11 5 2 3 4 3 7" xfId="36006" xr:uid="{00000000-0005-0000-0000-00000F4F0000}"/>
    <cellStyle name="Normal 11 5 2 3 4 4" xfId="3395" xr:uid="{00000000-0005-0000-0000-0000104F0000}"/>
    <cellStyle name="Normal 11 5 2 3 4 4 2" xfId="43006" xr:uid="{00000000-0005-0000-0000-0000114F0000}"/>
    <cellStyle name="Normal 11 5 2 3 4 5" xfId="8345" xr:uid="{00000000-0005-0000-0000-0000124F0000}"/>
    <cellStyle name="Normal 11 5 2 3 4 5 2" xfId="38054" xr:uid="{00000000-0005-0000-0000-0000134F0000}"/>
    <cellStyle name="Normal 11 5 2 3 4 6" xfId="13295" xr:uid="{00000000-0005-0000-0000-0000144F0000}"/>
    <cellStyle name="Normal 11 5 2 3 4 7" xfId="18246" xr:uid="{00000000-0005-0000-0000-0000154F0000}"/>
    <cellStyle name="Normal 11 5 2 3 4 8" xfId="23198" xr:uid="{00000000-0005-0000-0000-0000164F0000}"/>
    <cellStyle name="Normal 11 5 2 3 4 9" xfId="28150" xr:uid="{00000000-0005-0000-0000-0000174F0000}"/>
    <cellStyle name="Normal 11 5 2 3 5" xfId="2471" xr:uid="{00000000-0005-0000-0000-0000184F0000}"/>
    <cellStyle name="Normal 11 5 2 3 5 2" xfId="7421" xr:uid="{00000000-0005-0000-0000-0000194F0000}"/>
    <cellStyle name="Normal 11 5 2 3 5 2 2" xfId="42082" xr:uid="{00000000-0005-0000-0000-00001A4F0000}"/>
    <cellStyle name="Normal 11 5 2 3 5 3" xfId="12371" xr:uid="{00000000-0005-0000-0000-00001B4F0000}"/>
    <cellStyle name="Normal 11 5 2 3 5 3 2" xfId="37130" xr:uid="{00000000-0005-0000-0000-00001C4F0000}"/>
    <cellStyle name="Normal 11 5 2 3 5 4" xfId="17322" xr:uid="{00000000-0005-0000-0000-00001D4F0000}"/>
    <cellStyle name="Normal 11 5 2 3 5 5" xfId="22274" xr:uid="{00000000-0005-0000-0000-00001E4F0000}"/>
    <cellStyle name="Normal 11 5 2 3 5 6" xfId="27226" xr:uid="{00000000-0005-0000-0000-00001F4F0000}"/>
    <cellStyle name="Normal 11 5 2 3 5 7" xfId="32178" xr:uid="{00000000-0005-0000-0000-0000204F0000}"/>
    <cellStyle name="Normal 11 5 2 3 6" xfId="3923" xr:uid="{00000000-0005-0000-0000-0000214F0000}"/>
    <cellStyle name="Normal 11 5 2 3 6 2" xfId="8873" xr:uid="{00000000-0005-0000-0000-0000224F0000}"/>
    <cellStyle name="Normal 11 5 2 3 6 2 2" xfId="43534" xr:uid="{00000000-0005-0000-0000-0000234F0000}"/>
    <cellStyle name="Normal 11 5 2 3 6 3" xfId="13823" xr:uid="{00000000-0005-0000-0000-0000244F0000}"/>
    <cellStyle name="Normal 11 5 2 3 6 3 2" xfId="38582" xr:uid="{00000000-0005-0000-0000-0000254F0000}"/>
    <cellStyle name="Normal 11 5 2 3 6 4" xfId="18774" xr:uid="{00000000-0005-0000-0000-0000264F0000}"/>
    <cellStyle name="Normal 11 5 2 3 6 5" xfId="23726" xr:uid="{00000000-0005-0000-0000-0000274F0000}"/>
    <cellStyle name="Normal 11 5 2 3 6 6" xfId="28678" xr:uid="{00000000-0005-0000-0000-0000284F0000}"/>
    <cellStyle name="Normal 11 5 2 3 6 7" xfId="33630" xr:uid="{00000000-0005-0000-0000-0000294F0000}"/>
    <cellStyle name="Normal 11 5 2 3 7" xfId="5375" xr:uid="{00000000-0005-0000-0000-00002A4F0000}"/>
    <cellStyle name="Normal 11 5 2 3 7 2" xfId="10325" xr:uid="{00000000-0005-0000-0000-00002B4F0000}"/>
    <cellStyle name="Normal 11 5 2 3 7 2 2" xfId="44986" xr:uid="{00000000-0005-0000-0000-00002C4F0000}"/>
    <cellStyle name="Normal 11 5 2 3 7 3" xfId="15275" xr:uid="{00000000-0005-0000-0000-00002D4F0000}"/>
    <cellStyle name="Normal 11 5 2 3 7 3 2" xfId="40034" xr:uid="{00000000-0005-0000-0000-00002E4F0000}"/>
    <cellStyle name="Normal 11 5 2 3 7 4" xfId="20226" xr:uid="{00000000-0005-0000-0000-00002F4F0000}"/>
    <cellStyle name="Normal 11 5 2 3 7 5" xfId="25178" xr:uid="{00000000-0005-0000-0000-0000304F0000}"/>
    <cellStyle name="Normal 11 5 2 3 7 6" xfId="30130" xr:uid="{00000000-0005-0000-0000-0000314F0000}"/>
    <cellStyle name="Normal 11 5 2 3 7 7" xfId="35082" xr:uid="{00000000-0005-0000-0000-0000324F0000}"/>
    <cellStyle name="Normal 11 5 2 3 8" xfId="1943" xr:uid="{00000000-0005-0000-0000-0000334F0000}"/>
    <cellStyle name="Normal 11 5 2 3 8 2" xfId="41554" xr:uid="{00000000-0005-0000-0000-0000344F0000}"/>
    <cellStyle name="Normal 11 5 2 3 9" xfId="6893" xr:uid="{00000000-0005-0000-0000-0000354F0000}"/>
    <cellStyle name="Normal 11 5 2 3 9 2" xfId="36602" xr:uid="{00000000-0005-0000-0000-0000364F0000}"/>
    <cellStyle name="Normal 11 5 2 4" xfId="491" xr:uid="{00000000-0005-0000-0000-0000374F0000}"/>
    <cellStyle name="Normal 11 5 2 4 10" xfId="11909" xr:uid="{00000000-0005-0000-0000-0000384F0000}"/>
    <cellStyle name="Normal 11 5 2 4 11" xfId="16860" xr:uid="{00000000-0005-0000-0000-0000394F0000}"/>
    <cellStyle name="Normal 11 5 2 4 12" xfId="21812" xr:uid="{00000000-0005-0000-0000-00003A4F0000}"/>
    <cellStyle name="Normal 11 5 2 4 13" xfId="26764" xr:uid="{00000000-0005-0000-0000-00003B4F0000}"/>
    <cellStyle name="Normal 11 5 2 4 14" xfId="31716" xr:uid="{00000000-0005-0000-0000-00003C4F0000}"/>
    <cellStyle name="Normal 11 5 2 4 2" xfId="1085" xr:uid="{00000000-0005-0000-0000-00003D4F0000}"/>
    <cellStyle name="Normal 11 5 2 4 2 10" xfId="22076" xr:uid="{00000000-0005-0000-0000-00003E4F0000}"/>
    <cellStyle name="Normal 11 5 2 4 2 11" xfId="27028" xr:uid="{00000000-0005-0000-0000-00003F4F0000}"/>
    <cellStyle name="Normal 11 5 2 4 2 12" xfId="31980" xr:uid="{00000000-0005-0000-0000-0000404F0000}"/>
    <cellStyle name="Normal 11 5 2 4 2 2" xfId="1679" xr:uid="{00000000-0005-0000-0000-0000414F0000}"/>
    <cellStyle name="Normal 11 5 2 4 2 2 10" xfId="33432" xr:uid="{00000000-0005-0000-0000-0000424F0000}"/>
    <cellStyle name="Normal 11 5 2 4 2 2 2" xfId="5177" xr:uid="{00000000-0005-0000-0000-0000434F0000}"/>
    <cellStyle name="Normal 11 5 2 4 2 2 2 2" xfId="10127" xr:uid="{00000000-0005-0000-0000-0000444F0000}"/>
    <cellStyle name="Normal 11 5 2 4 2 2 2 2 2" xfId="44788" xr:uid="{00000000-0005-0000-0000-0000454F0000}"/>
    <cellStyle name="Normal 11 5 2 4 2 2 2 3" xfId="15077" xr:uid="{00000000-0005-0000-0000-0000464F0000}"/>
    <cellStyle name="Normal 11 5 2 4 2 2 2 3 2" xfId="39836" xr:uid="{00000000-0005-0000-0000-0000474F0000}"/>
    <cellStyle name="Normal 11 5 2 4 2 2 2 4" xfId="20028" xr:uid="{00000000-0005-0000-0000-0000484F0000}"/>
    <cellStyle name="Normal 11 5 2 4 2 2 2 5" xfId="24980" xr:uid="{00000000-0005-0000-0000-0000494F0000}"/>
    <cellStyle name="Normal 11 5 2 4 2 2 2 6" xfId="29932" xr:uid="{00000000-0005-0000-0000-00004A4F0000}"/>
    <cellStyle name="Normal 11 5 2 4 2 2 2 7" xfId="34884" xr:uid="{00000000-0005-0000-0000-00004B4F0000}"/>
    <cellStyle name="Normal 11 5 2 4 2 2 3" xfId="6629" xr:uid="{00000000-0005-0000-0000-00004C4F0000}"/>
    <cellStyle name="Normal 11 5 2 4 2 2 3 2" xfId="11579" xr:uid="{00000000-0005-0000-0000-00004D4F0000}"/>
    <cellStyle name="Normal 11 5 2 4 2 2 3 2 2" xfId="46240" xr:uid="{00000000-0005-0000-0000-00004E4F0000}"/>
    <cellStyle name="Normal 11 5 2 4 2 2 3 3" xfId="16529" xr:uid="{00000000-0005-0000-0000-00004F4F0000}"/>
    <cellStyle name="Normal 11 5 2 4 2 2 3 3 2" xfId="41288" xr:uid="{00000000-0005-0000-0000-0000504F0000}"/>
    <cellStyle name="Normal 11 5 2 4 2 2 3 4" xfId="21480" xr:uid="{00000000-0005-0000-0000-0000514F0000}"/>
    <cellStyle name="Normal 11 5 2 4 2 2 3 5" xfId="26432" xr:uid="{00000000-0005-0000-0000-0000524F0000}"/>
    <cellStyle name="Normal 11 5 2 4 2 2 3 6" xfId="31384" xr:uid="{00000000-0005-0000-0000-0000534F0000}"/>
    <cellStyle name="Normal 11 5 2 4 2 2 3 7" xfId="36336" xr:uid="{00000000-0005-0000-0000-0000544F0000}"/>
    <cellStyle name="Normal 11 5 2 4 2 2 4" xfId="3725" xr:uid="{00000000-0005-0000-0000-0000554F0000}"/>
    <cellStyle name="Normal 11 5 2 4 2 2 4 2" xfId="43336" xr:uid="{00000000-0005-0000-0000-0000564F0000}"/>
    <cellStyle name="Normal 11 5 2 4 2 2 5" xfId="8675" xr:uid="{00000000-0005-0000-0000-0000574F0000}"/>
    <cellStyle name="Normal 11 5 2 4 2 2 5 2" xfId="38384" xr:uid="{00000000-0005-0000-0000-0000584F0000}"/>
    <cellStyle name="Normal 11 5 2 4 2 2 6" xfId="13625" xr:uid="{00000000-0005-0000-0000-0000594F0000}"/>
    <cellStyle name="Normal 11 5 2 4 2 2 7" xfId="18576" xr:uid="{00000000-0005-0000-0000-00005A4F0000}"/>
    <cellStyle name="Normal 11 5 2 4 2 2 8" xfId="23528" xr:uid="{00000000-0005-0000-0000-00005B4F0000}"/>
    <cellStyle name="Normal 11 5 2 4 2 2 9" xfId="28480" xr:uid="{00000000-0005-0000-0000-00005C4F0000}"/>
    <cellStyle name="Normal 11 5 2 4 2 3" xfId="3131" xr:uid="{00000000-0005-0000-0000-00005D4F0000}"/>
    <cellStyle name="Normal 11 5 2 4 2 3 2" xfId="8081" xr:uid="{00000000-0005-0000-0000-00005E4F0000}"/>
    <cellStyle name="Normal 11 5 2 4 2 3 2 2" xfId="42742" xr:uid="{00000000-0005-0000-0000-00005F4F0000}"/>
    <cellStyle name="Normal 11 5 2 4 2 3 3" xfId="13031" xr:uid="{00000000-0005-0000-0000-0000604F0000}"/>
    <cellStyle name="Normal 11 5 2 4 2 3 3 2" xfId="37790" xr:uid="{00000000-0005-0000-0000-0000614F0000}"/>
    <cellStyle name="Normal 11 5 2 4 2 3 4" xfId="17982" xr:uid="{00000000-0005-0000-0000-0000624F0000}"/>
    <cellStyle name="Normal 11 5 2 4 2 3 5" xfId="22934" xr:uid="{00000000-0005-0000-0000-0000634F0000}"/>
    <cellStyle name="Normal 11 5 2 4 2 3 6" xfId="27886" xr:uid="{00000000-0005-0000-0000-0000644F0000}"/>
    <cellStyle name="Normal 11 5 2 4 2 3 7" xfId="32838" xr:uid="{00000000-0005-0000-0000-0000654F0000}"/>
    <cellStyle name="Normal 11 5 2 4 2 4" xfId="4583" xr:uid="{00000000-0005-0000-0000-0000664F0000}"/>
    <cellStyle name="Normal 11 5 2 4 2 4 2" xfId="9533" xr:uid="{00000000-0005-0000-0000-0000674F0000}"/>
    <cellStyle name="Normal 11 5 2 4 2 4 2 2" xfId="44194" xr:uid="{00000000-0005-0000-0000-0000684F0000}"/>
    <cellStyle name="Normal 11 5 2 4 2 4 3" xfId="14483" xr:uid="{00000000-0005-0000-0000-0000694F0000}"/>
    <cellStyle name="Normal 11 5 2 4 2 4 3 2" xfId="39242" xr:uid="{00000000-0005-0000-0000-00006A4F0000}"/>
    <cellStyle name="Normal 11 5 2 4 2 4 4" xfId="19434" xr:uid="{00000000-0005-0000-0000-00006B4F0000}"/>
    <cellStyle name="Normal 11 5 2 4 2 4 5" xfId="24386" xr:uid="{00000000-0005-0000-0000-00006C4F0000}"/>
    <cellStyle name="Normal 11 5 2 4 2 4 6" xfId="29338" xr:uid="{00000000-0005-0000-0000-00006D4F0000}"/>
    <cellStyle name="Normal 11 5 2 4 2 4 7" xfId="34290" xr:uid="{00000000-0005-0000-0000-00006E4F0000}"/>
    <cellStyle name="Normal 11 5 2 4 2 5" xfId="6035" xr:uid="{00000000-0005-0000-0000-00006F4F0000}"/>
    <cellStyle name="Normal 11 5 2 4 2 5 2" xfId="10985" xr:uid="{00000000-0005-0000-0000-0000704F0000}"/>
    <cellStyle name="Normal 11 5 2 4 2 5 2 2" xfId="45646" xr:uid="{00000000-0005-0000-0000-0000714F0000}"/>
    <cellStyle name="Normal 11 5 2 4 2 5 3" xfId="15935" xr:uid="{00000000-0005-0000-0000-0000724F0000}"/>
    <cellStyle name="Normal 11 5 2 4 2 5 3 2" xfId="40694" xr:uid="{00000000-0005-0000-0000-0000734F0000}"/>
    <cellStyle name="Normal 11 5 2 4 2 5 4" xfId="20886" xr:uid="{00000000-0005-0000-0000-0000744F0000}"/>
    <cellStyle name="Normal 11 5 2 4 2 5 5" xfId="25838" xr:uid="{00000000-0005-0000-0000-0000754F0000}"/>
    <cellStyle name="Normal 11 5 2 4 2 5 6" xfId="30790" xr:uid="{00000000-0005-0000-0000-0000764F0000}"/>
    <cellStyle name="Normal 11 5 2 4 2 5 7" xfId="35742" xr:uid="{00000000-0005-0000-0000-0000774F0000}"/>
    <cellStyle name="Normal 11 5 2 4 2 6" xfId="2273" xr:uid="{00000000-0005-0000-0000-0000784F0000}"/>
    <cellStyle name="Normal 11 5 2 4 2 6 2" xfId="41884" xr:uid="{00000000-0005-0000-0000-0000794F0000}"/>
    <cellStyle name="Normal 11 5 2 4 2 7" xfId="7223" xr:uid="{00000000-0005-0000-0000-00007A4F0000}"/>
    <cellStyle name="Normal 11 5 2 4 2 7 2" xfId="36932" xr:uid="{00000000-0005-0000-0000-00007B4F0000}"/>
    <cellStyle name="Normal 11 5 2 4 2 8" xfId="12173" xr:uid="{00000000-0005-0000-0000-00007C4F0000}"/>
    <cellStyle name="Normal 11 5 2 4 2 9" xfId="17124" xr:uid="{00000000-0005-0000-0000-00007D4F0000}"/>
    <cellStyle name="Normal 11 5 2 4 3" xfId="821" xr:uid="{00000000-0005-0000-0000-00007E4F0000}"/>
    <cellStyle name="Normal 11 5 2 4 3 10" xfId="32574" xr:uid="{00000000-0005-0000-0000-00007F4F0000}"/>
    <cellStyle name="Normal 11 5 2 4 3 2" xfId="4319" xr:uid="{00000000-0005-0000-0000-0000804F0000}"/>
    <cellStyle name="Normal 11 5 2 4 3 2 2" xfId="9269" xr:uid="{00000000-0005-0000-0000-0000814F0000}"/>
    <cellStyle name="Normal 11 5 2 4 3 2 2 2" xfId="43930" xr:uid="{00000000-0005-0000-0000-0000824F0000}"/>
    <cellStyle name="Normal 11 5 2 4 3 2 3" xfId="14219" xr:uid="{00000000-0005-0000-0000-0000834F0000}"/>
    <cellStyle name="Normal 11 5 2 4 3 2 3 2" xfId="38978" xr:uid="{00000000-0005-0000-0000-0000844F0000}"/>
    <cellStyle name="Normal 11 5 2 4 3 2 4" xfId="19170" xr:uid="{00000000-0005-0000-0000-0000854F0000}"/>
    <cellStyle name="Normal 11 5 2 4 3 2 5" xfId="24122" xr:uid="{00000000-0005-0000-0000-0000864F0000}"/>
    <cellStyle name="Normal 11 5 2 4 3 2 6" xfId="29074" xr:uid="{00000000-0005-0000-0000-0000874F0000}"/>
    <cellStyle name="Normal 11 5 2 4 3 2 7" xfId="34026" xr:uid="{00000000-0005-0000-0000-0000884F0000}"/>
    <cellStyle name="Normal 11 5 2 4 3 3" xfId="5771" xr:uid="{00000000-0005-0000-0000-0000894F0000}"/>
    <cellStyle name="Normal 11 5 2 4 3 3 2" xfId="10721" xr:uid="{00000000-0005-0000-0000-00008A4F0000}"/>
    <cellStyle name="Normal 11 5 2 4 3 3 2 2" xfId="45382" xr:uid="{00000000-0005-0000-0000-00008B4F0000}"/>
    <cellStyle name="Normal 11 5 2 4 3 3 3" xfId="15671" xr:uid="{00000000-0005-0000-0000-00008C4F0000}"/>
    <cellStyle name="Normal 11 5 2 4 3 3 3 2" xfId="40430" xr:uid="{00000000-0005-0000-0000-00008D4F0000}"/>
    <cellStyle name="Normal 11 5 2 4 3 3 4" xfId="20622" xr:uid="{00000000-0005-0000-0000-00008E4F0000}"/>
    <cellStyle name="Normal 11 5 2 4 3 3 5" xfId="25574" xr:uid="{00000000-0005-0000-0000-00008F4F0000}"/>
    <cellStyle name="Normal 11 5 2 4 3 3 6" xfId="30526" xr:uid="{00000000-0005-0000-0000-0000904F0000}"/>
    <cellStyle name="Normal 11 5 2 4 3 3 7" xfId="35478" xr:uid="{00000000-0005-0000-0000-0000914F0000}"/>
    <cellStyle name="Normal 11 5 2 4 3 4" xfId="2867" xr:uid="{00000000-0005-0000-0000-0000924F0000}"/>
    <cellStyle name="Normal 11 5 2 4 3 4 2" xfId="42478" xr:uid="{00000000-0005-0000-0000-0000934F0000}"/>
    <cellStyle name="Normal 11 5 2 4 3 5" xfId="7817" xr:uid="{00000000-0005-0000-0000-0000944F0000}"/>
    <cellStyle name="Normal 11 5 2 4 3 5 2" xfId="37526" xr:uid="{00000000-0005-0000-0000-0000954F0000}"/>
    <cellStyle name="Normal 11 5 2 4 3 6" xfId="12767" xr:uid="{00000000-0005-0000-0000-0000964F0000}"/>
    <cellStyle name="Normal 11 5 2 4 3 7" xfId="17718" xr:uid="{00000000-0005-0000-0000-0000974F0000}"/>
    <cellStyle name="Normal 11 5 2 4 3 8" xfId="22670" xr:uid="{00000000-0005-0000-0000-0000984F0000}"/>
    <cellStyle name="Normal 11 5 2 4 3 9" xfId="27622" xr:uid="{00000000-0005-0000-0000-0000994F0000}"/>
    <cellStyle name="Normal 11 5 2 4 4" xfId="1415" xr:uid="{00000000-0005-0000-0000-00009A4F0000}"/>
    <cellStyle name="Normal 11 5 2 4 4 10" xfId="33168" xr:uid="{00000000-0005-0000-0000-00009B4F0000}"/>
    <cellStyle name="Normal 11 5 2 4 4 2" xfId="4913" xr:uid="{00000000-0005-0000-0000-00009C4F0000}"/>
    <cellStyle name="Normal 11 5 2 4 4 2 2" xfId="9863" xr:uid="{00000000-0005-0000-0000-00009D4F0000}"/>
    <cellStyle name="Normal 11 5 2 4 4 2 2 2" xfId="44524" xr:uid="{00000000-0005-0000-0000-00009E4F0000}"/>
    <cellStyle name="Normal 11 5 2 4 4 2 3" xfId="14813" xr:uid="{00000000-0005-0000-0000-00009F4F0000}"/>
    <cellStyle name="Normal 11 5 2 4 4 2 3 2" xfId="39572" xr:uid="{00000000-0005-0000-0000-0000A04F0000}"/>
    <cellStyle name="Normal 11 5 2 4 4 2 4" xfId="19764" xr:uid="{00000000-0005-0000-0000-0000A14F0000}"/>
    <cellStyle name="Normal 11 5 2 4 4 2 5" xfId="24716" xr:uid="{00000000-0005-0000-0000-0000A24F0000}"/>
    <cellStyle name="Normal 11 5 2 4 4 2 6" xfId="29668" xr:uid="{00000000-0005-0000-0000-0000A34F0000}"/>
    <cellStyle name="Normal 11 5 2 4 4 2 7" xfId="34620" xr:uid="{00000000-0005-0000-0000-0000A44F0000}"/>
    <cellStyle name="Normal 11 5 2 4 4 3" xfId="6365" xr:uid="{00000000-0005-0000-0000-0000A54F0000}"/>
    <cellStyle name="Normal 11 5 2 4 4 3 2" xfId="11315" xr:uid="{00000000-0005-0000-0000-0000A64F0000}"/>
    <cellStyle name="Normal 11 5 2 4 4 3 2 2" xfId="45976" xr:uid="{00000000-0005-0000-0000-0000A74F0000}"/>
    <cellStyle name="Normal 11 5 2 4 4 3 3" xfId="16265" xr:uid="{00000000-0005-0000-0000-0000A84F0000}"/>
    <cellStyle name="Normal 11 5 2 4 4 3 3 2" xfId="41024" xr:uid="{00000000-0005-0000-0000-0000A94F0000}"/>
    <cellStyle name="Normal 11 5 2 4 4 3 4" xfId="21216" xr:uid="{00000000-0005-0000-0000-0000AA4F0000}"/>
    <cellStyle name="Normal 11 5 2 4 4 3 5" xfId="26168" xr:uid="{00000000-0005-0000-0000-0000AB4F0000}"/>
    <cellStyle name="Normal 11 5 2 4 4 3 6" xfId="31120" xr:uid="{00000000-0005-0000-0000-0000AC4F0000}"/>
    <cellStyle name="Normal 11 5 2 4 4 3 7" xfId="36072" xr:uid="{00000000-0005-0000-0000-0000AD4F0000}"/>
    <cellStyle name="Normal 11 5 2 4 4 4" xfId="3461" xr:uid="{00000000-0005-0000-0000-0000AE4F0000}"/>
    <cellStyle name="Normal 11 5 2 4 4 4 2" xfId="43072" xr:uid="{00000000-0005-0000-0000-0000AF4F0000}"/>
    <cellStyle name="Normal 11 5 2 4 4 5" xfId="8411" xr:uid="{00000000-0005-0000-0000-0000B04F0000}"/>
    <cellStyle name="Normal 11 5 2 4 4 5 2" xfId="38120" xr:uid="{00000000-0005-0000-0000-0000B14F0000}"/>
    <cellStyle name="Normal 11 5 2 4 4 6" xfId="13361" xr:uid="{00000000-0005-0000-0000-0000B24F0000}"/>
    <cellStyle name="Normal 11 5 2 4 4 7" xfId="18312" xr:uid="{00000000-0005-0000-0000-0000B34F0000}"/>
    <cellStyle name="Normal 11 5 2 4 4 8" xfId="23264" xr:uid="{00000000-0005-0000-0000-0000B44F0000}"/>
    <cellStyle name="Normal 11 5 2 4 4 9" xfId="28216" xr:uid="{00000000-0005-0000-0000-0000B54F0000}"/>
    <cellStyle name="Normal 11 5 2 4 5" xfId="2537" xr:uid="{00000000-0005-0000-0000-0000B64F0000}"/>
    <cellStyle name="Normal 11 5 2 4 5 2" xfId="7487" xr:uid="{00000000-0005-0000-0000-0000B74F0000}"/>
    <cellStyle name="Normal 11 5 2 4 5 2 2" xfId="42148" xr:uid="{00000000-0005-0000-0000-0000B84F0000}"/>
    <cellStyle name="Normal 11 5 2 4 5 3" xfId="12437" xr:uid="{00000000-0005-0000-0000-0000B94F0000}"/>
    <cellStyle name="Normal 11 5 2 4 5 3 2" xfId="37196" xr:uid="{00000000-0005-0000-0000-0000BA4F0000}"/>
    <cellStyle name="Normal 11 5 2 4 5 4" xfId="17388" xr:uid="{00000000-0005-0000-0000-0000BB4F0000}"/>
    <cellStyle name="Normal 11 5 2 4 5 5" xfId="22340" xr:uid="{00000000-0005-0000-0000-0000BC4F0000}"/>
    <cellStyle name="Normal 11 5 2 4 5 6" xfId="27292" xr:uid="{00000000-0005-0000-0000-0000BD4F0000}"/>
    <cellStyle name="Normal 11 5 2 4 5 7" xfId="32244" xr:uid="{00000000-0005-0000-0000-0000BE4F0000}"/>
    <cellStyle name="Normal 11 5 2 4 6" xfId="3989" xr:uid="{00000000-0005-0000-0000-0000BF4F0000}"/>
    <cellStyle name="Normal 11 5 2 4 6 2" xfId="8939" xr:uid="{00000000-0005-0000-0000-0000C04F0000}"/>
    <cellStyle name="Normal 11 5 2 4 6 2 2" xfId="43600" xr:uid="{00000000-0005-0000-0000-0000C14F0000}"/>
    <cellStyle name="Normal 11 5 2 4 6 3" xfId="13889" xr:uid="{00000000-0005-0000-0000-0000C24F0000}"/>
    <cellStyle name="Normal 11 5 2 4 6 3 2" xfId="38648" xr:uid="{00000000-0005-0000-0000-0000C34F0000}"/>
    <cellStyle name="Normal 11 5 2 4 6 4" xfId="18840" xr:uid="{00000000-0005-0000-0000-0000C44F0000}"/>
    <cellStyle name="Normal 11 5 2 4 6 5" xfId="23792" xr:uid="{00000000-0005-0000-0000-0000C54F0000}"/>
    <cellStyle name="Normal 11 5 2 4 6 6" xfId="28744" xr:uid="{00000000-0005-0000-0000-0000C64F0000}"/>
    <cellStyle name="Normal 11 5 2 4 6 7" xfId="33696" xr:uid="{00000000-0005-0000-0000-0000C74F0000}"/>
    <cellStyle name="Normal 11 5 2 4 7" xfId="5441" xr:uid="{00000000-0005-0000-0000-0000C84F0000}"/>
    <cellStyle name="Normal 11 5 2 4 7 2" xfId="10391" xr:uid="{00000000-0005-0000-0000-0000C94F0000}"/>
    <cellStyle name="Normal 11 5 2 4 7 2 2" xfId="45052" xr:uid="{00000000-0005-0000-0000-0000CA4F0000}"/>
    <cellStyle name="Normal 11 5 2 4 7 3" xfId="15341" xr:uid="{00000000-0005-0000-0000-0000CB4F0000}"/>
    <cellStyle name="Normal 11 5 2 4 7 3 2" xfId="40100" xr:uid="{00000000-0005-0000-0000-0000CC4F0000}"/>
    <cellStyle name="Normal 11 5 2 4 7 4" xfId="20292" xr:uid="{00000000-0005-0000-0000-0000CD4F0000}"/>
    <cellStyle name="Normal 11 5 2 4 7 5" xfId="25244" xr:uid="{00000000-0005-0000-0000-0000CE4F0000}"/>
    <cellStyle name="Normal 11 5 2 4 7 6" xfId="30196" xr:uid="{00000000-0005-0000-0000-0000CF4F0000}"/>
    <cellStyle name="Normal 11 5 2 4 7 7" xfId="35148" xr:uid="{00000000-0005-0000-0000-0000D04F0000}"/>
    <cellStyle name="Normal 11 5 2 4 8" xfId="2009" xr:uid="{00000000-0005-0000-0000-0000D14F0000}"/>
    <cellStyle name="Normal 11 5 2 4 8 2" xfId="41620" xr:uid="{00000000-0005-0000-0000-0000D24F0000}"/>
    <cellStyle name="Normal 11 5 2 4 9" xfId="6959" xr:uid="{00000000-0005-0000-0000-0000D34F0000}"/>
    <cellStyle name="Normal 11 5 2 4 9 2" xfId="36668" xr:uid="{00000000-0005-0000-0000-0000D44F0000}"/>
    <cellStyle name="Normal 11 5 2 5" xfId="623" xr:uid="{00000000-0005-0000-0000-0000D54F0000}"/>
    <cellStyle name="Normal 11 5 2 5 10" xfId="21614" xr:uid="{00000000-0005-0000-0000-0000D64F0000}"/>
    <cellStyle name="Normal 11 5 2 5 11" xfId="26566" xr:uid="{00000000-0005-0000-0000-0000D74F0000}"/>
    <cellStyle name="Normal 11 5 2 5 12" xfId="31518" xr:uid="{00000000-0005-0000-0000-0000D84F0000}"/>
    <cellStyle name="Normal 11 5 2 5 2" xfId="1217" xr:uid="{00000000-0005-0000-0000-0000D94F0000}"/>
    <cellStyle name="Normal 11 5 2 5 2 10" xfId="32970" xr:uid="{00000000-0005-0000-0000-0000DA4F0000}"/>
    <cellStyle name="Normal 11 5 2 5 2 2" xfId="4715" xr:uid="{00000000-0005-0000-0000-0000DB4F0000}"/>
    <cellStyle name="Normal 11 5 2 5 2 2 2" xfId="9665" xr:uid="{00000000-0005-0000-0000-0000DC4F0000}"/>
    <cellStyle name="Normal 11 5 2 5 2 2 2 2" xfId="44326" xr:uid="{00000000-0005-0000-0000-0000DD4F0000}"/>
    <cellStyle name="Normal 11 5 2 5 2 2 3" xfId="14615" xr:uid="{00000000-0005-0000-0000-0000DE4F0000}"/>
    <cellStyle name="Normal 11 5 2 5 2 2 3 2" xfId="39374" xr:uid="{00000000-0005-0000-0000-0000DF4F0000}"/>
    <cellStyle name="Normal 11 5 2 5 2 2 4" xfId="19566" xr:uid="{00000000-0005-0000-0000-0000E04F0000}"/>
    <cellStyle name="Normal 11 5 2 5 2 2 5" xfId="24518" xr:uid="{00000000-0005-0000-0000-0000E14F0000}"/>
    <cellStyle name="Normal 11 5 2 5 2 2 6" xfId="29470" xr:uid="{00000000-0005-0000-0000-0000E24F0000}"/>
    <cellStyle name="Normal 11 5 2 5 2 2 7" xfId="34422" xr:uid="{00000000-0005-0000-0000-0000E34F0000}"/>
    <cellStyle name="Normal 11 5 2 5 2 3" xfId="6167" xr:uid="{00000000-0005-0000-0000-0000E44F0000}"/>
    <cellStyle name="Normal 11 5 2 5 2 3 2" xfId="11117" xr:uid="{00000000-0005-0000-0000-0000E54F0000}"/>
    <cellStyle name="Normal 11 5 2 5 2 3 2 2" xfId="45778" xr:uid="{00000000-0005-0000-0000-0000E64F0000}"/>
    <cellStyle name="Normal 11 5 2 5 2 3 3" xfId="16067" xr:uid="{00000000-0005-0000-0000-0000E74F0000}"/>
    <cellStyle name="Normal 11 5 2 5 2 3 3 2" xfId="40826" xr:uid="{00000000-0005-0000-0000-0000E84F0000}"/>
    <cellStyle name="Normal 11 5 2 5 2 3 4" xfId="21018" xr:uid="{00000000-0005-0000-0000-0000E94F0000}"/>
    <cellStyle name="Normal 11 5 2 5 2 3 5" xfId="25970" xr:uid="{00000000-0005-0000-0000-0000EA4F0000}"/>
    <cellStyle name="Normal 11 5 2 5 2 3 6" xfId="30922" xr:uid="{00000000-0005-0000-0000-0000EB4F0000}"/>
    <cellStyle name="Normal 11 5 2 5 2 3 7" xfId="35874" xr:uid="{00000000-0005-0000-0000-0000EC4F0000}"/>
    <cellStyle name="Normal 11 5 2 5 2 4" xfId="3263" xr:uid="{00000000-0005-0000-0000-0000ED4F0000}"/>
    <cellStyle name="Normal 11 5 2 5 2 4 2" xfId="42874" xr:uid="{00000000-0005-0000-0000-0000EE4F0000}"/>
    <cellStyle name="Normal 11 5 2 5 2 5" xfId="8213" xr:uid="{00000000-0005-0000-0000-0000EF4F0000}"/>
    <cellStyle name="Normal 11 5 2 5 2 5 2" xfId="37922" xr:uid="{00000000-0005-0000-0000-0000F04F0000}"/>
    <cellStyle name="Normal 11 5 2 5 2 6" xfId="13163" xr:uid="{00000000-0005-0000-0000-0000F14F0000}"/>
    <cellStyle name="Normal 11 5 2 5 2 7" xfId="18114" xr:uid="{00000000-0005-0000-0000-0000F24F0000}"/>
    <cellStyle name="Normal 11 5 2 5 2 8" xfId="23066" xr:uid="{00000000-0005-0000-0000-0000F34F0000}"/>
    <cellStyle name="Normal 11 5 2 5 2 9" xfId="28018" xr:uid="{00000000-0005-0000-0000-0000F44F0000}"/>
    <cellStyle name="Normal 11 5 2 5 3" xfId="2669" xr:uid="{00000000-0005-0000-0000-0000F54F0000}"/>
    <cellStyle name="Normal 11 5 2 5 3 2" xfId="7619" xr:uid="{00000000-0005-0000-0000-0000F64F0000}"/>
    <cellStyle name="Normal 11 5 2 5 3 2 2" xfId="42280" xr:uid="{00000000-0005-0000-0000-0000F74F0000}"/>
    <cellStyle name="Normal 11 5 2 5 3 3" xfId="12569" xr:uid="{00000000-0005-0000-0000-0000F84F0000}"/>
    <cellStyle name="Normal 11 5 2 5 3 3 2" xfId="37328" xr:uid="{00000000-0005-0000-0000-0000F94F0000}"/>
    <cellStyle name="Normal 11 5 2 5 3 4" xfId="17520" xr:uid="{00000000-0005-0000-0000-0000FA4F0000}"/>
    <cellStyle name="Normal 11 5 2 5 3 5" xfId="22472" xr:uid="{00000000-0005-0000-0000-0000FB4F0000}"/>
    <cellStyle name="Normal 11 5 2 5 3 6" xfId="27424" xr:uid="{00000000-0005-0000-0000-0000FC4F0000}"/>
    <cellStyle name="Normal 11 5 2 5 3 7" xfId="32376" xr:uid="{00000000-0005-0000-0000-0000FD4F0000}"/>
    <cellStyle name="Normal 11 5 2 5 4" xfId="4121" xr:uid="{00000000-0005-0000-0000-0000FE4F0000}"/>
    <cellStyle name="Normal 11 5 2 5 4 2" xfId="9071" xr:uid="{00000000-0005-0000-0000-0000FF4F0000}"/>
    <cellStyle name="Normal 11 5 2 5 4 2 2" xfId="43732" xr:uid="{00000000-0005-0000-0000-000000500000}"/>
    <cellStyle name="Normal 11 5 2 5 4 3" xfId="14021" xr:uid="{00000000-0005-0000-0000-000001500000}"/>
    <cellStyle name="Normal 11 5 2 5 4 3 2" xfId="38780" xr:uid="{00000000-0005-0000-0000-000002500000}"/>
    <cellStyle name="Normal 11 5 2 5 4 4" xfId="18972" xr:uid="{00000000-0005-0000-0000-000003500000}"/>
    <cellStyle name="Normal 11 5 2 5 4 5" xfId="23924" xr:uid="{00000000-0005-0000-0000-000004500000}"/>
    <cellStyle name="Normal 11 5 2 5 4 6" xfId="28876" xr:uid="{00000000-0005-0000-0000-000005500000}"/>
    <cellStyle name="Normal 11 5 2 5 4 7" xfId="33828" xr:uid="{00000000-0005-0000-0000-000006500000}"/>
    <cellStyle name="Normal 11 5 2 5 5" xfId="5573" xr:uid="{00000000-0005-0000-0000-000007500000}"/>
    <cellStyle name="Normal 11 5 2 5 5 2" xfId="10523" xr:uid="{00000000-0005-0000-0000-000008500000}"/>
    <cellStyle name="Normal 11 5 2 5 5 2 2" xfId="45184" xr:uid="{00000000-0005-0000-0000-000009500000}"/>
    <cellStyle name="Normal 11 5 2 5 5 3" xfId="15473" xr:uid="{00000000-0005-0000-0000-00000A500000}"/>
    <cellStyle name="Normal 11 5 2 5 5 3 2" xfId="40232" xr:uid="{00000000-0005-0000-0000-00000B500000}"/>
    <cellStyle name="Normal 11 5 2 5 5 4" xfId="20424" xr:uid="{00000000-0005-0000-0000-00000C500000}"/>
    <cellStyle name="Normal 11 5 2 5 5 5" xfId="25376" xr:uid="{00000000-0005-0000-0000-00000D500000}"/>
    <cellStyle name="Normal 11 5 2 5 5 6" xfId="30328" xr:uid="{00000000-0005-0000-0000-00000E500000}"/>
    <cellStyle name="Normal 11 5 2 5 5 7" xfId="35280" xr:uid="{00000000-0005-0000-0000-00000F500000}"/>
    <cellStyle name="Normal 11 5 2 5 6" xfId="1811" xr:uid="{00000000-0005-0000-0000-000010500000}"/>
    <cellStyle name="Normal 11 5 2 5 6 2" xfId="41422" xr:uid="{00000000-0005-0000-0000-000011500000}"/>
    <cellStyle name="Normal 11 5 2 5 7" xfId="6761" xr:uid="{00000000-0005-0000-0000-000012500000}"/>
    <cellStyle name="Normal 11 5 2 5 7 2" xfId="36470" xr:uid="{00000000-0005-0000-0000-000013500000}"/>
    <cellStyle name="Normal 11 5 2 5 8" xfId="11711" xr:uid="{00000000-0005-0000-0000-000014500000}"/>
    <cellStyle name="Normal 11 5 2 5 9" xfId="16662" xr:uid="{00000000-0005-0000-0000-000015500000}"/>
    <cellStyle name="Normal 11 5 2 6" xfId="887" xr:uid="{00000000-0005-0000-0000-000016500000}"/>
    <cellStyle name="Normal 11 5 2 6 10" xfId="21878" xr:uid="{00000000-0005-0000-0000-000017500000}"/>
    <cellStyle name="Normal 11 5 2 6 11" xfId="26830" xr:uid="{00000000-0005-0000-0000-000018500000}"/>
    <cellStyle name="Normal 11 5 2 6 12" xfId="31782" xr:uid="{00000000-0005-0000-0000-000019500000}"/>
    <cellStyle name="Normal 11 5 2 6 2" xfId="1481" xr:uid="{00000000-0005-0000-0000-00001A500000}"/>
    <cellStyle name="Normal 11 5 2 6 2 10" xfId="33234" xr:uid="{00000000-0005-0000-0000-00001B500000}"/>
    <cellStyle name="Normal 11 5 2 6 2 2" xfId="4979" xr:uid="{00000000-0005-0000-0000-00001C500000}"/>
    <cellStyle name="Normal 11 5 2 6 2 2 2" xfId="9929" xr:uid="{00000000-0005-0000-0000-00001D500000}"/>
    <cellStyle name="Normal 11 5 2 6 2 2 2 2" xfId="44590" xr:uid="{00000000-0005-0000-0000-00001E500000}"/>
    <cellStyle name="Normal 11 5 2 6 2 2 3" xfId="14879" xr:uid="{00000000-0005-0000-0000-00001F500000}"/>
    <cellStyle name="Normal 11 5 2 6 2 2 3 2" xfId="39638" xr:uid="{00000000-0005-0000-0000-000020500000}"/>
    <cellStyle name="Normal 11 5 2 6 2 2 4" xfId="19830" xr:uid="{00000000-0005-0000-0000-000021500000}"/>
    <cellStyle name="Normal 11 5 2 6 2 2 5" xfId="24782" xr:uid="{00000000-0005-0000-0000-000022500000}"/>
    <cellStyle name="Normal 11 5 2 6 2 2 6" xfId="29734" xr:uid="{00000000-0005-0000-0000-000023500000}"/>
    <cellStyle name="Normal 11 5 2 6 2 2 7" xfId="34686" xr:uid="{00000000-0005-0000-0000-000024500000}"/>
    <cellStyle name="Normal 11 5 2 6 2 3" xfId="6431" xr:uid="{00000000-0005-0000-0000-000025500000}"/>
    <cellStyle name="Normal 11 5 2 6 2 3 2" xfId="11381" xr:uid="{00000000-0005-0000-0000-000026500000}"/>
    <cellStyle name="Normal 11 5 2 6 2 3 2 2" xfId="46042" xr:uid="{00000000-0005-0000-0000-000027500000}"/>
    <cellStyle name="Normal 11 5 2 6 2 3 3" xfId="16331" xr:uid="{00000000-0005-0000-0000-000028500000}"/>
    <cellStyle name="Normal 11 5 2 6 2 3 3 2" xfId="41090" xr:uid="{00000000-0005-0000-0000-000029500000}"/>
    <cellStyle name="Normal 11 5 2 6 2 3 4" xfId="21282" xr:uid="{00000000-0005-0000-0000-00002A500000}"/>
    <cellStyle name="Normal 11 5 2 6 2 3 5" xfId="26234" xr:uid="{00000000-0005-0000-0000-00002B500000}"/>
    <cellStyle name="Normal 11 5 2 6 2 3 6" xfId="31186" xr:uid="{00000000-0005-0000-0000-00002C500000}"/>
    <cellStyle name="Normal 11 5 2 6 2 3 7" xfId="36138" xr:uid="{00000000-0005-0000-0000-00002D500000}"/>
    <cellStyle name="Normal 11 5 2 6 2 4" xfId="3527" xr:uid="{00000000-0005-0000-0000-00002E500000}"/>
    <cellStyle name="Normal 11 5 2 6 2 4 2" xfId="43138" xr:uid="{00000000-0005-0000-0000-00002F500000}"/>
    <cellStyle name="Normal 11 5 2 6 2 5" xfId="8477" xr:uid="{00000000-0005-0000-0000-000030500000}"/>
    <cellStyle name="Normal 11 5 2 6 2 5 2" xfId="38186" xr:uid="{00000000-0005-0000-0000-000031500000}"/>
    <cellStyle name="Normal 11 5 2 6 2 6" xfId="13427" xr:uid="{00000000-0005-0000-0000-000032500000}"/>
    <cellStyle name="Normal 11 5 2 6 2 7" xfId="18378" xr:uid="{00000000-0005-0000-0000-000033500000}"/>
    <cellStyle name="Normal 11 5 2 6 2 8" xfId="23330" xr:uid="{00000000-0005-0000-0000-000034500000}"/>
    <cellStyle name="Normal 11 5 2 6 2 9" xfId="28282" xr:uid="{00000000-0005-0000-0000-000035500000}"/>
    <cellStyle name="Normal 11 5 2 6 3" xfId="2933" xr:uid="{00000000-0005-0000-0000-000036500000}"/>
    <cellStyle name="Normal 11 5 2 6 3 2" xfId="7883" xr:uid="{00000000-0005-0000-0000-000037500000}"/>
    <cellStyle name="Normal 11 5 2 6 3 2 2" xfId="42544" xr:uid="{00000000-0005-0000-0000-000038500000}"/>
    <cellStyle name="Normal 11 5 2 6 3 3" xfId="12833" xr:uid="{00000000-0005-0000-0000-000039500000}"/>
    <cellStyle name="Normal 11 5 2 6 3 3 2" xfId="37592" xr:uid="{00000000-0005-0000-0000-00003A500000}"/>
    <cellStyle name="Normal 11 5 2 6 3 4" xfId="17784" xr:uid="{00000000-0005-0000-0000-00003B500000}"/>
    <cellStyle name="Normal 11 5 2 6 3 5" xfId="22736" xr:uid="{00000000-0005-0000-0000-00003C500000}"/>
    <cellStyle name="Normal 11 5 2 6 3 6" xfId="27688" xr:uid="{00000000-0005-0000-0000-00003D500000}"/>
    <cellStyle name="Normal 11 5 2 6 3 7" xfId="32640" xr:uid="{00000000-0005-0000-0000-00003E500000}"/>
    <cellStyle name="Normal 11 5 2 6 4" xfId="4385" xr:uid="{00000000-0005-0000-0000-00003F500000}"/>
    <cellStyle name="Normal 11 5 2 6 4 2" xfId="9335" xr:uid="{00000000-0005-0000-0000-000040500000}"/>
    <cellStyle name="Normal 11 5 2 6 4 2 2" xfId="43996" xr:uid="{00000000-0005-0000-0000-000041500000}"/>
    <cellStyle name="Normal 11 5 2 6 4 3" xfId="14285" xr:uid="{00000000-0005-0000-0000-000042500000}"/>
    <cellStyle name="Normal 11 5 2 6 4 3 2" xfId="39044" xr:uid="{00000000-0005-0000-0000-000043500000}"/>
    <cellStyle name="Normal 11 5 2 6 4 4" xfId="19236" xr:uid="{00000000-0005-0000-0000-000044500000}"/>
    <cellStyle name="Normal 11 5 2 6 4 5" xfId="24188" xr:uid="{00000000-0005-0000-0000-000045500000}"/>
    <cellStyle name="Normal 11 5 2 6 4 6" xfId="29140" xr:uid="{00000000-0005-0000-0000-000046500000}"/>
    <cellStyle name="Normal 11 5 2 6 4 7" xfId="34092" xr:uid="{00000000-0005-0000-0000-000047500000}"/>
    <cellStyle name="Normal 11 5 2 6 5" xfId="5837" xr:uid="{00000000-0005-0000-0000-000048500000}"/>
    <cellStyle name="Normal 11 5 2 6 5 2" xfId="10787" xr:uid="{00000000-0005-0000-0000-000049500000}"/>
    <cellStyle name="Normal 11 5 2 6 5 2 2" xfId="45448" xr:uid="{00000000-0005-0000-0000-00004A500000}"/>
    <cellStyle name="Normal 11 5 2 6 5 3" xfId="15737" xr:uid="{00000000-0005-0000-0000-00004B500000}"/>
    <cellStyle name="Normal 11 5 2 6 5 3 2" xfId="40496" xr:uid="{00000000-0005-0000-0000-00004C500000}"/>
    <cellStyle name="Normal 11 5 2 6 5 4" xfId="20688" xr:uid="{00000000-0005-0000-0000-00004D500000}"/>
    <cellStyle name="Normal 11 5 2 6 5 5" xfId="25640" xr:uid="{00000000-0005-0000-0000-00004E500000}"/>
    <cellStyle name="Normal 11 5 2 6 5 6" xfId="30592" xr:uid="{00000000-0005-0000-0000-00004F500000}"/>
    <cellStyle name="Normal 11 5 2 6 5 7" xfId="35544" xr:uid="{00000000-0005-0000-0000-000050500000}"/>
    <cellStyle name="Normal 11 5 2 6 6" xfId="2075" xr:uid="{00000000-0005-0000-0000-000051500000}"/>
    <cellStyle name="Normal 11 5 2 6 6 2" xfId="41686" xr:uid="{00000000-0005-0000-0000-000052500000}"/>
    <cellStyle name="Normal 11 5 2 6 7" xfId="7025" xr:uid="{00000000-0005-0000-0000-000053500000}"/>
    <cellStyle name="Normal 11 5 2 6 7 2" xfId="36734" xr:uid="{00000000-0005-0000-0000-000054500000}"/>
    <cellStyle name="Normal 11 5 2 6 8" xfId="11975" xr:uid="{00000000-0005-0000-0000-000055500000}"/>
    <cellStyle name="Normal 11 5 2 6 9" xfId="16926" xr:uid="{00000000-0005-0000-0000-000056500000}"/>
    <cellStyle name="Normal 11 5 2 7" xfId="557" xr:uid="{00000000-0005-0000-0000-000057500000}"/>
    <cellStyle name="Normal 11 5 2 7 10" xfId="32310" xr:uid="{00000000-0005-0000-0000-000058500000}"/>
    <cellStyle name="Normal 11 5 2 7 2" xfId="4055" xr:uid="{00000000-0005-0000-0000-000059500000}"/>
    <cellStyle name="Normal 11 5 2 7 2 2" xfId="9005" xr:uid="{00000000-0005-0000-0000-00005A500000}"/>
    <cellStyle name="Normal 11 5 2 7 2 2 2" xfId="43666" xr:uid="{00000000-0005-0000-0000-00005B500000}"/>
    <cellStyle name="Normal 11 5 2 7 2 3" xfId="13955" xr:uid="{00000000-0005-0000-0000-00005C500000}"/>
    <cellStyle name="Normal 11 5 2 7 2 3 2" xfId="38714" xr:uid="{00000000-0005-0000-0000-00005D500000}"/>
    <cellStyle name="Normal 11 5 2 7 2 4" xfId="18906" xr:uid="{00000000-0005-0000-0000-00005E500000}"/>
    <cellStyle name="Normal 11 5 2 7 2 5" xfId="23858" xr:uid="{00000000-0005-0000-0000-00005F500000}"/>
    <cellStyle name="Normal 11 5 2 7 2 6" xfId="28810" xr:uid="{00000000-0005-0000-0000-000060500000}"/>
    <cellStyle name="Normal 11 5 2 7 2 7" xfId="33762" xr:uid="{00000000-0005-0000-0000-000061500000}"/>
    <cellStyle name="Normal 11 5 2 7 3" xfId="5507" xr:uid="{00000000-0005-0000-0000-000062500000}"/>
    <cellStyle name="Normal 11 5 2 7 3 2" xfId="10457" xr:uid="{00000000-0005-0000-0000-000063500000}"/>
    <cellStyle name="Normal 11 5 2 7 3 2 2" xfId="45118" xr:uid="{00000000-0005-0000-0000-000064500000}"/>
    <cellStyle name="Normal 11 5 2 7 3 3" xfId="15407" xr:uid="{00000000-0005-0000-0000-000065500000}"/>
    <cellStyle name="Normal 11 5 2 7 3 3 2" xfId="40166" xr:uid="{00000000-0005-0000-0000-000066500000}"/>
    <cellStyle name="Normal 11 5 2 7 3 4" xfId="20358" xr:uid="{00000000-0005-0000-0000-000067500000}"/>
    <cellStyle name="Normal 11 5 2 7 3 5" xfId="25310" xr:uid="{00000000-0005-0000-0000-000068500000}"/>
    <cellStyle name="Normal 11 5 2 7 3 6" xfId="30262" xr:uid="{00000000-0005-0000-0000-000069500000}"/>
    <cellStyle name="Normal 11 5 2 7 3 7" xfId="35214" xr:uid="{00000000-0005-0000-0000-00006A500000}"/>
    <cellStyle name="Normal 11 5 2 7 4" xfId="2603" xr:uid="{00000000-0005-0000-0000-00006B500000}"/>
    <cellStyle name="Normal 11 5 2 7 4 2" xfId="42214" xr:uid="{00000000-0005-0000-0000-00006C500000}"/>
    <cellStyle name="Normal 11 5 2 7 5" xfId="7553" xr:uid="{00000000-0005-0000-0000-00006D500000}"/>
    <cellStyle name="Normal 11 5 2 7 5 2" xfId="37262" xr:uid="{00000000-0005-0000-0000-00006E500000}"/>
    <cellStyle name="Normal 11 5 2 7 6" xfId="12503" xr:uid="{00000000-0005-0000-0000-00006F500000}"/>
    <cellStyle name="Normal 11 5 2 7 7" xfId="17454" xr:uid="{00000000-0005-0000-0000-000070500000}"/>
    <cellStyle name="Normal 11 5 2 7 8" xfId="22406" xr:uid="{00000000-0005-0000-0000-000071500000}"/>
    <cellStyle name="Normal 11 5 2 7 9" xfId="27358" xr:uid="{00000000-0005-0000-0000-000072500000}"/>
    <cellStyle name="Normal 11 5 2 8" xfId="1151" xr:uid="{00000000-0005-0000-0000-000073500000}"/>
    <cellStyle name="Normal 11 5 2 8 10" xfId="32904" xr:uid="{00000000-0005-0000-0000-000074500000}"/>
    <cellStyle name="Normal 11 5 2 8 2" xfId="4649" xr:uid="{00000000-0005-0000-0000-000075500000}"/>
    <cellStyle name="Normal 11 5 2 8 2 2" xfId="9599" xr:uid="{00000000-0005-0000-0000-000076500000}"/>
    <cellStyle name="Normal 11 5 2 8 2 2 2" xfId="44260" xr:uid="{00000000-0005-0000-0000-000077500000}"/>
    <cellStyle name="Normal 11 5 2 8 2 3" xfId="14549" xr:uid="{00000000-0005-0000-0000-000078500000}"/>
    <cellStyle name="Normal 11 5 2 8 2 3 2" xfId="39308" xr:uid="{00000000-0005-0000-0000-000079500000}"/>
    <cellStyle name="Normal 11 5 2 8 2 4" xfId="19500" xr:uid="{00000000-0005-0000-0000-00007A500000}"/>
    <cellStyle name="Normal 11 5 2 8 2 5" xfId="24452" xr:uid="{00000000-0005-0000-0000-00007B500000}"/>
    <cellStyle name="Normal 11 5 2 8 2 6" xfId="29404" xr:uid="{00000000-0005-0000-0000-00007C500000}"/>
    <cellStyle name="Normal 11 5 2 8 2 7" xfId="34356" xr:uid="{00000000-0005-0000-0000-00007D500000}"/>
    <cellStyle name="Normal 11 5 2 8 3" xfId="6101" xr:uid="{00000000-0005-0000-0000-00007E500000}"/>
    <cellStyle name="Normal 11 5 2 8 3 2" xfId="11051" xr:uid="{00000000-0005-0000-0000-00007F500000}"/>
    <cellStyle name="Normal 11 5 2 8 3 2 2" xfId="45712" xr:uid="{00000000-0005-0000-0000-000080500000}"/>
    <cellStyle name="Normal 11 5 2 8 3 3" xfId="16001" xr:uid="{00000000-0005-0000-0000-000081500000}"/>
    <cellStyle name="Normal 11 5 2 8 3 3 2" xfId="40760" xr:uid="{00000000-0005-0000-0000-000082500000}"/>
    <cellStyle name="Normal 11 5 2 8 3 4" xfId="20952" xr:uid="{00000000-0005-0000-0000-000083500000}"/>
    <cellStyle name="Normal 11 5 2 8 3 5" xfId="25904" xr:uid="{00000000-0005-0000-0000-000084500000}"/>
    <cellStyle name="Normal 11 5 2 8 3 6" xfId="30856" xr:uid="{00000000-0005-0000-0000-000085500000}"/>
    <cellStyle name="Normal 11 5 2 8 3 7" xfId="35808" xr:uid="{00000000-0005-0000-0000-000086500000}"/>
    <cellStyle name="Normal 11 5 2 8 4" xfId="3197" xr:uid="{00000000-0005-0000-0000-000087500000}"/>
    <cellStyle name="Normal 11 5 2 8 4 2" xfId="42808" xr:uid="{00000000-0005-0000-0000-000088500000}"/>
    <cellStyle name="Normal 11 5 2 8 5" xfId="8147" xr:uid="{00000000-0005-0000-0000-000089500000}"/>
    <cellStyle name="Normal 11 5 2 8 5 2" xfId="37856" xr:uid="{00000000-0005-0000-0000-00008A500000}"/>
    <cellStyle name="Normal 11 5 2 8 6" xfId="13097" xr:uid="{00000000-0005-0000-0000-00008B500000}"/>
    <cellStyle name="Normal 11 5 2 8 7" xfId="18048" xr:uid="{00000000-0005-0000-0000-00008C500000}"/>
    <cellStyle name="Normal 11 5 2 8 8" xfId="23000" xr:uid="{00000000-0005-0000-0000-00008D500000}"/>
    <cellStyle name="Normal 11 5 2 8 9" xfId="27952" xr:uid="{00000000-0005-0000-0000-00008E500000}"/>
    <cellStyle name="Normal 11 5 2 9" xfId="2339" xr:uid="{00000000-0005-0000-0000-00008F500000}"/>
    <cellStyle name="Normal 11 5 2 9 2" xfId="7289" xr:uid="{00000000-0005-0000-0000-000090500000}"/>
    <cellStyle name="Normal 11 5 2 9 2 2" xfId="41950" xr:uid="{00000000-0005-0000-0000-000091500000}"/>
    <cellStyle name="Normal 11 5 2 9 3" xfId="12239" xr:uid="{00000000-0005-0000-0000-000092500000}"/>
    <cellStyle name="Normal 11 5 2 9 3 2" xfId="36998" xr:uid="{00000000-0005-0000-0000-000093500000}"/>
    <cellStyle name="Normal 11 5 2 9 4" xfId="17190" xr:uid="{00000000-0005-0000-0000-000094500000}"/>
    <cellStyle name="Normal 11 5 2 9 5" xfId="22142" xr:uid="{00000000-0005-0000-0000-000095500000}"/>
    <cellStyle name="Normal 11 5 2 9 6" xfId="27094" xr:uid="{00000000-0005-0000-0000-000096500000}"/>
    <cellStyle name="Normal 11 5 2 9 7" xfId="32046" xr:uid="{00000000-0005-0000-0000-000097500000}"/>
    <cellStyle name="Normal 11 5 3" xfId="326" xr:uid="{00000000-0005-0000-0000-000098500000}"/>
    <cellStyle name="Normal 11 5 3 10" xfId="11744" xr:uid="{00000000-0005-0000-0000-000099500000}"/>
    <cellStyle name="Normal 11 5 3 11" xfId="16695" xr:uid="{00000000-0005-0000-0000-00009A500000}"/>
    <cellStyle name="Normal 11 5 3 12" xfId="21647" xr:uid="{00000000-0005-0000-0000-00009B500000}"/>
    <cellStyle name="Normal 11 5 3 13" xfId="26599" xr:uid="{00000000-0005-0000-0000-00009C500000}"/>
    <cellStyle name="Normal 11 5 3 14" xfId="31551" xr:uid="{00000000-0005-0000-0000-00009D500000}"/>
    <cellStyle name="Normal 11 5 3 2" xfId="920" xr:uid="{00000000-0005-0000-0000-00009E500000}"/>
    <cellStyle name="Normal 11 5 3 2 10" xfId="21911" xr:uid="{00000000-0005-0000-0000-00009F500000}"/>
    <cellStyle name="Normal 11 5 3 2 11" xfId="26863" xr:uid="{00000000-0005-0000-0000-0000A0500000}"/>
    <cellStyle name="Normal 11 5 3 2 12" xfId="31815" xr:uid="{00000000-0005-0000-0000-0000A1500000}"/>
    <cellStyle name="Normal 11 5 3 2 2" xfId="1514" xr:uid="{00000000-0005-0000-0000-0000A2500000}"/>
    <cellStyle name="Normal 11 5 3 2 2 10" xfId="33267" xr:uid="{00000000-0005-0000-0000-0000A3500000}"/>
    <cellStyle name="Normal 11 5 3 2 2 2" xfId="5012" xr:uid="{00000000-0005-0000-0000-0000A4500000}"/>
    <cellStyle name="Normal 11 5 3 2 2 2 2" xfId="9962" xr:uid="{00000000-0005-0000-0000-0000A5500000}"/>
    <cellStyle name="Normal 11 5 3 2 2 2 2 2" xfId="44623" xr:uid="{00000000-0005-0000-0000-0000A6500000}"/>
    <cellStyle name="Normal 11 5 3 2 2 2 3" xfId="14912" xr:uid="{00000000-0005-0000-0000-0000A7500000}"/>
    <cellStyle name="Normal 11 5 3 2 2 2 3 2" xfId="39671" xr:uid="{00000000-0005-0000-0000-0000A8500000}"/>
    <cellStyle name="Normal 11 5 3 2 2 2 4" xfId="19863" xr:uid="{00000000-0005-0000-0000-0000A9500000}"/>
    <cellStyle name="Normal 11 5 3 2 2 2 5" xfId="24815" xr:uid="{00000000-0005-0000-0000-0000AA500000}"/>
    <cellStyle name="Normal 11 5 3 2 2 2 6" xfId="29767" xr:uid="{00000000-0005-0000-0000-0000AB500000}"/>
    <cellStyle name="Normal 11 5 3 2 2 2 7" xfId="34719" xr:uid="{00000000-0005-0000-0000-0000AC500000}"/>
    <cellStyle name="Normal 11 5 3 2 2 3" xfId="6464" xr:uid="{00000000-0005-0000-0000-0000AD500000}"/>
    <cellStyle name="Normal 11 5 3 2 2 3 2" xfId="11414" xr:uid="{00000000-0005-0000-0000-0000AE500000}"/>
    <cellStyle name="Normal 11 5 3 2 2 3 2 2" xfId="46075" xr:uid="{00000000-0005-0000-0000-0000AF500000}"/>
    <cellStyle name="Normal 11 5 3 2 2 3 3" xfId="16364" xr:uid="{00000000-0005-0000-0000-0000B0500000}"/>
    <cellStyle name="Normal 11 5 3 2 2 3 3 2" xfId="41123" xr:uid="{00000000-0005-0000-0000-0000B1500000}"/>
    <cellStyle name="Normal 11 5 3 2 2 3 4" xfId="21315" xr:uid="{00000000-0005-0000-0000-0000B2500000}"/>
    <cellStyle name="Normal 11 5 3 2 2 3 5" xfId="26267" xr:uid="{00000000-0005-0000-0000-0000B3500000}"/>
    <cellStyle name="Normal 11 5 3 2 2 3 6" xfId="31219" xr:uid="{00000000-0005-0000-0000-0000B4500000}"/>
    <cellStyle name="Normal 11 5 3 2 2 3 7" xfId="36171" xr:uid="{00000000-0005-0000-0000-0000B5500000}"/>
    <cellStyle name="Normal 11 5 3 2 2 4" xfId="3560" xr:uid="{00000000-0005-0000-0000-0000B6500000}"/>
    <cellStyle name="Normal 11 5 3 2 2 4 2" xfId="43171" xr:uid="{00000000-0005-0000-0000-0000B7500000}"/>
    <cellStyle name="Normal 11 5 3 2 2 5" xfId="8510" xr:uid="{00000000-0005-0000-0000-0000B8500000}"/>
    <cellStyle name="Normal 11 5 3 2 2 5 2" xfId="38219" xr:uid="{00000000-0005-0000-0000-0000B9500000}"/>
    <cellStyle name="Normal 11 5 3 2 2 6" xfId="13460" xr:uid="{00000000-0005-0000-0000-0000BA500000}"/>
    <cellStyle name="Normal 11 5 3 2 2 7" xfId="18411" xr:uid="{00000000-0005-0000-0000-0000BB500000}"/>
    <cellStyle name="Normal 11 5 3 2 2 8" xfId="23363" xr:uid="{00000000-0005-0000-0000-0000BC500000}"/>
    <cellStyle name="Normal 11 5 3 2 2 9" xfId="28315" xr:uid="{00000000-0005-0000-0000-0000BD500000}"/>
    <cellStyle name="Normal 11 5 3 2 3" xfId="2966" xr:uid="{00000000-0005-0000-0000-0000BE500000}"/>
    <cellStyle name="Normal 11 5 3 2 3 2" xfId="7916" xr:uid="{00000000-0005-0000-0000-0000BF500000}"/>
    <cellStyle name="Normal 11 5 3 2 3 2 2" xfId="42577" xr:uid="{00000000-0005-0000-0000-0000C0500000}"/>
    <cellStyle name="Normal 11 5 3 2 3 3" xfId="12866" xr:uid="{00000000-0005-0000-0000-0000C1500000}"/>
    <cellStyle name="Normal 11 5 3 2 3 3 2" xfId="37625" xr:uid="{00000000-0005-0000-0000-0000C2500000}"/>
    <cellStyle name="Normal 11 5 3 2 3 4" xfId="17817" xr:uid="{00000000-0005-0000-0000-0000C3500000}"/>
    <cellStyle name="Normal 11 5 3 2 3 5" xfId="22769" xr:uid="{00000000-0005-0000-0000-0000C4500000}"/>
    <cellStyle name="Normal 11 5 3 2 3 6" xfId="27721" xr:uid="{00000000-0005-0000-0000-0000C5500000}"/>
    <cellStyle name="Normal 11 5 3 2 3 7" xfId="32673" xr:uid="{00000000-0005-0000-0000-0000C6500000}"/>
    <cellStyle name="Normal 11 5 3 2 4" xfId="4418" xr:uid="{00000000-0005-0000-0000-0000C7500000}"/>
    <cellStyle name="Normal 11 5 3 2 4 2" xfId="9368" xr:uid="{00000000-0005-0000-0000-0000C8500000}"/>
    <cellStyle name="Normal 11 5 3 2 4 2 2" xfId="44029" xr:uid="{00000000-0005-0000-0000-0000C9500000}"/>
    <cellStyle name="Normal 11 5 3 2 4 3" xfId="14318" xr:uid="{00000000-0005-0000-0000-0000CA500000}"/>
    <cellStyle name="Normal 11 5 3 2 4 3 2" xfId="39077" xr:uid="{00000000-0005-0000-0000-0000CB500000}"/>
    <cellStyle name="Normal 11 5 3 2 4 4" xfId="19269" xr:uid="{00000000-0005-0000-0000-0000CC500000}"/>
    <cellStyle name="Normal 11 5 3 2 4 5" xfId="24221" xr:uid="{00000000-0005-0000-0000-0000CD500000}"/>
    <cellStyle name="Normal 11 5 3 2 4 6" xfId="29173" xr:uid="{00000000-0005-0000-0000-0000CE500000}"/>
    <cellStyle name="Normal 11 5 3 2 4 7" xfId="34125" xr:uid="{00000000-0005-0000-0000-0000CF500000}"/>
    <cellStyle name="Normal 11 5 3 2 5" xfId="5870" xr:uid="{00000000-0005-0000-0000-0000D0500000}"/>
    <cellStyle name="Normal 11 5 3 2 5 2" xfId="10820" xr:uid="{00000000-0005-0000-0000-0000D1500000}"/>
    <cellStyle name="Normal 11 5 3 2 5 2 2" xfId="45481" xr:uid="{00000000-0005-0000-0000-0000D2500000}"/>
    <cellStyle name="Normal 11 5 3 2 5 3" xfId="15770" xr:uid="{00000000-0005-0000-0000-0000D3500000}"/>
    <cellStyle name="Normal 11 5 3 2 5 3 2" xfId="40529" xr:uid="{00000000-0005-0000-0000-0000D4500000}"/>
    <cellStyle name="Normal 11 5 3 2 5 4" xfId="20721" xr:uid="{00000000-0005-0000-0000-0000D5500000}"/>
    <cellStyle name="Normal 11 5 3 2 5 5" xfId="25673" xr:uid="{00000000-0005-0000-0000-0000D6500000}"/>
    <cellStyle name="Normal 11 5 3 2 5 6" xfId="30625" xr:uid="{00000000-0005-0000-0000-0000D7500000}"/>
    <cellStyle name="Normal 11 5 3 2 5 7" xfId="35577" xr:uid="{00000000-0005-0000-0000-0000D8500000}"/>
    <cellStyle name="Normal 11 5 3 2 6" xfId="2108" xr:uid="{00000000-0005-0000-0000-0000D9500000}"/>
    <cellStyle name="Normal 11 5 3 2 6 2" xfId="41719" xr:uid="{00000000-0005-0000-0000-0000DA500000}"/>
    <cellStyle name="Normal 11 5 3 2 7" xfId="7058" xr:uid="{00000000-0005-0000-0000-0000DB500000}"/>
    <cellStyle name="Normal 11 5 3 2 7 2" xfId="36767" xr:uid="{00000000-0005-0000-0000-0000DC500000}"/>
    <cellStyle name="Normal 11 5 3 2 8" xfId="12008" xr:uid="{00000000-0005-0000-0000-0000DD500000}"/>
    <cellStyle name="Normal 11 5 3 2 9" xfId="16959" xr:uid="{00000000-0005-0000-0000-0000DE500000}"/>
    <cellStyle name="Normal 11 5 3 3" xfId="656" xr:uid="{00000000-0005-0000-0000-0000DF500000}"/>
    <cellStyle name="Normal 11 5 3 3 10" xfId="32409" xr:uid="{00000000-0005-0000-0000-0000E0500000}"/>
    <cellStyle name="Normal 11 5 3 3 2" xfId="4154" xr:uid="{00000000-0005-0000-0000-0000E1500000}"/>
    <cellStyle name="Normal 11 5 3 3 2 2" xfId="9104" xr:uid="{00000000-0005-0000-0000-0000E2500000}"/>
    <cellStyle name="Normal 11 5 3 3 2 2 2" xfId="43765" xr:uid="{00000000-0005-0000-0000-0000E3500000}"/>
    <cellStyle name="Normal 11 5 3 3 2 3" xfId="14054" xr:uid="{00000000-0005-0000-0000-0000E4500000}"/>
    <cellStyle name="Normal 11 5 3 3 2 3 2" xfId="38813" xr:uid="{00000000-0005-0000-0000-0000E5500000}"/>
    <cellStyle name="Normal 11 5 3 3 2 4" xfId="19005" xr:uid="{00000000-0005-0000-0000-0000E6500000}"/>
    <cellStyle name="Normal 11 5 3 3 2 5" xfId="23957" xr:uid="{00000000-0005-0000-0000-0000E7500000}"/>
    <cellStyle name="Normal 11 5 3 3 2 6" xfId="28909" xr:uid="{00000000-0005-0000-0000-0000E8500000}"/>
    <cellStyle name="Normal 11 5 3 3 2 7" xfId="33861" xr:uid="{00000000-0005-0000-0000-0000E9500000}"/>
    <cellStyle name="Normal 11 5 3 3 3" xfId="5606" xr:uid="{00000000-0005-0000-0000-0000EA500000}"/>
    <cellStyle name="Normal 11 5 3 3 3 2" xfId="10556" xr:uid="{00000000-0005-0000-0000-0000EB500000}"/>
    <cellStyle name="Normal 11 5 3 3 3 2 2" xfId="45217" xr:uid="{00000000-0005-0000-0000-0000EC500000}"/>
    <cellStyle name="Normal 11 5 3 3 3 3" xfId="15506" xr:uid="{00000000-0005-0000-0000-0000ED500000}"/>
    <cellStyle name="Normal 11 5 3 3 3 3 2" xfId="40265" xr:uid="{00000000-0005-0000-0000-0000EE500000}"/>
    <cellStyle name="Normal 11 5 3 3 3 4" xfId="20457" xr:uid="{00000000-0005-0000-0000-0000EF500000}"/>
    <cellStyle name="Normal 11 5 3 3 3 5" xfId="25409" xr:uid="{00000000-0005-0000-0000-0000F0500000}"/>
    <cellStyle name="Normal 11 5 3 3 3 6" xfId="30361" xr:uid="{00000000-0005-0000-0000-0000F1500000}"/>
    <cellStyle name="Normal 11 5 3 3 3 7" xfId="35313" xr:uid="{00000000-0005-0000-0000-0000F2500000}"/>
    <cellStyle name="Normal 11 5 3 3 4" xfId="2702" xr:uid="{00000000-0005-0000-0000-0000F3500000}"/>
    <cellStyle name="Normal 11 5 3 3 4 2" xfId="42313" xr:uid="{00000000-0005-0000-0000-0000F4500000}"/>
    <cellStyle name="Normal 11 5 3 3 5" xfId="7652" xr:uid="{00000000-0005-0000-0000-0000F5500000}"/>
    <cellStyle name="Normal 11 5 3 3 5 2" xfId="37361" xr:uid="{00000000-0005-0000-0000-0000F6500000}"/>
    <cellStyle name="Normal 11 5 3 3 6" xfId="12602" xr:uid="{00000000-0005-0000-0000-0000F7500000}"/>
    <cellStyle name="Normal 11 5 3 3 7" xfId="17553" xr:uid="{00000000-0005-0000-0000-0000F8500000}"/>
    <cellStyle name="Normal 11 5 3 3 8" xfId="22505" xr:uid="{00000000-0005-0000-0000-0000F9500000}"/>
    <cellStyle name="Normal 11 5 3 3 9" xfId="27457" xr:uid="{00000000-0005-0000-0000-0000FA500000}"/>
    <cellStyle name="Normal 11 5 3 4" xfId="1250" xr:uid="{00000000-0005-0000-0000-0000FB500000}"/>
    <cellStyle name="Normal 11 5 3 4 10" xfId="33003" xr:uid="{00000000-0005-0000-0000-0000FC500000}"/>
    <cellStyle name="Normal 11 5 3 4 2" xfId="4748" xr:uid="{00000000-0005-0000-0000-0000FD500000}"/>
    <cellStyle name="Normal 11 5 3 4 2 2" xfId="9698" xr:uid="{00000000-0005-0000-0000-0000FE500000}"/>
    <cellStyle name="Normal 11 5 3 4 2 2 2" xfId="44359" xr:uid="{00000000-0005-0000-0000-0000FF500000}"/>
    <cellStyle name="Normal 11 5 3 4 2 3" xfId="14648" xr:uid="{00000000-0005-0000-0000-000000510000}"/>
    <cellStyle name="Normal 11 5 3 4 2 3 2" xfId="39407" xr:uid="{00000000-0005-0000-0000-000001510000}"/>
    <cellStyle name="Normal 11 5 3 4 2 4" xfId="19599" xr:uid="{00000000-0005-0000-0000-000002510000}"/>
    <cellStyle name="Normal 11 5 3 4 2 5" xfId="24551" xr:uid="{00000000-0005-0000-0000-000003510000}"/>
    <cellStyle name="Normal 11 5 3 4 2 6" xfId="29503" xr:uid="{00000000-0005-0000-0000-000004510000}"/>
    <cellStyle name="Normal 11 5 3 4 2 7" xfId="34455" xr:uid="{00000000-0005-0000-0000-000005510000}"/>
    <cellStyle name="Normal 11 5 3 4 3" xfId="6200" xr:uid="{00000000-0005-0000-0000-000006510000}"/>
    <cellStyle name="Normal 11 5 3 4 3 2" xfId="11150" xr:uid="{00000000-0005-0000-0000-000007510000}"/>
    <cellStyle name="Normal 11 5 3 4 3 2 2" xfId="45811" xr:uid="{00000000-0005-0000-0000-000008510000}"/>
    <cellStyle name="Normal 11 5 3 4 3 3" xfId="16100" xr:uid="{00000000-0005-0000-0000-000009510000}"/>
    <cellStyle name="Normal 11 5 3 4 3 3 2" xfId="40859" xr:uid="{00000000-0005-0000-0000-00000A510000}"/>
    <cellStyle name="Normal 11 5 3 4 3 4" xfId="21051" xr:uid="{00000000-0005-0000-0000-00000B510000}"/>
    <cellStyle name="Normal 11 5 3 4 3 5" xfId="26003" xr:uid="{00000000-0005-0000-0000-00000C510000}"/>
    <cellStyle name="Normal 11 5 3 4 3 6" xfId="30955" xr:uid="{00000000-0005-0000-0000-00000D510000}"/>
    <cellStyle name="Normal 11 5 3 4 3 7" xfId="35907" xr:uid="{00000000-0005-0000-0000-00000E510000}"/>
    <cellStyle name="Normal 11 5 3 4 4" xfId="3296" xr:uid="{00000000-0005-0000-0000-00000F510000}"/>
    <cellStyle name="Normal 11 5 3 4 4 2" xfId="42907" xr:uid="{00000000-0005-0000-0000-000010510000}"/>
    <cellStyle name="Normal 11 5 3 4 5" xfId="8246" xr:uid="{00000000-0005-0000-0000-000011510000}"/>
    <cellStyle name="Normal 11 5 3 4 5 2" xfId="37955" xr:uid="{00000000-0005-0000-0000-000012510000}"/>
    <cellStyle name="Normal 11 5 3 4 6" xfId="13196" xr:uid="{00000000-0005-0000-0000-000013510000}"/>
    <cellStyle name="Normal 11 5 3 4 7" xfId="18147" xr:uid="{00000000-0005-0000-0000-000014510000}"/>
    <cellStyle name="Normal 11 5 3 4 8" xfId="23099" xr:uid="{00000000-0005-0000-0000-000015510000}"/>
    <cellStyle name="Normal 11 5 3 4 9" xfId="28051" xr:uid="{00000000-0005-0000-0000-000016510000}"/>
    <cellStyle name="Normal 11 5 3 5" xfId="2372" xr:uid="{00000000-0005-0000-0000-000017510000}"/>
    <cellStyle name="Normal 11 5 3 5 2" xfId="7322" xr:uid="{00000000-0005-0000-0000-000018510000}"/>
    <cellStyle name="Normal 11 5 3 5 2 2" xfId="41983" xr:uid="{00000000-0005-0000-0000-000019510000}"/>
    <cellStyle name="Normal 11 5 3 5 3" xfId="12272" xr:uid="{00000000-0005-0000-0000-00001A510000}"/>
    <cellStyle name="Normal 11 5 3 5 3 2" xfId="37031" xr:uid="{00000000-0005-0000-0000-00001B510000}"/>
    <cellStyle name="Normal 11 5 3 5 4" xfId="17223" xr:uid="{00000000-0005-0000-0000-00001C510000}"/>
    <cellStyle name="Normal 11 5 3 5 5" xfId="22175" xr:uid="{00000000-0005-0000-0000-00001D510000}"/>
    <cellStyle name="Normal 11 5 3 5 6" xfId="27127" xr:uid="{00000000-0005-0000-0000-00001E510000}"/>
    <cellStyle name="Normal 11 5 3 5 7" xfId="32079" xr:uid="{00000000-0005-0000-0000-00001F510000}"/>
    <cellStyle name="Normal 11 5 3 6" xfId="3824" xr:uid="{00000000-0005-0000-0000-000020510000}"/>
    <cellStyle name="Normal 11 5 3 6 2" xfId="8774" xr:uid="{00000000-0005-0000-0000-000021510000}"/>
    <cellStyle name="Normal 11 5 3 6 2 2" xfId="43435" xr:uid="{00000000-0005-0000-0000-000022510000}"/>
    <cellStyle name="Normal 11 5 3 6 3" xfId="13724" xr:uid="{00000000-0005-0000-0000-000023510000}"/>
    <cellStyle name="Normal 11 5 3 6 3 2" xfId="38483" xr:uid="{00000000-0005-0000-0000-000024510000}"/>
    <cellStyle name="Normal 11 5 3 6 4" xfId="18675" xr:uid="{00000000-0005-0000-0000-000025510000}"/>
    <cellStyle name="Normal 11 5 3 6 5" xfId="23627" xr:uid="{00000000-0005-0000-0000-000026510000}"/>
    <cellStyle name="Normal 11 5 3 6 6" xfId="28579" xr:uid="{00000000-0005-0000-0000-000027510000}"/>
    <cellStyle name="Normal 11 5 3 6 7" xfId="33531" xr:uid="{00000000-0005-0000-0000-000028510000}"/>
    <cellStyle name="Normal 11 5 3 7" xfId="5276" xr:uid="{00000000-0005-0000-0000-000029510000}"/>
    <cellStyle name="Normal 11 5 3 7 2" xfId="10226" xr:uid="{00000000-0005-0000-0000-00002A510000}"/>
    <cellStyle name="Normal 11 5 3 7 2 2" xfId="44887" xr:uid="{00000000-0005-0000-0000-00002B510000}"/>
    <cellStyle name="Normal 11 5 3 7 3" xfId="15176" xr:uid="{00000000-0005-0000-0000-00002C510000}"/>
    <cellStyle name="Normal 11 5 3 7 3 2" xfId="39935" xr:uid="{00000000-0005-0000-0000-00002D510000}"/>
    <cellStyle name="Normal 11 5 3 7 4" xfId="20127" xr:uid="{00000000-0005-0000-0000-00002E510000}"/>
    <cellStyle name="Normal 11 5 3 7 5" xfId="25079" xr:uid="{00000000-0005-0000-0000-00002F510000}"/>
    <cellStyle name="Normal 11 5 3 7 6" xfId="30031" xr:uid="{00000000-0005-0000-0000-000030510000}"/>
    <cellStyle name="Normal 11 5 3 7 7" xfId="34983" xr:uid="{00000000-0005-0000-0000-000031510000}"/>
    <cellStyle name="Normal 11 5 3 8" xfId="1844" xr:uid="{00000000-0005-0000-0000-000032510000}"/>
    <cellStyle name="Normal 11 5 3 8 2" xfId="41455" xr:uid="{00000000-0005-0000-0000-000033510000}"/>
    <cellStyle name="Normal 11 5 3 9" xfId="6794" xr:uid="{00000000-0005-0000-0000-000034510000}"/>
    <cellStyle name="Normal 11 5 3 9 2" xfId="36503" xr:uid="{00000000-0005-0000-0000-000035510000}"/>
    <cellStyle name="Normal 11 5 4" xfId="392" xr:uid="{00000000-0005-0000-0000-000036510000}"/>
    <cellStyle name="Normal 11 5 4 10" xfId="11810" xr:uid="{00000000-0005-0000-0000-000037510000}"/>
    <cellStyle name="Normal 11 5 4 11" xfId="16761" xr:uid="{00000000-0005-0000-0000-000038510000}"/>
    <cellStyle name="Normal 11 5 4 12" xfId="21713" xr:uid="{00000000-0005-0000-0000-000039510000}"/>
    <cellStyle name="Normal 11 5 4 13" xfId="26665" xr:uid="{00000000-0005-0000-0000-00003A510000}"/>
    <cellStyle name="Normal 11 5 4 14" xfId="31617" xr:uid="{00000000-0005-0000-0000-00003B510000}"/>
    <cellStyle name="Normal 11 5 4 2" xfId="986" xr:uid="{00000000-0005-0000-0000-00003C510000}"/>
    <cellStyle name="Normal 11 5 4 2 10" xfId="21977" xr:uid="{00000000-0005-0000-0000-00003D510000}"/>
    <cellStyle name="Normal 11 5 4 2 11" xfId="26929" xr:uid="{00000000-0005-0000-0000-00003E510000}"/>
    <cellStyle name="Normal 11 5 4 2 12" xfId="31881" xr:uid="{00000000-0005-0000-0000-00003F510000}"/>
    <cellStyle name="Normal 11 5 4 2 2" xfId="1580" xr:uid="{00000000-0005-0000-0000-000040510000}"/>
    <cellStyle name="Normal 11 5 4 2 2 10" xfId="33333" xr:uid="{00000000-0005-0000-0000-000041510000}"/>
    <cellStyle name="Normal 11 5 4 2 2 2" xfId="5078" xr:uid="{00000000-0005-0000-0000-000042510000}"/>
    <cellStyle name="Normal 11 5 4 2 2 2 2" xfId="10028" xr:uid="{00000000-0005-0000-0000-000043510000}"/>
    <cellStyle name="Normal 11 5 4 2 2 2 2 2" xfId="44689" xr:uid="{00000000-0005-0000-0000-000044510000}"/>
    <cellStyle name="Normal 11 5 4 2 2 2 3" xfId="14978" xr:uid="{00000000-0005-0000-0000-000045510000}"/>
    <cellStyle name="Normal 11 5 4 2 2 2 3 2" xfId="39737" xr:uid="{00000000-0005-0000-0000-000046510000}"/>
    <cellStyle name="Normal 11 5 4 2 2 2 4" xfId="19929" xr:uid="{00000000-0005-0000-0000-000047510000}"/>
    <cellStyle name="Normal 11 5 4 2 2 2 5" xfId="24881" xr:uid="{00000000-0005-0000-0000-000048510000}"/>
    <cellStyle name="Normal 11 5 4 2 2 2 6" xfId="29833" xr:uid="{00000000-0005-0000-0000-000049510000}"/>
    <cellStyle name="Normal 11 5 4 2 2 2 7" xfId="34785" xr:uid="{00000000-0005-0000-0000-00004A510000}"/>
    <cellStyle name="Normal 11 5 4 2 2 3" xfId="6530" xr:uid="{00000000-0005-0000-0000-00004B510000}"/>
    <cellStyle name="Normal 11 5 4 2 2 3 2" xfId="11480" xr:uid="{00000000-0005-0000-0000-00004C510000}"/>
    <cellStyle name="Normal 11 5 4 2 2 3 2 2" xfId="46141" xr:uid="{00000000-0005-0000-0000-00004D510000}"/>
    <cellStyle name="Normal 11 5 4 2 2 3 3" xfId="16430" xr:uid="{00000000-0005-0000-0000-00004E510000}"/>
    <cellStyle name="Normal 11 5 4 2 2 3 3 2" xfId="41189" xr:uid="{00000000-0005-0000-0000-00004F510000}"/>
    <cellStyle name="Normal 11 5 4 2 2 3 4" xfId="21381" xr:uid="{00000000-0005-0000-0000-000050510000}"/>
    <cellStyle name="Normal 11 5 4 2 2 3 5" xfId="26333" xr:uid="{00000000-0005-0000-0000-000051510000}"/>
    <cellStyle name="Normal 11 5 4 2 2 3 6" xfId="31285" xr:uid="{00000000-0005-0000-0000-000052510000}"/>
    <cellStyle name="Normal 11 5 4 2 2 3 7" xfId="36237" xr:uid="{00000000-0005-0000-0000-000053510000}"/>
    <cellStyle name="Normal 11 5 4 2 2 4" xfId="3626" xr:uid="{00000000-0005-0000-0000-000054510000}"/>
    <cellStyle name="Normal 11 5 4 2 2 4 2" xfId="43237" xr:uid="{00000000-0005-0000-0000-000055510000}"/>
    <cellStyle name="Normal 11 5 4 2 2 5" xfId="8576" xr:uid="{00000000-0005-0000-0000-000056510000}"/>
    <cellStyle name="Normal 11 5 4 2 2 5 2" xfId="38285" xr:uid="{00000000-0005-0000-0000-000057510000}"/>
    <cellStyle name="Normal 11 5 4 2 2 6" xfId="13526" xr:uid="{00000000-0005-0000-0000-000058510000}"/>
    <cellStyle name="Normal 11 5 4 2 2 7" xfId="18477" xr:uid="{00000000-0005-0000-0000-000059510000}"/>
    <cellStyle name="Normal 11 5 4 2 2 8" xfId="23429" xr:uid="{00000000-0005-0000-0000-00005A510000}"/>
    <cellStyle name="Normal 11 5 4 2 2 9" xfId="28381" xr:uid="{00000000-0005-0000-0000-00005B510000}"/>
    <cellStyle name="Normal 11 5 4 2 3" xfId="3032" xr:uid="{00000000-0005-0000-0000-00005C510000}"/>
    <cellStyle name="Normal 11 5 4 2 3 2" xfId="7982" xr:uid="{00000000-0005-0000-0000-00005D510000}"/>
    <cellStyle name="Normal 11 5 4 2 3 2 2" xfId="42643" xr:uid="{00000000-0005-0000-0000-00005E510000}"/>
    <cellStyle name="Normal 11 5 4 2 3 3" xfId="12932" xr:uid="{00000000-0005-0000-0000-00005F510000}"/>
    <cellStyle name="Normal 11 5 4 2 3 3 2" xfId="37691" xr:uid="{00000000-0005-0000-0000-000060510000}"/>
    <cellStyle name="Normal 11 5 4 2 3 4" xfId="17883" xr:uid="{00000000-0005-0000-0000-000061510000}"/>
    <cellStyle name="Normal 11 5 4 2 3 5" xfId="22835" xr:uid="{00000000-0005-0000-0000-000062510000}"/>
    <cellStyle name="Normal 11 5 4 2 3 6" xfId="27787" xr:uid="{00000000-0005-0000-0000-000063510000}"/>
    <cellStyle name="Normal 11 5 4 2 3 7" xfId="32739" xr:uid="{00000000-0005-0000-0000-000064510000}"/>
    <cellStyle name="Normal 11 5 4 2 4" xfId="4484" xr:uid="{00000000-0005-0000-0000-000065510000}"/>
    <cellStyle name="Normal 11 5 4 2 4 2" xfId="9434" xr:uid="{00000000-0005-0000-0000-000066510000}"/>
    <cellStyle name="Normal 11 5 4 2 4 2 2" xfId="44095" xr:uid="{00000000-0005-0000-0000-000067510000}"/>
    <cellStyle name="Normal 11 5 4 2 4 3" xfId="14384" xr:uid="{00000000-0005-0000-0000-000068510000}"/>
    <cellStyle name="Normal 11 5 4 2 4 3 2" xfId="39143" xr:uid="{00000000-0005-0000-0000-000069510000}"/>
    <cellStyle name="Normal 11 5 4 2 4 4" xfId="19335" xr:uid="{00000000-0005-0000-0000-00006A510000}"/>
    <cellStyle name="Normal 11 5 4 2 4 5" xfId="24287" xr:uid="{00000000-0005-0000-0000-00006B510000}"/>
    <cellStyle name="Normal 11 5 4 2 4 6" xfId="29239" xr:uid="{00000000-0005-0000-0000-00006C510000}"/>
    <cellStyle name="Normal 11 5 4 2 4 7" xfId="34191" xr:uid="{00000000-0005-0000-0000-00006D510000}"/>
    <cellStyle name="Normal 11 5 4 2 5" xfId="5936" xr:uid="{00000000-0005-0000-0000-00006E510000}"/>
    <cellStyle name="Normal 11 5 4 2 5 2" xfId="10886" xr:uid="{00000000-0005-0000-0000-00006F510000}"/>
    <cellStyle name="Normal 11 5 4 2 5 2 2" xfId="45547" xr:uid="{00000000-0005-0000-0000-000070510000}"/>
    <cellStyle name="Normal 11 5 4 2 5 3" xfId="15836" xr:uid="{00000000-0005-0000-0000-000071510000}"/>
    <cellStyle name="Normal 11 5 4 2 5 3 2" xfId="40595" xr:uid="{00000000-0005-0000-0000-000072510000}"/>
    <cellStyle name="Normal 11 5 4 2 5 4" xfId="20787" xr:uid="{00000000-0005-0000-0000-000073510000}"/>
    <cellStyle name="Normal 11 5 4 2 5 5" xfId="25739" xr:uid="{00000000-0005-0000-0000-000074510000}"/>
    <cellStyle name="Normal 11 5 4 2 5 6" xfId="30691" xr:uid="{00000000-0005-0000-0000-000075510000}"/>
    <cellStyle name="Normal 11 5 4 2 5 7" xfId="35643" xr:uid="{00000000-0005-0000-0000-000076510000}"/>
    <cellStyle name="Normal 11 5 4 2 6" xfId="2174" xr:uid="{00000000-0005-0000-0000-000077510000}"/>
    <cellStyle name="Normal 11 5 4 2 6 2" xfId="41785" xr:uid="{00000000-0005-0000-0000-000078510000}"/>
    <cellStyle name="Normal 11 5 4 2 7" xfId="7124" xr:uid="{00000000-0005-0000-0000-000079510000}"/>
    <cellStyle name="Normal 11 5 4 2 7 2" xfId="36833" xr:uid="{00000000-0005-0000-0000-00007A510000}"/>
    <cellStyle name="Normal 11 5 4 2 8" xfId="12074" xr:uid="{00000000-0005-0000-0000-00007B510000}"/>
    <cellStyle name="Normal 11 5 4 2 9" xfId="17025" xr:uid="{00000000-0005-0000-0000-00007C510000}"/>
    <cellStyle name="Normal 11 5 4 3" xfId="722" xr:uid="{00000000-0005-0000-0000-00007D510000}"/>
    <cellStyle name="Normal 11 5 4 3 10" xfId="32475" xr:uid="{00000000-0005-0000-0000-00007E510000}"/>
    <cellStyle name="Normal 11 5 4 3 2" xfId="4220" xr:uid="{00000000-0005-0000-0000-00007F510000}"/>
    <cellStyle name="Normal 11 5 4 3 2 2" xfId="9170" xr:uid="{00000000-0005-0000-0000-000080510000}"/>
    <cellStyle name="Normal 11 5 4 3 2 2 2" xfId="43831" xr:uid="{00000000-0005-0000-0000-000081510000}"/>
    <cellStyle name="Normal 11 5 4 3 2 3" xfId="14120" xr:uid="{00000000-0005-0000-0000-000082510000}"/>
    <cellStyle name="Normal 11 5 4 3 2 3 2" xfId="38879" xr:uid="{00000000-0005-0000-0000-000083510000}"/>
    <cellStyle name="Normal 11 5 4 3 2 4" xfId="19071" xr:uid="{00000000-0005-0000-0000-000084510000}"/>
    <cellStyle name="Normal 11 5 4 3 2 5" xfId="24023" xr:uid="{00000000-0005-0000-0000-000085510000}"/>
    <cellStyle name="Normal 11 5 4 3 2 6" xfId="28975" xr:uid="{00000000-0005-0000-0000-000086510000}"/>
    <cellStyle name="Normal 11 5 4 3 2 7" xfId="33927" xr:uid="{00000000-0005-0000-0000-000087510000}"/>
    <cellStyle name="Normal 11 5 4 3 3" xfId="5672" xr:uid="{00000000-0005-0000-0000-000088510000}"/>
    <cellStyle name="Normal 11 5 4 3 3 2" xfId="10622" xr:uid="{00000000-0005-0000-0000-000089510000}"/>
    <cellStyle name="Normal 11 5 4 3 3 2 2" xfId="45283" xr:uid="{00000000-0005-0000-0000-00008A510000}"/>
    <cellStyle name="Normal 11 5 4 3 3 3" xfId="15572" xr:uid="{00000000-0005-0000-0000-00008B510000}"/>
    <cellStyle name="Normal 11 5 4 3 3 3 2" xfId="40331" xr:uid="{00000000-0005-0000-0000-00008C510000}"/>
    <cellStyle name="Normal 11 5 4 3 3 4" xfId="20523" xr:uid="{00000000-0005-0000-0000-00008D510000}"/>
    <cellStyle name="Normal 11 5 4 3 3 5" xfId="25475" xr:uid="{00000000-0005-0000-0000-00008E510000}"/>
    <cellStyle name="Normal 11 5 4 3 3 6" xfId="30427" xr:uid="{00000000-0005-0000-0000-00008F510000}"/>
    <cellStyle name="Normal 11 5 4 3 3 7" xfId="35379" xr:uid="{00000000-0005-0000-0000-000090510000}"/>
    <cellStyle name="Normal 11 5 4 3 4" xfId="2768" xr:uid="{00000000-0005-0000-0000-000091510000}"/>
    <cellStyle name="Normal 11 5 4 3 4 2" xfId="42379" xr:uid="{00000000-0005-0000-0000-000092510000}"/>
    <cellStyle name="Normal 11 5 4 3 5" xfId="7718" xr:uid="{00000000-0005-0000-0000-000093510000}"/>
    <cellStyle name="Normal 11 5 4 3 5 2" xfId="37427" xr:uid="{00000000-0005-0000-0000-000094510000}"/>
    <cellStyle name="Normal 11 5 4 3 6" xfId="12668" xr:uid="{00000000-0005-0000-0000-000095510000}"/>
    <cellStyle name="Normal 11 5 4 3 7" xfId="17619" xr:uid="{00000000-0005-0000-0000-000096510000}"/>
    <cellStyle name="Normal 11 5 4 3 8" xfId="22571" xr:uid="{00000000-0005-0000-0000-000097510000}"/>
    <cellStyle name="Normal 11 5 4 3 9" xfId="27523" xr:uid="{00000000-0005-0000-0000-000098510000}"/>
    <cellStyle name="Normal 11 5 4 4" xfId="1316" xr:uid="{00000000-0005-0000-0000-000099510000}"/>
    <cellStyle name="Normal 11 5 4 4 10" xfId="33069" xr:uid="{00000000-0005-0000-0000-00009A510000}"/>
    <cellStyle name="Normal 11 5 4 4 2" xfId="4814" xr:uid="{00000000-0005-0000-0000-00009B510000}"/>
    <cellStyle name="Normal 11 5 4 4 2 2" xfId="9764" xr:uid="{00000000-0005-0000-0000-00009C510000}"/>
    <cellStyle name="Normal 11 5 4 4 2 2 2" xfId="44425" xr:uid="{00000000-0005-0000-0000-00009D510000}"/>
    <cellStyle name="Normal 11 5 4 4 2 3" xfId="14714" xr:uid="{00000000-0005-0000-0000-00009E510000}"/>
    <cellStyle name="Normal 11 5 4 4 2 3 2" xfId="39473" xr:uid="{00000000-0005-0000-0000-00009F510000}"/>
    <cellStyle name="Normal 11 5 4 4 2 4" xfId="19665" xr:uid="{00000000-0005-0000-0000-0000A0510000}"/>
    <cellStyle name="Normal 11 5 4 4 2 5" xfId="24617" xr:uid="{00000000-0005-0000-0000-0000A1510000}"/>
    <cellStyle name="Normal 11 5 4 4 2 6" xfId="29569" xr:uid="{00000000-0005-0000-0000-0000A2510000}"/>
    <cellStyle name="Normal 11 5 4 4 2 7" xfId="34521" xr:uid="{00000000-0005-0000-0000-0000A3510000}"/>
    <cellStyle name="Normal 11 5 4 4 3" xfId="6266" xr:uid="{00000000-0005-0000-0000-0000A4510000}"/>
    <cellStyle name="Normal 11 5 4 4 3 2" xfId="11216" xr:uid="{00000000-0005-0000-0000-0000A5510000}"/>
    <cellStyle name="Normal 11 5 4 4 3 2 2" xfId="45877" xr:uid="{00000000-0005-0000-0000-0000A6510000}"/>
    <cellStyle name="Normal 11 5 4 4 3 3" xfId="16166" xr:uid="{00000000-0005-0000-0000-0000A7510000}"/>
    <cellStyle name="Normal 11 5 4 4 3 3 2" xfId="40925" xr:uid="{00000000-0005-0000-0000-0000A8510000}"/>
    <cellStyle name="Normal 11 5 4 4 3 4" xfId="21117" xr:uid="{00000000-0005-0000-0000-0000A9510000}"/>
    <cellStyle name="Normal 11 5 4 4 3 5" xfId="26069" xr:uid="{00000000-0005-0000-0000-0000AA510000}"/>
    <cellStyle name="Normal 11 5 4 4 3 6" xfId="31021" xr:uid="{00000000-0005-0000-0000-0000AB510000}"/>
    <cellStyle name="Normal 11 5 4 4 3 7" xfId="35973" xr:uid="{00000000-0005-0000-0000-0000AC510000}"/>
    <cellStyle name="Normal 11 5 4 4 4" xfId="3362" xr:uid="{00000000-0005-0000-0000-0000AD510000}"/>
    <cellStyle name="Normal 11 5 4 4 4 2" xfId="42973" xr:uid="{00000000-0005-0000-0000-0000AE510000}"/>
    <cellStyle name="Normal 11 5 4 4 5" xfId="8312" xr:uid="{00000000-0005-0000-0000-0000AF510000}"/>
    <cellStyle name="Normal 11 5 4 4 5 2" xfId="38021" xr:uid="{00000000-0005-0000-0000-0000B0510000}"/>
    <cellStyle name="Normal 11 5 4 4 6" xfId="13262" xr:uid="{00000000-0005-0000-0000-0000B1510000}"/>
    <cellStyle name="Normal 11 5 4 4 7" xfId="18213" xr:uid="{00000000-0005-0000-0000-0000B2510000}"/>
    <cellStyle name="Normal 11 5 4 4 8" xfId="23165" xr:uid="{00000000-0005-0000-0000-0000B3510000}"/>
    <cellStyle name="Normal 11 5 4 4 9" xfId="28117" xr:uid="{00000000-0005-0000-0000-0000B4510000}"/>
    <cellStyle name="Normal 11 5 4 5" xfId="2438" xr:uid="{00000000-0005-0000-0000-0000B5510000}"/>
    <cellStyle name="Normal 11 5 4 5 2" xfId="7388" xr:uid="{00000000-0005-0000-0000-0000B6510000}"/>
    <cellStyle name="Normal 11 5 4 5 2 2" xfId="42049" xr:uid="{00000000-0005-0000-0000-0000B7510000}"/>
    <cellStyle name="Normal 11 5 4 5 3" xfId="12338" xr:uid="{00000000-0005-0000-0000-0000B8510000}"/>
    <cellStyle name="Normal 11 5 4 5 3 2" xfId="37097" xr:uid="{00000000-0005-0000-0000-0000B9510000}"/>
    <cellStyle name="Normal 11 5 4 5 4" xfId="17289" xr:uid="{00000000-0005-0000-0000-0000BA510000}"/>
    <cellStyle name="Normal 11 5 4 5 5" xfId="22241" xr:uid="{00000000-0005-0000-0000-0000BB510000}"/>
    <cellStyle name="Normal 11 5 4 5 6" xfId="27193" xr:uid="{00000000-0005-0000-0000-0000BC510000}"/>
    <cellStyle name="Normal 11 5 4 5 7" xfId="32145" xr:uid="{00000000-0005-0000-0000-0000BD510000}"/>
    <cellStyle name="Normal 11 5 4 6" xfId="3890" xr:uid="{00000000-0005-0000-0000-0000BE510000}"/>
    <cellStyle name="Normal 11 5 4 6 2" xfId="8840" xr:uid="{00000000-0005-0000-0000-0000BF510000}"/>
    <cellStyle name="Normal 11 5 4 6 2 2" xfId="43501" xr:uid="{00000000-0005-0000-0000-0000C0510000}"/>
    <cellStyle name="Normal 11 5 4 6 3" xfId="13790" xr:uid="{00000000-0005-0000-0000-0000C1510000}"/>
    <cellStyle name="Normal 11 5 4 6 3 2" xfId="38549" xr:uid="{00000000-0005-0000-0000-0000C2510000}"/>
    <cellStyle name="Normal 11 5 4 6 4" xfId="18741" xr:uid="{00000000-0005-0000-0000-0000C3510000}"/>
    <cellStyle name="Normal 11 5 4 6 5" xfId="23693" xr:uid="{00000000-0005-0000-0000-0000C4510000}"/>
    <cellStyle name="Normal 11 5 4 6 6" xfId="28645" xr:uid="{00000000-0005-0000-0000-0000C5510000}"/>
    <cellStyle name="Normal 11 5 4 6 7" xfId="33597" xr:uid="{00000000-0005-0000-0000-0000C6510000}"/>
    <cellStyle name="Normal 11 5 4 7" xfId="5342" xr:uid="{00000000-0005-0000-0000-0000C7510000}"/>
    <cellStyle name="Normal 11 5 4 7 2" xfId="10292" xr:uid="{00000000-0005-0000-0000-0000C8510000}"/>
    <cellStyle name="Normal 11 5 4 7 2 2" xfId="44953" xr:uid="{00000000-0005-0000-0000-0000C9510000}"/>
    <cellStyle name="Normal 11 5 4 7 3" xfId="15242" xr:uid="{00000000-0005-0000-0000-0000CA510000}"/>
    <cellStyle name="Normal 11 5 4 7 3 2" xfId="40001" xr:uid="{00000000-0005-0000-0000-0000CB510000}"/>
    <cellStyle name="Normal 11 5 4 7 4" xfId="20193" xr:uid="{00000000-0005-0000-0000-0000CC510000}"/>
    <cellStyle name="Normal 11 5 4 7 5" xfId="25145" xr:uid="{00000000-0005-0000-0000-0000CD510000}"/>
    <cellStyle name="Normal 11 5 4 7 6" xfId="30097" xr:uid="{00000000-0005-0000-0000-0000CE510000}"/>
    <cellStyle name="Normal 11 5 4 7 7" xfId="35049" xr:uid="{00000000-0005-0000-0000-0000CF510000}"/>
    <cellStyle name="Normal 11 5 4 8" xfId="1910" xr:uid="{00000000-0005-0000-0000-0000D0510000}"/>
    <cellStyle name="Normal 11 5 4 8 2" xfId="41521" xr:uid="{00000000-0005-0000-0000-0000D1510000}"/>
    <cellStyle name="Normal 11 5 4 9" xfId="6860" xr:uid="{00000000-0005-0000-0000-0000D2510000}"/>
    <cellStyle name="Normal 11 5 4 9 2" xfId="36569" xr:uid="{00000000-0005-0000-0000-0000D3510000}"/>
    <cellStyle name="Normal 11 5 5" xfId="458" xr:uid="{00000000-0005-0000-0000-0000D4510000}"/>
    <cellStyle name="Normal 11 5 5 10" xfId="11876" xr:uid="{00000000-0005-0000-0000-0000D5510000}"/>
    <cellStyle name="Normal 11 5 5 11" xfId="16827" xr:uid="{00000000-0005-0000-0000-0000D6510000}"/>
    <cellStyle name="Normal 11 5 5 12" xfId="21779" xr:uid="{00000000-0005-0000-0000-0000D7510000}"/>
    <cellStyle name="Normal 11 5 5 13" xfId="26731" xr:uid="{00000000-0005-0000-0000-0000D8510000}"/>
    <cellStyle name="Normal 11 5 5 14" xfId="31683" xr:uid="{00000000-0005-0000-0000-0000D9510000}"/>
    <cellStyle name="Normal 11 5 5 2" xfId="1052" xr:uid="{00000000-0005-0000-0000-0000DA510000}"/>
    <cellStyle name="Normal 11 5 5 2 10" xfId="22043" xr:uid="{00000000-0005-0000-0000-0000DB510000}"/>
    <cellStyle name="Normal 11 5 5 2 11" xfId="26995" xr:uid="{00000000-0005-0000-0000-0000DC510000}"/>
    <cellStyle name="Normal 11 5 5 2 12" xfId="31947" xr:uid="{00000000-0005-0000-0000-0000DD510000}"/>
    <cellStyle name="Normal 11 5 5 2 2" xfId="1646" xr:uid="{00000000-0005-0000-0000-0000DE510000}"/>
    <cellStyle name="Normal 11 5 5 2 2 10" xfId="33399" xr:uid="{00000000-0005-0000-0000-0000DF510000}"/>
    <cellStyle name="Normal 11 5 5 2 2 2" xfId="5144" xr:uid="{00000000-0005-0000-0000-0000E0510000}"/>
    <cellStyle name="Normal 11 5 5 2 2 2 2" xfId="10094" xr:uid="{00000000-0005-0000-0000-0000E1510000}"/>
    <cellStyle name="Normal 11 5 5 2 2 2 2 2" xfId="44755" xr:uid="{00000000-0005-0000-0000-0000E2510000}"/>
    <cellStyle name="Normal 11 5 5 2 2 2 3" xfId="15044" xr:uid="{00000000-0005-0000-0000-0000E3510000}"/>
    <cellStyle name="Normal 11 5 5 2 2 2 3 2" xfId="39803" xr:uid="{00000000-0005-0000-0000-0000E4510000}"/>
    <cellStyle name="Normal 11 5 5 2 2 2 4" xfId="19995" xr:uid="{00000000-0005-0000-0000-0000E5510000}"/>
    <cellStyle name="Normal 11 5 5 2 2 2 5" xfId="24947" xr:uid="{00000000-0005-0000-0000-0000E6510000}"/>
    <cellStyle name="Normal 11 5 5 2 2 2 6" xfId="29899" xr:uid="{00000000-0005-0000-0000-0000E7510000}"/>
    <cellStyle name="Normal 11 5 5 2 2 2 7" xfId="34851" xr:uid="{00000000-0005-0000-0000-0000E8510000}"/>
    <cellStyle name="Normal 11 5 5 2 2 3" xfId="6596" xr:uid="{00000000-0005-0000-0000-0000E9510000}"/>
    <cellStyle name="Normal 11 5 5 2 2 3 2" xfId="11546" xr:uid="{00000000-0005-0000-0000-0000EA510000}"/>
    <cellStyle name="Normal 11 5 5 2 2 3 2 2" xfId="46207" xr:uid="{00000000-0005-0000-0000-0000EB510000}"/>
    <cellStyle name="Normal 11 5 5 2 2 3 3" xfId="16496" xr:uid="{00000000-0005-0000-0000-0000EC510000}"/>
    <cellStyle name="Normal 11 5 5 2 2 3 3 2" xfId="41255" xr:uid="{00000000-0005-0000-0000-0000ED510000}"/>
    <cellStyle name="Normal 11 5 5 2 2 3 4" xfId="21447" xr:uid="{00000000-0005-0000-0000-0000EE510000}"/>
    <cellStyle name="Normal 11 5 5 2 2 3 5" xfId="26399" xr:uid="{00000000-0005-0000-0000-0000EF510000}"/>
    <cellStyle name="Normal 11 5 5 2 2 3 6" xfId="31351" xr:uid="{00000000-0005-0000-0000-0000F0510000}"/>
    <cellStyle name="Normal 11 5 5 2 2 3 7" xfId="36303" xr:uid="{00000000-0005-0000-0000-0000F1510000}"/>
    <cellStyle name="Normal 11 5 5 2 2 4" xfId="3692" xr:uid="{00000000-0005-0000-0000-0000F2510000}"/>
    <cellStyle name="Normal 11 5 5 2 2 4 2" xfId="43303" xr:uid="{00000000-0005-0000-0000-0000F3510000}"/>
    <cellStyle name="Normal 11 5 5 2 2 5" xfId="8642" xr:uid="{00000000-0005-0000-0000-0000F4510000}"/>
    <cellStyle name="Normal 11 5 5 2 2 5 2" xfId="38351" xr:uid="{00000000-0005-0000-0000-0000F5510000}"/>
    <cellStyle name="Normal 11 5 5 2 2 6" xfId="13592" xr:uid="{00000000-0005-0000-0000-0000F6510000}"/>
    <cellStyle name="Normal 11 5 5 2 2 7" xfId="18543" xr:uid="{00000000-0005-0000-0000-0000F7510000}"/>
    <cellStyle name="Normal 11 5 5 2 2 8" xfId="23495" xr:uid="{00000000-0005-0000-0000-0000F8510000}"/>
    <cellStyle name="Normal 11 5 5 2 2 9" xfId="28447" xr:uid="{00000000-0005-0000-0000-0000F9510000}"/>
    <cellStyle name="Normal 11 5 5 2 3" xfId="3098" xr:uid="{00000000-0005-0000-0000-0000FA510000}"/>
    <cellStyle name="Normal 11 5 5 2 3 2" xfId="8048" xr:uid="{00000000-0005-0000-0000-0000FB510000}"/>
    <cellStyle name="Normal 11 5 5 2 3 2 2" xfId="42709" xr:uid="{00000000-0005-0000-0000-0000FC510000}"/>
    <cellStyle name="Normal 11 5 5 2 3 3" xfId="12998" xr:uid="{00000000-0005-0000-0000-0000FD510000}"/>
    <cellStyle name="Normal 11 5 5 2 3 3 2" xfId="37757" xr:uid="{00000000-0005-0000-0000-0000FE510000}"/>
    <cellStyle name="Normal 11 5 5 2 3 4" xfId="17949" xr:uid="{00000000-0005-0000-0000-0000FF510000}"/>
    <cellStyle name="Normal 11 5 5 2 3 5" xfId="22901" xr:uid="{00000000-0005-0000-0000-000000520000}"/>
    <cellStyle name="Normal 11 5 5 2 3 6" xfId="27853" xr:uid="{00000000-0005-0000-0000-000001520000}"/>
    <cellStyle name="Normal 11 5 5 2 3 7" xfId="32805" xr:uid="{00000000-0005-0000-0000-000002520000}"/>
    <cellStyle name="Normal 11 5 5 2 4" xfId="4550" xr:uid="{00000000-0005-0000-0000-000003520000}"/>
    <cellStyle name="Normal 11 5 5 2 4 2" xfId="9500" xr:uid="{00000000-0005-0000-0000-000004520000}"/>
    <cellStyle name="Normal 11 5 5 2 4 2 2" xfId="44161" xr:uid="{00000000-0005-0000-0000-000005520000}"/>
    <cellStyle name="Normal 11 5 5 2 4 3" xfId="14450" xr:uid="{00000000-0005-0000-0000-000006520000}"/>
    <cellStyle name="Normal 11 5 5 2 4 3 2" xfId="39209" xr:uid="{00000000-0005-0000-0000-000007520000}"/>
    <cellStyle name="Normal 11 5 5 2 4 4" xfId="19401" xr:uid="{00000000-0005-0000-0000-000008520000}"/>
    <cellStyle name="Normal 11 5 5 2 4 5" xfId="24353" xr:uid="{00000000-0005-0000-0000-000009520000}"/>
    <cellStyle name="Normal 11 5 5 2 4 6" xfId="29305" xr:uid="{00000000-0005-0000-0000-00000A520000}"/>
    <cellStyle name="Normal 11 5 5 2 4 7" xfId="34257" xr:uid="{00000000-0005-0000-0000-00000B520000}"/>
    <cellStyle name="Normal 11 5 5 2 5" xfId="6002" xr:uid="{00000000-0005-0000-0000-00000C520000}"/>
    <cellStyle name="Normal 11 5 5 2 5 2" xfId="10952" xr:uid="{00000000-0005-0000-0000-00000D520000}"/>
    <cellStyle name="Normal 11 5 5 2 5 2 2" xfId="45613" xr:uid="{00000000-0005-0000-0000-00000E520000}"/>
    <cellStyle name="Normal 11 5 5 2 5 3" xfId="15902" xr:uid="{00000000-0005-0000-0000-00000F520000}"/>
    <cellStyle name="Normal 11 5 5 2 5 3 2" xfId="40661" xr:uid="{00000000-0005-0000-0000-000010520000}"/>
    <cellStyle name="Normal 11 5 5 2 5 4" xfId="20853" xr:uid="{00000000-0005-0000-0000-000011520000}"/>
    <cellStyle name="Normal 11 5 5 2 5 5" xfId="25805" xr:uid="{00000000-0005-0000-0000-000012520000}"/>
    <cellStyle name="Normal 11 5 5 2 5 6" xfId="30757" xr:uid="{00000000-0005-0000-0000-000013520000}"/>
    <cellStyle name="Normal 11 5 5 2 5 7" xfId="35709" xr:uid="{00000000-0005-0000-0000-000014520000}"/>
    <cellStyle name="Normal 11 5 5 2 6" xfId="2240" xr:uid="{00000000-0005-0000-0000-000015520000}"/>
    <cellStyle name="Normal 11 5 5 2 6 2" xfId="41851" xr:uid="{00000000-0005-0000-0000-000016520000}"/>
    <cellStyle name="Normal 11 5 5 2 7" xfId="7190" xr:uid="{00000000-0005-0000-0000-000017520000}"/>
    <cellStyle name="Normal 11 5 5 2 7 2" xfId="36899" xr:uid="{00000000-0005-0000-0000-000018520000}"/>
    <cellStyle name="Normal 11 5 5 2 8" xfId="12140" xr:uid="{00000000-0005-0000-0000-000019520000}"/>
    <cellStyle name="Normal 11 5 5 2 9" xfId="17091" xr:uid="{00000000-0005-0000-0000-00001A520000}"/>
    <cellStyle name="Normal 11 5 5 3" xfId="788" xr:uid="{00000000-0005-0000-0000-00001B520000}"/>
    <cellStyle name="Normal 11 5 5 3 10" xfId="32541" xr:uid="{00000000-0005-0000-0000-00001C520000}"/>
    <cellStyle name="Normal 11 5 5 3 2" xfId="4286" xr:uid="{00000000-0005-0000-0000-00001D520000}"/>
    <cellStyle name="Normal 11 5 5 3 2 2" xfId="9236" xr:uid="{00000000-0005-0000-0000-00001E520000}"/>
    <cellStyle name="Normal 11 5 5 3 2 2 2" xfId="43897" xr:uid="{00000000-0005-0000-0000-00001F520000}"/>
    <cellStyle name="Normal 11 5 5 3 2 3" xfId="14186" xr:uid="{00000000-0005-0000-0000-000020520000}"/>
    <cellStyle name="Normal 11 5 5 3 2 3 2" xfId="38945" xr:uid="{00000000-0005-0000-0000-000021520000}"/>
    <cellStyle name="Normal 11 5 5 3 2 4" xfId="19137" xr:uid="{00000000-0005-0000-0000-000022520000}"/>
    <cellStyle name="Normal 11 5 5 3 2 5" xfId="24089" xr:uid="{00000000-0005-0000-0000-000023520000}"/>
    <cellStyle name="Normal 11 5 5 3 2 6" xfId="29041" xr:uid="{00000000-0005-0000-0000-000024520000}"/>
    <cellStyle name="Normal 11 5 5 3 2 7" xfId="33993" xr:uid="{00000000-0005-0000-0000-000025520000}"/>
    <cellStyle name="Normal 11 5 5 3 3" xfId="5738" xr:uid="{00000000-0005-0000-0000-000026520000}"/>
    <cellStyle name="Normal 11 5 5 3 3 2" xfId="10688" xr:uid="{00000000-0005-0000-0000-000027520000}"/>
    <cellStyle name="Normal 11 5 5 3 3 2 2" xfId="45349" xr:uid="{00000000-0005-0000-0000-000028520000}"/>
    <cellStyle name="Normal 11 5 5 3 3 3" xfId="15638" xr:uid="{00000000-0005-0000-0000-000029520000}"/>
    <cellStyle name="Normal 11 5 5 3 3 3 2" xfId="40397" xr:uid="{00000000-0005-0000-0000-00002A520000}"/>
    <cellStyle name="Normal 11 5 5 3 3 4" xfId="20589" xr:uid="{00000000-0005-0000-0000-00002B520000}"/>
    <cellStyle name="Normal 11 5 5 3 3 5" xfId="25541" xr:uid="{00000000-0005-0000-0000-00002C520000}"/>
    <cellStyle name="Normal 11 5 5 3 3 6" xfId="30493" xr:uid="{00000000-0005-0000-0000-00002D520000}"/>
    <cellStyle name="Normal 11 5 5 3 3 7" xfId="35445" xr:uid="{00000000-0005-0000-0000-00002E520000}"/>
    <cellStyle name="Normal 11 5 5 3 4" xfId="2834" xr:uid="{00000000-0005-0000-0000-00002F520000}"/>
    <cellStyle name="Normal 11 5 5 3 4 2" xfId="42445" xr:uid="{00000000-0005-0000-0000-000030520000}"/>
    <cellStyle name="Normal 11 5 5 3 5" xfId="7784" xr:uid="{00000000-0005-0000-0000-000031520000}"/>
    <cellStyle name="Normal 11 5 5 3 5 2" xfId="37493" xr:uid="{00000000-0005-0000-0000-000032520000}"/>
    <cellStyle name="Normal 11 5 5 3 6" xfId="12734" xr:uid="{00000000-0005-0000-0000-000033520000}"/>
    <cellStyle name="Normal 11 5 5 3 7" xfId="17685" xr:uid="{00000000-0005-0000-0000-000034520000}"/>
    <cellStyle name="Normal 11 5 5 3 8" xfId="22637" xr:uid="{00000000-0005-0000-0000-000035520000}"/>
    <cellStyle name="Normal 11 5 5 3 9" xfId="27589" xr:uid="{00000000-0005-0000-0000-000036520000}"/>
    <cellStyle name="Normal 11 5 5 4" xfId="1382" xr:uid="{00000000-0005-0000-0000-000037520000}"/>
    <cellStyle name="Normal 11 5 5 4 10" xfId="33135" xr:uid="{00000000-0005-0000-0000-000038520000}"/>
    <cellStyle name="Normal 11 5 5 4 2" xfId="4880" xr:uid="{00000000-0005-0000-0000-000039520000}"/>
    <cellStyle name="Normal 11 5 5 4 2 2" xfId="9830" xr:uid="{00000000-0005-0000-0000-00003A520000}"/>
    <cellStyle name="Normal 11 5 5 4 2 2 2" xfId="44491" xr:uid="{00000000-0005-0000-0000-00003B520000}"/>
    <cellStyle name="Normal 11 5 5 4 2 3" xfId="14780" xr:uid="{00000000-0005-0000-0000-00003C520000}"/>
    <cellStyle name="Normal 11 5 5 4 2 3 2" xfId="39539" xr:uid="{00000000-0005-0000-0000-00003D520000}"/>
    <cellStyle name="Normal 11 5 5 4 2 4" xfId="19731" xr:uid="{00000000-0005-0000-0000-00003E520000}"/>
    <cellStyle name="Normal 11 5 5 4 2 5" xfId="24683" xr:uid="{00000000-0005-0000-0000-00003F520000}"/>
    <cellStyle name="Normal 11 5 5 4 2 6" xfId="29635" xr:uid="{00000000-0005-0000-0000-000040520000}"/>
    <cellStyle name="Normal 11 5 5 4 2 7" xfId="34587" xr:uid="{00000000-0005-0000-0000-000041520000}"/>
    <cellStyle name="Normal 11 5 5 4 3" xfId="6332" xr:uid="{00000000-0005-0000-0000-000042520000}"/>
    <cellStyle name="Normal 11 5 5 4 3 2" xfId="11282" xr:uid="{00000000-0005-0000-0000-000043520000}"/>
    <cellStyle name="Normal 11 5 5 4 3 2 2" xfId="45943" xr:uid="{00000000-0005-0000-0000-000044520000}"/>
    <cellStyle name="Normal 11 5 5 4 3 3" xfId="16232" xr:uid="{00000000-0005-0000-0000-000045520000}"/>
    <cellStyle name="Normal 11 5 5 4 3 3 2" xfId="40991" xr:uid="{00000000-0005-0000-0000-000046520000}"/>
    <cellStyle name="Normal 11 5 5 4 3 4" xfId="21183" xr:uid="{00000000-0005-0000-0000-000047520000}"/>
    <cellStyle name="Normal 11 5 5 4 3 5" xfId="26135" xr:uid="{00000000-0005-0000-0000-000048520000}"/>
    <cellStyle name="Normal 11 5 5 4 3 6" xfId="31087" xr:uid="{00000000-0005-0000-0000-000049520000}"/>
    <cellStyle name="Normal 11 5 5 4 3 7" xfId="36039" xr:uid="{00000000-0005-0000-0000-00004A520000}"/>
    <cellStyle name="Normal 11 5 5 4 4" xfId="3428" xr:uid="{00000000-0005-0000-0000-00004B520000}"/>
    <cellStyle name="Normal 11 5 5 4 4 2" xfId="43039" xr:uid="{00000000-0005-0000-0000-00004C520000}"/>
    <cellStyle name="Normal 11 5 5 4 5" xfId="8378" xr:uid="{00000000-0005-0000-0000-00004D520000}"/>
    <cellStyle name="Normal 11 5 5 4 5 2" xfId="38087" xr:uid="{00000000-0005-0000-0000-00004E520000}"/>
    <cellStyle name="Normal 11 5 5 4 6" xfId="13328" xr:uid="{00000000-0005-0000-0000-00004F520000}"/>
    <cellStyle name="Normal 11 5 5 4 7" xfId="18279" xr:uid="{00000000-0005-0000-0000-000050520000}"/>
    <cellStyle name="Normal 11 5 5 4 8" xfId="23231" xr:uid="{00000000-0005-0000-0000-000051520000}"/>
    <cellStyle name="Normal 11 5 5 4 9" xfId="28183" xr:uid="{00000000-0005-0000-0000-000052520000}"/>
    <cellStyle name="Normal 11 5 5 5" xfId="2504" xr:uid="{00000000-0005-0000-0000-000053520000}"/>
    <cellStyle name="Normal 11 5 5 5 2" xfId="7454" xr:uid="{00000000-0005-0000-0000-000054520000}"/>
    <cellStyle name="Normal 11 5 5 5 2 2" xfId="42115" xr:uid="{00000000-0005-0000-0000-000055520000}"/>
    <cellStyle name="Normal 11 5 5 5 3" xfId="12404" xr:uid="{00000000-0005-0000-0000-000056520000}"/>
    <cellStyle name="Normal 11 5 5 5 3 2" xfId="37163" xr:uid="{00000000-0005-0000-0000-000057520000}"/>
    <cellStyle name="Normal 11 5 5 5 4" xfId="17355" xr:uid="{00000000-0005-0000-0000-000058520000}"/>
    <cellStyle name="Normal 11 5 5 5 5" xfId="22307" xr:uid="{00000000-0005-0000-0000-000059520000}"/>
    <cellStyle name="Normal 11 5 5 5 6" xfId="27259" xr:uid="{00000000-0005-0000-0000-00005A520000}"/>
    <cellStyle name="Normal 11 5 5 5 7" xfId="32211" xr:uid="{00000000-0005-0000-0000-00005B520000}"/>
    <cellStyle name="Normal 11 5 5 6" xfId="3956" xr:uid="{00000000-0005-0000-0000-00005C520000}"/>
    <cellStyle name="Normal 11 5 5 6 2" xfId="8906" xr:uid="{00000000-0005-0000-0000-00005D520000}"/>
    <cellStyle name="Normal 11 5 5 6 2 2" xfId="43567" xr:uid="{00000000-0005-0000-0000-00005E520000}"/>
    <cellStyle name="Normal 11 5 5 6 3" xfId="13856" xr:uid="{00000000-0005-0000-0000-00005F520000}"/>
    <cellStyle name="Normal 11 5 5 6 3 2" xfId="38615" xr:uid="{00000000-0005-0000-0000-000060520000}"/>
    <cellStyle name="Normal 11 5 5 6 4" xfId="18807" xr:uid="{00000000-0005-0000-0000-000061520000}"/>
    <cellStyle name="Normal 11 5 5 6 5" xfId="23759" xr:uid="{00000000-0005-0000-0000-000062520000}"/>
    <cellStyle name="Normal 11 5 5 6 6" xfId="28711" xr:uid="{00000000-0005-0000-0000-000063520000}"/>
    <cellStyle name="Normal 11 5 5 6 7" xfId="33663" xr:uid="{00000000-0005-0000-0000-000064520000}"/>
    <cellStyle name="Normal 11 5 5 7" xfId="5408" xr:uid="{00000000-0005-0000-0000-000065520000}"/>
    <cellStyle name="Normal 11 5 5 7 2" xfId="10358" xr:uid="{00000000-0005-0000-0000-000066520000}"/>
    <cellStyle name="Normal 11 5 5 7 2 2" xfId="45019" xr:uid="{00000000-0005-0000-0000-000067520000}"/>
    <cellStyle name="Normal 11 5 5 7 3" xfId="15308" xr:uid="{00000000-0005-0000-0000-000068520000}"/>
    <cellStyle name="Normal 11 5 5 7 3 2" xfId="40067" xr:uid="{00000000-0005-0000-0000-000069520000}"/>
    <cellStyle name="Normal 11 5 5 7 4" xfId="20259" xr:uid="{00000000-0005-0000-0000-00006A520000}"/>
    <cellStyle name="Normal 11 5 5 7 5" xfId="25211" xr:uid="{00000000-0005-0000-0000-00006B520000}"/>
    <cellStyle name="Normal 11 5 5 7 6" xfId="30163" xr:uid="{00000000-0005-0000-0000-00006C520000}"/>
    <cellStyle name="Normal 11 5 5 7 7" xfId="35115" xr:uid="{00000000-0005-0000-0000-00006D520000}"/>
    <cellStyle name="Normal 11 5 5 8" xfId="1976" xr:uid="{00000000-0005-0000-0000-00006E520000}"/>
    <cellStyle name="Normal 11 5 5 8 2" xfId="41587" xr:uid="{00000000-0005-0000-0000-00006F520000}"/>
    <cellStyle name="Normal 11 5 5 9" xfId="6926" xr:uid="{00000000-0005-0000-0000-000070520000}"/>
    <cellStyle name="Normal 11 5 5 9 2" xfId="36635" xr:uid="{00000000-0005-0000-0000-000071520000}"/>
    <cellStyle name="Normal 11 5 6" xfId="590" xr:uid="{00000000-0005-0000-0000-000072520000}"/>
    <cellStyle name="Normal 11 5 6 10" xfId="21581" xr:uid="{00000000-0005-0000-0000-000073520000}"/>
    <cellStyle name="Normal 11 5 6 11" xfId="26533" xr:uid="{00000000-0005-0000-0000-000074520000}"/>
    <cellStyle name="Normal 11 5 6 12" xfId="31485" xr:uid="{00000000-0005-0000-0000-000075520000}"/>
    <cellStyle name="Normal 11 5 6 2" xfId="1184" xr:uid="{00000000-0005-0000-0000-000076520000}"/>
    <cellStyle name="Normal 11 5 6 2 10" xfId="32937" xr:uid="{00000000-0005-0000-0000-000077520000}"/>
    <cellStyle name="Normal 11 5 6 2 2" xfId="4682" xr:uid="{00000000-0005-0000-0000-000078520000}"/>
    <cellStyle name="Normal 11 5 6 2 2 2" xfId="9632" xr:uid="{00000000-0005-0000-0000-000079520000}"/>
    <cellStyle name="Normal 11 5 6 2 2 2 2" xfId="44293" xr:uid="{00000000-0005-0000-0000-00007A520000}"/>
    <cellStyle name="Normal 11 5 6 2 2 3" xfId="14582" xr:uid="{00000000-0005-0000-0000-00007B520000}"/>
    <cellStyle name="Normal 11 5 6 2 2 3 2" xfId="39341" xr:uid="{00000000-0005-0000-0000-00007C520000}"/>
    <cellStyle name="Normal 11 5 6 2 2 4" xfId="19533" xr:uid="{00000000-0005-0000-0000-00007D520000}"/>
    <cellStyle name="Normal 11 5 6 2 2 5" xfId="24485" xr:uid="{00000000-0005-0000-0000-00007E520000}"/>
    <cellStyle name="Normal 11 5 6 2 2 6" xfId="29437" xr:uid="{00000000-0005-0000-0000-00007F520000}"/>
    <cellStyle name="Normal 11 5 6 2 2 7" xfId="34389" xr:uid="{00000000-0005-0000-0000-000080520000}"/>
    <cellStyle name="Normal 11 5 6 2 3" xfId="6134" xr:uid="{00000000-0005-0000-0000-000081520000}"/>
    <cellStyle name="Normal 11 5 6 2 3 2" xfId="11084" xr:uid="{00000000-0005-0000-0000-000082520000}"/>
    <cellStyle name="Normal 11 5 6 2 3 2 2" xfId="45745" xr:uid="{00000000-0005-0000-0000-000083520000}"/>
    <cellStyle name="Normal 11 5 6 2 3 3" xfId="16034" xr:uid="{00000000-0005-0000-0000-000084520000}"/>
    <cellStyle name="Normal 11 5 6 2 3 3 2" xfId="40793" xr:uid="{00000000-0005-0000-0000-000085520000}"/>
    <cellStyle name="Normal 11 5 6 2 3 4" xfId="20985" xr:uid="{00000000-0005-0000-0000-000086520000}"/>
    <cellStyle name="Normal 11 5 6 2 3 5" xfId="25937" xr:uid="{00000000-0005-0000-0000-000087520000}"/>
    <cellStyle name="Normal 11 5 6 2 3 6" xfId="30889" xr:uid="{00000000-0005-0000-0000-000088520000}"/>
    <cellStyle name="Normal 11 5 6 2 3 7" xfId="35841" xr:uid="{00000000-0005-0000-0000-000089520000}"/>
    <cellStyle name="Normal 11 5 6 2 4" xfId="3230" xr:uid="{00000000-0005-0000-0000-00008A520000}"/>
    <cellStyle name="Normal 11 5 6 2 4 2" xfId="42841" xr:uid="{00000000-0005-0000-0000-00008B520000}"/>
    <cellStyle name="Normal 11 5 6 2 5" xfId="8180" xr:uid="{00000000-0005-0000-0000-00008C520000}"/>
    <cellStyle name="Normal 11 5 6 2 5 2" xfId="37889" xr:uid="{00000000-0005-0000-0000-00008D520000}"/>
    <cellStyle name="Normal 11 5 6 2 6" xfId="13130" xr:uid="{00000000-0005-0000-0000-00008E520000}"/>
    <cellStyle name="Normal 11 5 6 2 7" xfId="18081" xr:uid="{00000000-0005-0000-0000-00008F520000}"/>
    <cellStyle name="Normal 11 5 6 2 8" xfId="23033" xr:uid="{00000000-0005-0000-0000-000090520000}"/>
    <cellStyle name="Normal 11 5 6 2 9" xfId="27985" xr:uid="{00000000-0005-0000-0000-000091520000}"/>
    <cellStyle name="Normal 11 5 6 3" xfId="2636" xr:uid="{00000000-0005-0000-0000-000092520000}"/>
    <cellStyle name="Normal 11 5 6 3 2" xfId="7586" xr:uid="{00000000-0005-0000-0000-000093520000}"/>
    <cellStyle name="Normal 11 5 6 3 2 2" xfId="42247" xr:uid="{00000000-0005-0000-0000-000094520000}"/>
    <cellStyle name="Normal 11 5 6 3 3" xfId="12536" xr:uid="{00000000-0005-0000-0000-000095520000}"/>
    <cellStyle name="Normal 11 5 6 3 3 2" xfId="37295" xr:uid="{00000000-0005-0000-0000-000096520000}"/>
    <cellStyle name="Normal 11 5 6 3 4" xfId="17487" xr:uid="{00000000-0005-0000-0000-000097520000}"/>
    <cellStyle name="Normal 11 5 6 3 5" xfId="22439" xr:uid="{00000000-0005-0000-0000-000098520000}"/>
    <cellStyle name="Normal 11 5 6 3 6" xfId="27391" xr:uid="{00000000-0005-0000-0000-000099520000}"/>
    <cellStyle name="Normal 11 5 6 3 7" xfId="32343" xr:uid="{00000000-0005-0000-0000-00009A520000}"/>
    <cellStyle name="Normal 11 5 6 4" xfId="4088" xr:uid="{00000000-0005-0000-0000-00009B520000}"/>
    <cellStyle name="Normal 11 5 6 4 2" xfId="9038" xr:uid="{00000000-0005-0000-0000-00009C520000}"/>
    <cellStyle name="Normal 11 5 6 4 2 2" xfId="43699" xr:uid="{00000000-0005-0000-0000-00009D520000}"/>
    <cellStyle name="Normal 11 5 6 4 3" xfId="13988" xr:uid="{00000000-0005-0000-0000-00009E520000}"/>
    <cellStyle name="Normal 11 5 6 4 3 2" xfId="38747" xr:uid="{00000000-0005-0000-0000-00009F520000}"/>
    <cellStyle name="Normal 11 5 6 4 4" xfId="18939" xr:uid="{00000000-0005-0000-0000-0000A0520000}"/>
    <cellStyle name="Normal 11 5 6 4 5" xfId="23891" xr:uid="{00000000-0005-0000-0000-0000A1520000}"/>
    <cellStyle name="Normal 11 5 6 4 6" xfId="28843" xr:uid="{00000000-0005-0000-0000-0000A2520000}"/>
    <cellStyle name="Normal 11 5 6 4 7" xfId="33795" xr:uid="{00000000-0005-0000-0000-0000A3520000}"/>
    <cellStyle name="Normal 11 5 6 5" xfId="5540" xr:uid="{00000000-0005-0000-0000-0000A4520000}"/>
    <cellStyle name="Normal 11 5 6 5 2" xfId="10490" xr:uid="{00000000-0005-0000-0000-0000A5520000}"/>
    <cellStyle name="Normal 11 5 6 5 2 2" xfId="45151" xr:uid="{00000000-0005-0000-0000-0000A6520000}"/>
    <cellStyle name="Normal 11 5 6 5 3" xfId="15440" xr:uid="{00000000-0005-0000-0000-0000A7520000}"/>
    <cellStyle name="Normal 11 5 6 5 3 2" xfId="40199" xr:uid="{00000000-0005-0000-0000-0000A8520000}"/>
    <cellStyle name="Normal 11 5 6 5 4" xfId="20391" xr:uid="{00000000-0005-0000-0000-0000A9520000}"/>
    <cellStyle name="Normal 11 5 6 5 5" xfId="25343" xr:uid="{00000000-0005-0000-0000-0000AA520000}"/>
    <cellStyle name="Normal 11 5 6 5 6" xfId="30295" xr:uid="{00000000-0005-0000-0000-0000AB520000}"/>
    <cellStyle name="Normal 11 5 6 5 7" xfId="35247" xr:uid="{00000000-0005-0000-0000-0000AC520000}"/>
    <cellStyle name="Normal 11 5 6 6" xfId="1778" xr:uid="{00000000-0005-0000-0000-0000AD520000}"/>
    <cellStyle name="Normal 11 5 6 6 2" xfId="41389" xr:uid="{00000000-0005-0000-0000-0000AE520000}"/>
    <cellStyle name="Normal 11 5 6 7" xfId="6728" xr:uid="{00000000-0005-0000-0000-0000AF520000}"/>
    <cellStyle name="Normal 11 5 6 7 2" xfId="36437" xr:uid="{00000000-0005-0000-0000-0000B0520000}"/>
    <cellStyle name="Normal 11 5 6 8" xfId="11678" xr:uid="{00000000-0005-0000-0000-0000B1520000}"/>
    <cellStyle name="Normal 11 5 6 9" xfId="16629" xr:uid="{00000000-0005-0000-0000-0000B2520000}"/>
    <cellStyle name="Normal 11 5 7" xfId="854" xr:uid="{00000000-0005-0000-0000-0000B3520000}"/>
    <cellStyle name="Normal 11 5 7 10" xfId="21845" xr:uid="{00000000-0005-0000-0000-0000B4520000}"/>
    <cellStyle name="Normal 11 5 7 11" xfId="26797" xr:uid="{00000000-0005-0000-0000-0000B5520000}"/>
    <cellStyle name="Normal 11 5 7 12" xfId="31749" xr:uid="{00000000-0005-0000-0000-0000B6520000}"/>
    <cellStyle name="Normal 11 5 7 2" xfId="1448" xr:uid="{00000000-0005-0000-0000-0000B7520000}"/>
    <cellStyle name="Normal 11 5 7 2 10" xfId="33201" xr:uid="{00000000-0005-0000-0000-0000B8520000}"/>
    <cellStyle name="Normal 11 5 7 2 2" xfId="4946" xr:uid="{00000000-0005-0000-0000-0000B9520000}"/>
    <cellStyle name="Normal 11 5 7 2 2 2" xfId="9896" xr:uid="{00000000-0005-0000-0000-0000BA520000}"/>
    <cellStyle name="Normal 11 5 7 2 2 2 2" xfId="44557" xr:uid="{00000000-0005-0000-0000-0000BB520000}"/>
    <cellStyle name="Normal 11 5 7 2 2 3" xfId="14846" xr:uid="{00000000-0005-0000-0000-0000BC520000}"/>
    <cellStyle name="Normal 11 5 7 2 2 3 2" xfId="39605" xr:uid="{00000000-0005-0000-0000-0000BD520000}"/>
    <cellStyle name="Normal 11 5 7 2 2 4" xfId="19797" xr:uid="{00000000-0005-0000-0000-0000BE520000}"/>
    <cellStyle name="Normal 11 5 7 2 2 5" xfId="24749" xr:uid="{00000000-0005-0000-0000-0000BF520000}"/>
    <cellStyle name="Normal 11 5 7 2 2 6" xfId="29701" xr:uid="{00000000-0005-0000-0000-0000C0520000}"/>
    <cellStyle name="Normal 11 5 7 2 2 7" xfId="34653" xr:uid="{00000000-0005-0000-0000-0000C1520000}"/>
    <cellStyle name="Normal 11 5 7 2 3" xfId="6398" xr:uid="{00000000-0005-0000-0000-0000C2520000}"/>
    <cellStyle name="Normal 11 5 7 2 3 2" xfId="11348" xr:uid="{00000000-0005-0000-0000-0000C3520000}"/>
    <cellStyle name="Normal 11 5 7 2 3 2 2" xfId="46009" xr:uid="{00000000-0005-0000-0000-0000C4520000}"/>
    <cellStyle name="Normal 11 5 7 2 3 3" xfId="16298" xr:uid="{00000000-0005-0000-0000-0000C5520000}"/>
    <cellStyle name="Normal 11 5 7 2 3 3 2" xfId="41057" xr:uid="{00000000-0005-0000-0000-0000C6520000}"/>
    <cellStyle name="Normal 11 5 7 2 3 4" xfId="21249" xr:uid="{00000000-0005-0000-0000-0000C7520000}"/>
    <cellStyle name="Normal 11 5 7 2 3 5" xfId="26201" xr:uid="{00000000-0005-0000-0000-0000C8520000}"/>
    <cellStyle name="Normal 11 5 7 2 3 6" xfId="31153" xr:uid="{00000000-0005-0000-0000-0000C9520000}"/>
    <cellStyle name="Normal 11 5 7 2 3 7" xfId="36105" xr:uid="{00000000-0005-0000-0000-0000CA520000}"/>
    <cellStyle name="Normal 11 5 7 2 4" xfId="3494" xr:uid="{00000000-0005-0000-0000-0000CB520000}"/>
    <cellStyle name="Normal 11 5 7 2 4 2" xfId="43105" xr:uid="{00000000-0005-0000-0000-0000CC520000}"/>
    <cellStyle name="Normal 11 5 7 2 5" xfId="8444" xr:uid="{00000000-0005-0000-0000-0000CD520000}"/>
    <cellStyle name="Normal 11 5 7 2 5 2" xfId="38153" xr:uid="{00000000-0005-0000-0000-0000CE520000}"/>
    <cellStyle name="Normal 11 5 7 2 6" xfId="13394" xr:uid="{00000000-0005-0000-0000-0000CF520000}"/>
    <cellStyle name="Normal 11 5 7 2 7" xfId="18345" xr:uid="{00000000-0005-0000-0000-0000D0520000}"/>
    <cellStyle name="Normal 11 5 7 2 8" xfId="23297" xr:uid="{00000000-0005-0000-0000-0000D1520000}"/>
    <cellStyle name="Normal 11 5 7 2 9" xfId="28249" xr:uid="{00000000-0005-0000-0000-0000D2520000}"/>
    <cellStyle name="Normal 11 5 7 3" xfId="2900" xr:uid="{00000000-0005-0000-0000-0000D3520000}"/>
    <cellStyle name="Normal 11 5 7 3 2" xfId="7850" xr:uid="{00000000-0005-0000-0000-0000D4520000}"/>
    <cellStyle name="Normal 11 5 7 3 2 2" xfId="42511" xr:uid="{00000000-0005-0000-0000-0000D5520000}"/>
    <cellStyle name="Normal 11 5 7 3 3" xfId="12800" xr:uid="{00000000-0005-0000-0000-0000D6520000}"/>
    <cellStyle name="Normal 11 5 7 3 3 2" xfId="37559" xr:uid="{00000000-0005-0000-0000-0000D7520000}"/>
    <cellStyle name="Normal 11 5 7 3 4" xfId="17751" xr:uid="{00000000-0005-0000-0000-0000D8520000}"/>
    <cellStyle name="Normal 11 5 7 3 5" xfId="22703" xr:uid="{00000000-0005-0000-0000-0000D9520000}"/>
    <cellStyle name="Normal 11 5 7 3 6" xfId="27655" xr:uid="{00000000-0005-0000-0000-0000DA520000}"/>
    <cellStyle name="Normal 11 5 7 3 7" xfId="32607" xr:uid="{00000000-0005-0000-0000-0000DB520000}"/>
    <cellStyle name="Normal 11 5 7 4" xfId="4352" xr:uid="{00000000-0005-0000-0000-0000DC520000}"/>
    <cellStyle name="Normal 11 5 7 4 2" xfId="9302" xr:uid="{00000000-0005-0000-0000-0000DD520000}"/>
    <cellStyle name="Normal 11 5 7 4 2 2" xfId="43963" xr:uid="{00000000-0005-0000-0000-0000DE520000}"/>
    <cellStyle name="Normal 11 5 7 4 3" xfId="14252" xr:uid="{00000000-0005-0000-0000-0000DF520000}"/>
    <cellStyle name="Normal 11 5 7 4 3 2" xfId="39011" xr:uid="{00000000-0005-0000-0000-0000E0520000}"/>
    <cellStyle name="Normal 11 5 7 4 4" xfId="19203" xr:uid="{00000000-0005-0000-0000-0000E1520000}"/>
    <cellStyle name="Normal 11 5 7 4 5" xfId="24155" xr:uid="{00000000-0005-0000-0000-0000E2520000}"/>
    <cellStyle name="Normal 11 5 7 4 6" xfId="29107" xr:uid="{00000000-0005-0000-0000-0000E3520000}"/>
    <cellStyle name="Normal 11 5 7 4 7" xfId="34059" xr:uid="{00000000-0005-0000-0000-0000E4520000}"/>
    <cellStyle name="Normal 11 5 7 5" xfId="5804" xr:uid="{00000000-0005-0000-0000-0000E5520000}"/>
    <cellStyle name="Normal 11 5 7 5 2" xfId="10754" xr:uid="{00000000-0005-0000-0000-0000E6520000}"/>
    <cellStyle name="Normal 11 5 7 5 2 2" xfId="45415" xr:uid="{00000000-0005-0000-0000-0000E7520000}"/>
    <cellStyle name="Normal 11 5 7 5 3" xfId="15704" xr:uid="{00000000-0005-0000-0000-0000E8520000}"/>
    <cellStyle name="Normal 11 5 7 5 3 2" xfId="40463" xr:uid="{00000000-0005-0000-0000-0000E9520000}"/>
    <cellStyle name="Normal 11 5 7 5 4" xfId="20655" xr:uid="{00000000-0005-0000-0000-0000EA520000}"/>
    <cellStyle name="Normal 11 5 7 5 5" xfId="25607" xr:uid="{00000000-0005-0000-0000-0000EB520000}"/>
    <cellStyle name="Normal 11 5 7 5 6" xfId="30559" xr:uid="{00000000-0005-0000-0000-0000EC520000}"/>
    <cellStyle name="Normal 11 5 7 5 7" xfId="35511" xr:uid="{00000000-0005-0000-0000-0000ED520000}"/>
    <cellStyle name="Normal 11 5 7 6" xfId="2042" xr:uid="{00000000-0005-0000-0000-0000EE520000}"/>
    <cellStyle name="Normal 11 5 7 6 2" xfId="41653" xr:uid="{00000000-0005-0000-0000-0000EF520000}"/>
    <cellStyle name="Normal 11 5 7 7" xfId="6992" xr:uid="{00000000-0005-0000-0000-0000F0520000}"/>
    <cellStyle name="Normal 11 5 7 7 2" xfId="36701" xr:uid="{00000000-0005-0000-0000-0000F1520000}"/>
    <cellStyle name="Normal 11 5 7 8" xfId="11942" xr:uid="{00000000-0005-0000-0000-0000F2520000}"/>
    <cellStyle name="Normal 11 5 7 9" xfId="16893" xr:uid="{00000000-0005-0000-0000-0000F3520000}"/>
    <cellStyle name="Normal 11 5 8" xfId="524" xr:uid="{00000000-0005-0000-0000-0000F4520000}"/>
    <cellStyle name="Normal 11 5 8 10" xfId="32277" xr:uid="{00000000-0005-0000-0000-0000F5520000}"/>
    <cellStyle name="Normal 11 5 8 2" xfId="4022" xr:uid="{00000000-0005-0000-0000-0000F6520000}"/>
    <cellStyle name="Normal 11 5 8 2 2" xfId="8972" xr:uid="{00000000-0005-0000-0000-0000F7520000}"/>
    <cellStyle name="Normal 11 5 8 2 2 2" xfId="43633" xr:uid="{00000000-0005-0000-0000-0000F8520000}"/>
    <cellStyle name="Normal 11 5 8 2 3" xfId="13922" xr:uid="{00000000-0005-0000-0000-0000F9520000}"/>
    <cellStyle name="Normal 11 5 8 2 3 2" xfId="38681" xr:uid="{00000000-0005-0000-0000-0000FA520000}"/>
    <cellStyle name="Normal 11 5 8 2 4" xfId="18873" xr:uid="{00000000-0005-0000-0000-0000FB520000}"/>
    <cellStyle name="Normal 11 5 8 2 5" xfId="23825" xr:uid="{00000000-0005-0000-0000-0000FC520000}"/>
    <cellStyle name="Normal 11 5 8 2 6" xfId="28777" xr:uid="{00000000-0005-0000-0000-0000FD520000}"/>
    <cellStyle name="Normal 11 5 8 2 7" xfId="33729" xr:uid="{00000000-0005-0000-0000-0000FE520000}"/>
    <cellStyle name="Normal 11 5 8 3" xfId="5474" xr:uid="{00000000-0005-0000-0000-0000FF520000}"/>
    <cellStyle name="Normal 11 5 8 3 2" xfId="10424" xr:uid="{00000000-0005-0000-0000-000000530000}"/>
    <cellStyle name="Normal 11 5 8 3 2 2" xfId="45085" xr:uid="{00000000-0005-0000-0000-000001530000}"/>
    <cellStyle name="Normal 11 5 8 3 3" xfId="15374" xr:uid="{00000000-0005-0000-0000-000002530000}"/>
    <cellStyle name="Normal 11 5 8 3 3 2" xfId="40133" xr:uid="{00000000-0005-0000-0000-000003530000}"/>
    <cellStyle name="Normal 11 5 8 3 4" xfId="20325" xr:uid="{00000000-0005-0000-0000-000004530000}"/>
    <cellStyle name="Normal 11 5 8 3 5" xfId="25277" xr:uid="{00000000-0005-0000-0000-000005530000}"/>
    <cellStyle name="Normal 11 5 8 3 6" xfId="30229" xr:uid="{00000000-0005-0000-0000-000006530000}"/>
    <cellStyle name="Normal 11 5 8 3 7" xfId="35181" xr:uid="{00000000-0005-0000-0000-000007530000}"/>
    <cellStyle name="Normal 11 5 8 4" xfId="2570" xr:uid="{00000000-0005-0000-0000-000008530000}"/>
    <cellStyle name="Normal 11 5 8 4 2" xfId="42181" xr:uid="{00000000-0005-0000-0000-000009530000}"/>
    <cellStyle name="Normal 11 5 8 5" xfId="7520" xr:uid="{00000000-0005-0000-0000-00000A530000}"/>
    <cellStyle name="Normal 11 5 8 5 2" xfId="37229" xr:uid="{00000000-0005-0000-0000-00000B530000}"/>
    <cellStyle name="Normal 11 5 8 6" xfId="12470" xr:uid="{00000000-0005-0000-0000-00000C530000}"/>
    <cellStyle name="Normal 11 5 8 7" xfId="17421" xr:uid="{00000000-0005-0000-0000-00000D530000}"/>
    <cellStyle name="Normal 11 5 8 8" xfId="22373" xr:uid="{00000000-0005-0000-0000-00000E530000}"/>
    <cellStyle name="Normal 11 5 8 9" xfId="27325" xr:uid="{00000000-0005-0000-0000-00000F530000}"/>
    <cellStyle name="Normal 11 5 9" xfId="1118" xr:uid="{00000000-0005-0000-0000-000010530000}"/>
    <cellStyle name="Normal 11 5 9 10" xfId="32871" xr:uid="{00000000-0005-0000-0000-000011530000}"/>
    <cellStyle name="Normal 11 5 9 2" xfId="4616" xr:uid="{00000000-0005-0000-0000-000012530000}"/>
    <cellStyle name="Normal 11 5 9 2 2" xfId="9566" xr:uid="{00000000-0005-0000-0000-000013530000}"/>
    <cellStyle name="Normal 11 5 9 2 2 2" xfId="44227" xr:uid="{00000000-0005-0000-0000-000014530000}"/>
    <cellStyle name="Normal 11 5 9 2 3" xfId="14516" xr:uid="{00000000-0005-0000-0000-000015530000}"/>
    <cellStyle name="Normal 11 5 9 2 3 2" xfId="39275" xr:uid="{00000000-0005-0000-0000-000016530000}"/>
    <cellStyle name="Normal 11 5 9 2 4" xfId="19467" xr:uid="{00000000-0005-0000-0000-000017530000}"/>
    <cellStyle name="Normal 11 5 9 2 5" xfId="24419" xr:uid="{00000000-0005-0000-0000-000018530000}"/>
    <cellStyle name="Normal 11 5 9 2 6" xfId="29371" xr:uid="{00000000-0005-0000-0000-000019530000}"/>
    <cellStyle name="Normal 11 5 9 2 7" xfId="34323" xr:uid="{00000000-0005-0000-0000-00001A530000}"/>
    <cellStyle name="Normal 11 5 9 3" xfId="6068" xr:uid="{00000000-0005-0000-0000-00001B530000}"/>
    <cellStyle name="Normal 11 5 9 3 2" xfId="11018" xr:uid="{00000000-0005-0000-0000-00001C530000}"/>
    <cellStyle name="Normal 11 5 9 3 2 2" xfId="45679" xr:uid="{00000000-0005-0000-0000-00001D530000}"/>
    <cellStyle name="Normal 11 5 9 3 3" xfId="15968" xr:uid="{00000000-0005-0000-0000-00001E530000}"/>
    <cellStyle name="Normal 11 5 9 3 3 2" xfId="40727" xr:uid="{00000000-0005-0000-0000-00001F530000}"/>
    <cellStyle name="Normal 11 5 9 3 4" xfId="20919" xr:uid="{00000000-0005-0000-0000-000020530000}"/>
    <cellStyle name="Normal 11 5 9 3 5" xfId="25871" xr:uid="{00000000-0005-0000-0000-000021530000}"/>
    <cellStyle name="Normal 11 5 9 3 6" xfId="30823" xr:uid="{00000000-0005-0000-0000-000022530000}"/>
    <cellStyle name="Normal 11 5 9 3 7" xfId="35775" xr:uid="{00000000-0005-0000-0000-000023530000}"/>
    <cellStyle name="Normal 11 5 9 4" xfId="3164" xr:uid="{00000000-0005-0000-0000-000024530000}"/>
    <cellStyle name="Normal 11 5 9 4 2" xfId="42775" xr:uid="{00000000-0005-0000-0000-000025530000}"/>
    <cellStyle name="Normal 11 5 9 5" xfId="8114" xr:uid="{00000000-0005-0000-0000-000026530000}"/>
    <cellStyle name="Normal 11 5 9 5 2" xfId="37823" xr:uid="{00000000-0005-0000-0000-000027530000}"/>
    <cellStyle name="Normal 11 5 9 6" xfId="13064" xr:uid="{00000000-0005-0000-0000-000028530000}"/>
    <cellStyle name="Normal 11 5 9 7" xfId="18015" xr:uid="{00000000-0005-0000-0000-000029530000}"/>
    <cellStyle name="Normal 11 5 9 8" xfId="22967" xr:uid="{00000000-0005-0000-0000-00002A530000}"/>
    <cellStyle name="Normal 11 5 9 9" xfId="27919" xr:uid="{00000000-0005-0000-0000-00002B530000}"/>
    <cellStyle name="Normal 11 6" xfId="287" xr:uid="{00000000-0005-0000-0000-00002C530000}"/>
    <cellStyle name="Normal 11 6 10" xfId="3785" xr:uid="{00000000-0005-0000-0000-00002D530000}"/>
    <cellStyle name="Normal 11 6 10 2" xfId="8735" xr:uid="{00000000-0005-0000-0000-00002E530000}"/>
    <cellStyle name="Normal 11 6 10 2 2" xfId="43396" xr:uid="{00000000-0005-0000-0000-00002F530000}"/>
    <cellStyle name="Normal 11 6 10 3" xfId="13685" xr:uid="{00000000-0005-0000-0000-000030530000}"/>
    <cellStyle name="Normal 11 6 10 3 2" xfId="38444" xr:uid="{00000000-0005-0000-0000-000031530000}"/>
    <cellStyle name="Normal 11 6 10 4" xfId="18636" xr:uid="{00000000-0005-0000-0000-000032530000}"/>
    <cellStyle name="Normal 11 6 10 5" xfId="23588" xr:uid="{00000000-0005-0000-0000-000033530000}"/>
    <cellStyle name="Normal 11 6 10 6" xfId="28540" xr:uid="{00000000-0005-0000-0000-000034530000}"/>
    <cellStyle name="Normal 11 6 10 7" xfId="33492" xr:uid="{00000000-0005-0000-0000-000035530000}"/>
    <cellStyle name="Normal 11 6 11" xfId="5237" xr:uid="{00000000-0005-0000-0000-000036530000}"/>
    <cellStyle name="Normal 11 6 11 2" xfId="10187" xr:uid="{00000000-0005-0000-0000-000037530000}"/>
    <cellStyle name="Normal 11 6 11 2 2" xfId="44848" xr:uid="{00000000-0005-0000-0000-000038530000}"/>
    <cellStyle name="Normal 11 6 11 3" xfId="15137" xr:uid="{00000000-0005-0000-0000-000039530000}"/>
    <cellStyle name="Normal 11 6 11 3 2" xfId="39896" xr:uid="{00000000-0005-0000-0000-00003A530000}"/>
    <cellStyle name="Normal 11 6 11 4" xfId="20088" xr:uid="{00000000-0005-0000-0000-00003B530000}"/>
    <cellStyle name="Normal 11 6 11 5" xfId="25040" xr:uid="{00000000-0005-0000-0000-00003C530000}"/>
    <cellStyle name="Normal 11 6 11 6" xfId="29992" xr:uid="{00000000-0005-0000-0000-00003D530000}"/>
    <cellStyle name="Normal 11 6 11 7" xfId="34944" xr:uid="{00000000-0005-0000-0000-00003E530000}"/>
    <cellStyle name="Normal 11 6 12" xfId="1739" xr:uid="{00000000-0005-0000-0000-00003F530000}"/>
    <cellStyle name="Normal 11 6 12 2" xfId="41350" xr:uid="{00000000-0005-0000-0000-000040530000}"/>
    <cellStyle name="Normal 11 6 13" xfId="6689" xr:uid="{00000000-0005-0000-0000-000041530000}"/>
    <cellStyle name="Normal 11 6 13 2" xfId="36398" xr:uid="{00000000-0005-0000-0000-000042530000}"/>
    <cellStyle name="Normal 11 6 14" xfId="11639" xr:uid="{00000000-0005-0000-0000-000043530000}"/>
    <cellStyle name="Normal 11 6 15" xfId="16590" xr:uid="{00000000-0005-0000-0000-000044530000}"/>
    <cellStyle name="Normal 11 6 16" xfId="21542" xr:uid="{00000000-0005-0000-0000-000045530000}"/>
    <cellStyle name="Normal 11 6 17" xfId="26494" xr:uid="{00000000-0005-0000-0000-000046530000}"/>
    <cellStyle name="Normal 11 6 18" xfId="31446" xr:uid="{00000000-0005-0000-0000-000047530000}"/>
    <cellStyle name="Normal 11 6 2" xfId="353" xr:uid="{00000000-0005-0000-0000-000048530000}"/>
    <cellStyle name="Normal 11 6 2 10" xfId="11771" xr:uid="{00000000-0005-0000-0000-000049530000}"/>
    <cellStyle name="Normal 11 6 2 11" xfId="16722" xr:uid="{00000000-0005-0000-0000-00004A530000}"/>
    <cellStyle name="Normal 11 6 2 12" xfId="21674" xr:uid="{00000000-0005-0000-0000-00004B530000}"/>
    <cellStyle name="Normal 11 6 2 13" xfId="26626" xr:uid="{00000000-0005-0000-0000-00004C530000}"/>
    <cellStyle name="Normal 11 6 2 14" xfId="31578" xr:uid="{00000000-0005-0000-0000-00004D530000}"/>
    <cellStyle name="Normal 11 6 2 2" xfId="947" xr:uid="{00000000-0005-0000-0000-00004E530000}"/>
    <cellStyle name="Normal 11 6 2 2 10" xfId="21938" xr:uid="{00000000-0005-0000-0000-00004F530000}"/>
    <cellStyle name="Normal 11 6 2 2 11" xfId="26890" xr:uid="{00000000-0005-0000-0000-000050530000}"/>
    <cellStyle name="Normal 11 6 2 2 12" xfId="31842" xr:uid="{00000000-0005-0000-0000-000051530000}"/>
    <cellStyle name="Normal 11 6 2 2 2" xfId="1541" xr:uid="{00000000-0005-0000-0000-000052530000}"/>
    <cellStyle name="Normal 11 6 2 2 2 10" xfId="33294" xr:uid="{00000000-0005-0000-0000-000053530000}"/>
    <cellStyle name="Normal 11 6 2 2 2 2" xfId="5039" xr:uid="{00000000-0005-0000-0000-000054530000}"/>
    <cellStyle name="Normal 11 6 2 2 2 2 2" xfId="9989" xr:uid="{00000000-0005-0000-0000-000055530000}"/>
    <cellStyle name="Normal 11 6 2 2 2 2 2 2" xfId="44650" xr:uid="{00000000-0005-0000-0000-000056530000}"/>
    <cellStyle name="Normal 11 6 2 2 2 2 3" xfId="14939" xr:uid="{00000000-0005-0000-0000-000057530000}"/>
    <cellStyle name="Normal 11 6 2 2 2 2 3 2" xfId="39698" xr:uid="{00000000-0005-0000-0000-000058530000}"/>
    <cellStyle name="Normal 11 6 2 2 2 2 4" xfId="19890" xr:uid="{00000000-0005-0000-0000-000059530000}"/>
    <cellStyle name="Normal 11 6 2 2 2 2 5" xfId="24842" xr:uid="{00000000-0005-0000-0000-00005A530000}"/>
    <cellStyle name="Normal 11 6 2 2 2 2 6" xfId="29794" xr:uid="{00000000-0005-0000-0000-00005B530000}"/>
    <cellStyle name="Normal 11 6 2 2 2 2 7" xfId="34746" xr:uid="{00000000-0005-0000-0000-00005C530000}"/>
    <cellStyle name="Normal 11 6 2 2 2 3" xfId="6491" xr:uid="{00000000-0005-0000-0000-00005D530000}"/>
    <cellStyle name="Normal 11 6 2 2 2 3 2" xfId="11441" xr:uid="{00000000-0005-0000-0000-00005E530000}"/>
    <cellStyle name="Normal 11 6 2 2 2 3 2 2" xfId="46102" xr:uid="{00000000-0005-0000-0000-00005F530000}"/>
    <cellStyle name="Normal 11 6 2 2 2 3 3" xfId="16391" xr:uid="{00000000-0005-0000-0000-000060530000}"/>
    <cellStyle name="Normal 11 6 2 2 2 3 3 2" xfId="41150" xr:uid="{00000000-0005-0000-0000-000061530000}"/>
    <cellStyle name="Normal 11 6 2 2 2 3 4" xfId="21342" xr:uid="{00000000-0005-0000-0000-000062530000}"/>
    <cellStyle name="Normal 11 6 2 2 2 3 5" xfId="26294" xr:uid="{00000000-0005-0000-0000-000063530000}"/>
    <cellStyle name="Normal 11 6 2 2 2 3 6" xfId="31246" xr:uid="{00000000-0005-0000-0000-000064530000}"/>
    <cellStyle name="Normal 11 6 2 2 2 3 7" xfId="36198" xr:uid="{00000000-0005-0000-0000-000065530000}"/>
    <cellStyle name="Normal 11 6 2 2 2 4" xfId="3587" xr:uid="{00000000-0005-0000-0000-000066530000}"/>
    <cellStyle name="Normal 11 6 2 2 2 4 2" xfId="43198" xr:uid="{00000000-0005-0000-0000-000067530000}"/>
    <cellStyle name="Normal 11 6 2 2 2 5" xfId="8537" xr:uid="{00000000-0005-0000-0000-000068530000}"/>
    <cellStyle name="Normal 11 6 2 2 2 5 2" xfId="38246" xr:uid="{00000000-0005-0000-0000-000069530000}"/>
    <cellStyle name="Normal 11 6 2 2 2 6" xfId="13487" xr:uid="{00000000-0005-0000-0000-00006A530000}"/>
    <cellStyle name="Normal 11 6 2 2 2 7" xfId="18438" xr:uid="{00000000-0005-0000-0000-00006B530000}"/>
    <cellStyle name="Normal 11 6 2 2 2 8" xfId="23390" xr:uid="{00000000-0005-0000-0000-00006C530000}"/>
    <cellStyle name="Normal 11 6 2 2 2 9" xfId="28342" xr:uid="{00000000-0005-0000-0000-00006D530000}"/>
    <cellStyle name="Normal 11 6 2 2 3" xfId="2993" xr:uid="{00000000-0005-0000-0000-00006E530000}"/>
    <cellStyle name="Normal 11 6 2 2 3 2" xfId="7943" xr:uid="{00000000-0005-0000-0000-00006F530000}"/>
    <cellStyle name="Normal 11 6 2 2 3 2 2" xfId="42604" xr:uid="{00000000-0005-0000-0000-000070530000}"/>
    <cellStyle name="Normal 11 6 2 2 3 3" xfId="12893" xr:uid="{00000000-0005-0000-0000-000071530000}"/>
    <cellStyle name="Normal 11 6 2 2 3 3 2" xfId="37652" xr:uid="{00000000-0005-0000-0000-000072530000}"/>
    <cellStyle name="Normal 11 6 2 2 3 4" xfId="17844" xr:uid="{00000000-0005-0000-0000-000073530000}"/>
    <cellStyle name="Normal 11 6 2 2 3 5" xfId="22796" xr:uid="{00000000-0005-0000-0000-000074530000}"/>
    <cellStyle name="Normal 11 6 2 2 3 6" xfId="27748" xr:uid="{00000000-0005-0000-0000-000075530000}"/>
    <cellStyle name="Normal 11 6 2 2 3 7" xfId="32700" xr:uid="{00000000-0005-0000-0000-000076530000}"/>
    <cellStyle name="Normal 11 6 2 2 4" xfId="4445" xr:uid="{00000000-0005-0000-0000-000077530000}"/>
    <cellStyle name="Normal 11 6 2 2 4 2" xfId="9395" xr:uid="{00000000-0005-0000-0000-000078530000}"/>
    <cellStyle name="Normal 11 6 2 2 4 2 2" xfId="44056" xr:uid="{00000000-0005-0000-0000-000079530000}"/>
    <cellStyle name="Normal 11 6 2 2 4 3" xfId="14345" xr:uid="{00000000-0005-0000-0000-00007A530000}"/>
    <cellStyle name="Normal 11 6 2 2 4 3 2" xfId="39104" xr:uid="{00000000-0005-0000-0000-00007B530000}"/>
    <cellStyle name="Normal 11 6 2 2 4 4" xfId="19296" xr:uid="{00000000-0005-0000-0000-00007C530000}"/>
    <cellStyle name="Normal 11 6 2 2 4 5" xfId="24248" xr:uid="{00000000-0005-0000-0000-00007D530000}"/>
    <cellStyle name="Normal 11 6 2 2 4 6" xfId="29200" xr:uid="{00000000-0005-0000-0000-00007E530000}"/>
    <cellStyle name="Normal 11 6 2 2 4 7" xfId="34152" xr:uid="{00000000-0005-0000-0000-00007F530000}"/>
    <cellStyle name="Normal 11 6 2 2 5" xfId="5897" xr:uid="{00000000-0005-0000-0000-000080530000}"/>
    <cellStyle name="Normal 11 6 2 2 5 2" xfId="10847" xr:uid="{00000000-0005-0000-0000-000081530000}"/>
    <cellStyle name="Normal 11 6 2 2 5 2 2" xfId="45508" xr:uid="{00000000-0005-0000-0000-000082530000}"/>
    <cellStyle name="Normal 11 6 2 2 5 3" xfId="15797" xr:uid="{00000000-0005-0000-0000-000083530000}"/>
    <cellStyle name="Normal 11 6 2 2 5 3 2" xfId="40556" xr:uid="{00000000-0005-0000-0000-000084530000}"/>
    <cellStyle name="Normal 11 6 2 2 5 4" xfId="20748" xr:uid="{00000000-0005-0000-0000-000085530000}"/>
    <cellStyle name="Normal 11 6 2 2 5 5" xfId="25700" xr:uid="{00000000-0005-0000-0000-000086530000}"/>
    <cellStyle name="Normal 11 6 2 2 5 6" xfId="30652" xr:uid="{00000000-0005-0000-0000-000087530000}"/>
    <cellStyle name="Normal 11 6 2 2 5 7" xfId="35604" xr:uid="{00000000-0005-0000-0000-000088530000}"/>
    <cellStyle name="Normal 11 6 2 2 6" xfId="2135" xr:uid="{00000000-0005-0000-0000-000089530000}"/>
    <cellStyle name="Normal 11 6 2 2 6 2" xfId="41746" xr:uid="{00000000-0005-0000-0000-00008A530000}"/>
    <cellStyle name="Normal 11 6 2 2 7" xfId="7085" xr:uid="{00000000-0005-0000-0000-00008B530000}"/>
    <cellStyle name="Normal 11 6 2 2 7 2" xfId="36794" xr:uid="{00000000-0005-0000-0000-00008C530000}"/>
    <cellStyle name="Normal 11 6 2 2 8" xfId="12035" xr:uid="{00000000-0005-0000-0000-00008D530000}"/>
    <cellStyle name="Normal 11 6 2 2 9" xfId="16986" xr:uid="{00000000-0005-0000-0000-00008E530000}"/>
    <cellStyle name="Normal 11 6 2 3" xfId="683" xr:uid="{00000000-0005-0000-0000-00008F530000}"/>
    <cellStyle name="Normal 11 6 2 3 10" xfId="32436" xr:uid="{00000000-0005-0000-0000-000090530000}"/>
    <cellStyle name="Normal 11 6 2 3 2" xfId="4181" xr:uid="{00000000-0005-0000-0000-000091530000}"/>
    <cellStyle name="Normal 11 6 2 3 2 2" xfId="9131" xr:uid="{00000000-0005-0000-0000-000092530000}"/>
    <cellStyle name="Normal 11 6 2 3 2 2 2" xfId="43792" xr:uid="{00000000-0005-0000-0000-000093530000}"/>
    <cellStyle name="Normal 11 6 2 3 2 3" xfId="14081" xr:uid="{00000000-0005-0000-0000-000094530000}"/>
    <cellStyle name="Normal 11 6 2 3 2 3 2" xfId="38840" xr:uid="{00000000-0005-0000-0000-000095530000}"/>
    <cellStyle name="Normal 11 6 2 3 2 4" xfId="19032" xr:uid="{00000000-0005-0000-0000-000096530000}"/>
    <cellStyle name="Normal 11 6 2 3 2 5" xfId="23984" xr:uid="{00000000-0005-0000-0000-000097530000}"/>
    <cellStyle name="Normal 11 6 2 3 2 6" xfId="28936" xr:uid="{00000000-0005-0000-0000-000098530000}"/>
    <cellStyle name="Normal 11 6 2 3 2 7" xfId="33888" xr:uid="{00000000-0005-0000-0000-000099530000}"/>
    <cellStyle name="Normal 11 6 2 3 3" xfId="5633" xr:uid="{00000000-0005-0000-0000-00009A530000}"/>
    <cellStyle name="Normal 11 6 2 3 3 2" xfId="10583" xr:uid="{00000000-0005-0000-0000-00009B530000}"/>
    <cellStyle name="Normal 11 6 2 3 3 2 2" xfId="45244" xr:uid="{00000000-0005-0000-0000-00009C530000}"/>
    <cellStyle name="Normal 11 6 2 3 3 3" xfId="15533" xr:uid="{00000000-0005-0000-0000-00009D530000}"/>
    <cellStyle name="Normal 11 6 2 3 3 3 2" xfId="40292" xr:uid="{00000000-0005-0000-0000-00009E530000}"/>
    <cellStyle name="Normal 11 6 2 3 3 4" xfId="20484" xr:uid="{00000000-0005-0000-0000-00009F530000}"/>
    <cellStyle name="Normal 11 6 2 3 3 5" xfId="25436" xr:uid="{00000000-0005-0000-0000-0000A0530000}"/>
    <cellStyle name="Normal 11 6 2 3 3 6" xfId="30388" xr:uid="{00000000-0005-0000-0000-0000A1530000}"/>
    <cellStyle name="Normal 11 6 2 3 3 7" xfId="35340" xr:uid="{00000000-0005-0000-0000-0000A2530000}"/>
    <cellStyle name="Normal 11 6 2 3 4" xfId="2729" xr:uid="{00000000-0005-0000-0000-0000A3530000}"/>
    <cellStyle name="Normal 11 6 2 3 4 2" xfId="42340" xr:uid="{00000000-0005-0000-0000-0000A4530000}"/>
    <cellStyle name="Normal 11 6 2 3 5" xfId="7679" xr:uid="{00000000-0005-0000-0000-0000A5530000}"/>
    <cellStyle name="Normal 11 6 2 3 5 2" xfId="37388" xr:uid="{00000000-0005-0000-0000-0000A6530000}"/>
    <cellStyle name="Normal 11 6 2 3 6" xfId="12629" xr:uid="{00000000-0005-0000-0000-0000A7530000}"/>
    <cellStyle name="Normal 11 6 2 3 7" xfId="17580" xr:uid="{00000000-0005-0000-0000-0000A8530000}"/>
    <cellStyle name="Normal 11 6 2 3 8" xfId="22532" xr:uid="{00000000-0005-0000-0000-0000A9530000}"/>
    <cellStyle name="Normal 11 6 2 3 9" xfId="27484" xr:uid="{00000000-0005-0000-0000-0000AA530000}"/>
    <cellStyle name="Normal 11 6 2 4" xfId="1277" xr:uid="{00000000-0005-0000-0000-0000AB530000}"/>
    <cellStyle name="Normal 11 6 2 4 10" xfId="33030" xr:uid="{00000000-0005-0000-0000-0000AC530000}"/>
    <cellStyle name="Normal 11 6 2 4 2" xfId="4775" xr:uid="{00000000-0005-0000-0000-0000AD530000}"/>
    <cellStyle name="Normal 11 6 2 4 2 2" xfId="9725" xr:uid="{00000000-0005-0000-0000-0000AE530000}"/>
    <cellStyle name="Normal 11 6 2 4 2 2 2" xfId="44386" xr:uid="{00000000-0005-0000-0000-0000AF530000}"/>
    <cellStyle name="Normal 11 6 2 4 2 3" xfId="14675" xr:uid="{00000000-0005-0000-0000-0000B0530000}"/>
    <cellStyle name="Normal 11 6 2 4 2 3 2" xfId="39434" xr:uid="{00000000-0005-0000-0000-0000B1530000}"/>
    <cellStyle name="Normal 11 6 2 4 2 4" xfId="19626" xr:uid="{00000000-0005-0000-0000-0000B2530000}"/>
    <cellStyle name="Normal 11 6 2 4 2 5" xfId="24578" xr:uid="{00000000-0005-0000-0000-0000B3530000}"/>
    <cellStyle name="Normal 11 6 2 4 2 6" xfId="29530" xr:uid="{00000000-0005-0000-0000-0000B4530000}"/>
    <cellStyle name="Normal 11 6 2 4 2 7" xfId="34482" xr:uid="{00000000-0005-0000-0000-0000B5530000}"/>
    <cellStyle name="Normal 11 6 2 4 3" xfId="6227" xr:uid="{00000000-0005-0000-0000-0000B6530000}"/>
    <cellStyle name="Normal 11 6 2 4 3 2" xfId="11177" xr:uid="{00000000-0005-0000-0000-0000B7530000}"/>
    <cellStyle name="Normal 11 6 2 4 3 2 2" xfId="45838" xr:uid="{00000000-0005-0000-0000-0000B8530000}"/>
    <cellStyle name="Normal 11 6 2 4 3 3" xfId="16127" xr:uid="{00000000-0005-0000-0000-0000B9530000}"/>
    <cellStyle name="Normal 11 6 2 4 3 3 2" xfId="40886" xr:uid="{00000000-0005-0000-0000-0000BA530000}"/>
    <cellStyle name="Normal 11 6 2 4 3 4" xfId="21078" xr:uid="{00000000-0005-0000-0000-0000BB530000}"/>
    <cellStyle name="Normal 11 6 2 4 3 5" xfId="26030" xr:uid="{00000000-0005-0000-0000-0000BC530000}"/>
    <cellStyle name="Normal 11 6 2 4 3 6" xfId="30982" xr:uid="{00000000-0005-0000-0000-0000BD530000}"/>
    <cellStyle name="Normal 11 6 2 4 3 7" xfId="35934" xr:uid="{00000000-0005-0000-0000-0000BE530000}"/>
    <cellStyle name="Normal 11 6 2 4 4" xfId="3323" xr:uid="{00000000-0005-0000-0000-0000BF530000}"/>
    <cellStyle name="Normal 11 6 2 4 4 2" xfId="42934" xr:uid="{00000000-0005-0000-0000-0000C0530000}"/>
    <cellStyle name="Normal 11 6 2 4 5" xfId="8273" xr:uid="{00000000-0005-0000-0000-0000C1530000}"/>
    <cellStyle name="Normal 11 6 2 4 5 2" xfId="37982" xr:uid="{00000000-0005-0000-0000-0000C2530000}"/>
    <cellStyle name="Normal 11 6 2 4 6" xfId="13223" xr:uid="{00000000-0005-0000-0000-0000C3530000}"/>
    <cellStyle name="Normal 11 6 2 4 7" xfId="18174" xr:uid="{00000000-0005-0000-0000-0000C4530000}"/>
    <cellStyle name="Normal 11 6 2 4 8" xfId="23126" xr:uid="{00000000-0005-0000-0000-0000C5530000}"/>
    <cellStyle name="Normal 11 6 2 4 9" xfId="28078" xr:uid="{00000000-0005-0000-0000-0000C6530000}"/>
    <cellStyle name="Normal 11 6 2 5" xfId="2399" xr:uid="{00000000-0005-0000-0000-0000C7530000}"/>
    <cellStyle name="Normal 11 6 2 5 2" xfId="7349" xr:uid="{00000000-0005-0000-0000-0000C8530000}"/>
    <cellStyle name="Normal 11 6 2 5 2 2" xfId="42010" xr:uid="{00000000-0005-0000-0000-0000C9530000}"/>
    <cellStyle name="Normal 11 6 2 5 3" xfId="12299" xr:uid="{00000000-0005-0000-0000-0000CA530000}"/>
    <cellStyle name="Normal 11 6 2 5 3 2" xfId="37058" xr:uid="{00000000-0005-0000-0000-0000CB530000}"/>
    <cellStyle name="Normal 11 6 2 5 4" xfId="17250" xr:uid="{00000000-0005-0000-0000-0000CC530000}"/>
    <cellStyle name="Normal 11 6 2 5 5" xfId="22202" xr:uid="{00000000-0005-0000-0000-0000CD530000}"/>
    <cellStyle name="Normal 11 6 2 5 6" xfId="27154" xr:uid="{00000000-0005-0000-0000-0000CE530000}"/>
    <cellStyle name="Normal 11 6 2 5 7" xfId="32106" xr:uid="{00000000-0005-0000-0000-0000CF530000}"/>
    <cellStyle name="Normal 11 6 2 6" xfId="3851" xr:uid="{00000000-0005-0000-0000-0000D0530000}"/>
    <cellStyle name="Normal 11 6 2 6 2" xfId="8801" xr:uid="{00000000-0005-0000-0000-0000D1530000}"/>
    <cellStyle name="Normal 11 6 2 6 2 2" xfId="43462" xr:uid="{00000000-0005-0000-0000-0000D2530000}"/>
    <cellStyle name="Normal 11 6 2 6 3" xfId="13751" xr:uid="{00000000-0005-0000-0000-0000D3530000}"/>
    <cellStyle name="Normal 11 6 2 6 3 2" xfId="38510" xr:uid="{00000000-0005-0000-0000-0000D4530000}"/>
    <cellStyle name="Normal 11 6 2 6 4" xfId="18702" xr:uid="{00000000-0005-0000-0000-0000D5530000}"/>
    <cellStyle name="Normal 11 6 2 6 5" xfId="23654" xr:uid="{00000000-0005-0000-0000-0000D6530000}"/>
    <cellStyle name="Normal 11 6 2 6 6" xfId="28606" xr:uid="{00000000-0005-0000-0000-0000D7530000}"/>
    <cellStyle name="Normal 11 6 2 6 7" xfId="33558" xr:uid="{00000000-0005-0000-0000-0000D8530000}"/>
    <cellStyle name="Normal 11 6 2 7" xfId="5303" xr:uid="{00000000-0005-0000-0000-0000D9530000}"/>
    <cellStyle name="Normal 11 6 2 7 2" xfId="10253" xr:uid="{00000000-0005-0000-0000-0000DA530000}"/>
    <cellStyle name="Normal 11 6 2 7 2 2" xfId="44914" xr:uid="{00000000-0005-0000-0000-0000DB530000}"/>
    <cellStyle name="Normal 11 6 2 7 3" xfId="15203" xr:uid="{00000000-0005-0000-0000-0000DC530000}"/>
    <cellStyle name="Normal 11 6 2 7 3 2" xfId="39962" xr:uid="{00000000-0005-0000-0000-0000DD530000}"/>
    <cellStyle name="Normal 11 6 2 7 4" xfId="20154" xr:uid="{00000000-0005-0000-0000-0000DE530000}"/>
    <cellStyle name="Normal 11 6 2 7 5" xfId="25106" xr:uid="{00000000-0005-0000-0000-0000DF530000}"/>
    <cellStyle name="Normal 11 6 2 7 6" xfId="30058" xr:uid="{00000000-0005-0000-0000-0000E0530000}"/>
    <cellStyle name="Normal 11 6 2 7 7" xfId="35010" xr:uid="{00000000-0005-0000-0000-0000E1530000}"/>
    <cellStyle name="Normal 11 6 2 8" xfId="1871" xr:uid="{00000000-0005-0000-0000-0000E2530000}"/>
    <cellStyle name="Normal 11 6 2 8 2" xfId="41482" xr:uid="{00000000-0005-0000-0000-0000E3530000}"/>
    <cellStyle name="Normal 11 6 2 9" xfId="6821" xr:uid="{00000000-0005-0000-0000-0000E4530000}"/>
    <cellStyle name="Normal 11 6 2 9 2" xfId="36530" xr:uid="{00000000-0005-0000-0000-0000E5530000}"/>
    <cellStyle name="Normal 11 6 3" xfId="419" xr:uid="{00000000-0005-0000-0000-0000E6530000}"/>
    <cellStyle name="Normal 11 6 3 10" xfId="11837" xr:uid="{00000000-0005-0000-0000-0000E7530000}"/>
    <cellStyle name="Normal 11 6 3 11" xfId="16788" xr:uid="{00000000-0005-0000-0000-0000E8530000}"/>
    <cellStyle name="Normal 11 6 3 12" xfId="21740" xr:uid="{00000000-0005-0000-0000-0000E9530000}"/>
    <cellStyle name="Normal 11 6 3 13" xfId="26692" xr:uid="{00000000-0005-0000-0000-0000EA530000}"/>
    <cellStyle name="Normal 11 6 3 14" xfId="31644" xr:uid="{00000000-0005-0000-0000-0000EB530000}"/>
    <cellStyle name="Normal 11 6 3 2" xfId="1013" xr:uid="{00000000-0005-0000-0000-0000EC530000}"/>
    <cellStyle name="Normal 11 6 3 2 10" xfId="22004" xr:uid="{00000000-0005-0000-0000-0000ED530000}"/>
    <cellStyle name="Normal 11 6 3 2 11" xfId="26956" xr:uid="{00000000-0005-0000-0000-0000EE530000}"/>
    <cellStyle name="Normal 11 6 3 2 12" xfId="31908" xr:uid="{00000000-0005-0000-0000-0000EF530000}"/>
    <cellStyle name="Normal 11 6 3 2 2" xfId="1607" xr:uid="{00000000-0005-0000-0000-0000F0530000}"/>
    <cellStyle name="Normal 11 6 3 2 2 10" xfId="33360" xr:uid="{00000000-0005-0000-0000-0000F1530000}"/>
    <cellStyle name="Normal 11 6 3 2 2 2" xfId="5105" xr:uid="{00000000-0005-0000-0000-0000F2530000}"/>
    <cellStyle name="Normal 11 6 3 2 2 2 2" xfId="10055" xr:uid="{00000000-0005-0000-0000-0000F3530000}"/>
    <cellStyle name="Normal 11 6 3 2 2 2 2 2" xfId="44716" xr:uid="{00000000-0005-0000-0000-0000F4530000}"/>
    <cellStyle name="Normal 11 6 3 2 2 2 3" xfId="15005" xr:uid="{00000000-0005-0000-0000-0000F5530000}"/>
    <cellStyle name="Normal 11 6 3 2 2 2 3 2" xfId="39764" xr:uid="{00000000-0005-0000-0000-0000F6530000}"/>
    <cellStyle name="Normal 11 6 3 2 2 2 4" xfId="19956" xr:uid="{00000000-0005-0000-0000-0000F7530000}"/>
    <cellStyle name="Normal 11 6 3 2 2 2 5" xfId="24908" xr:uid="{00000000-0005-0000-0000-0000F8530000}"/>
    <cellStyle name="Normal 11 6 3 2 2 2 6" xfId="29860" xr:uid="{00000000-0005-0000-0000-0000F9530000}"/>
    <cellStyle name="Normal 11 6 3 2 2 2 7" xfId="34812" xr:uid="{00000000-0005-0000-0000-0000FA530000}"/>
    <cellStyle name="Normal 11 6 3 2 2 3" xfId="6557" xr:uid="{00000000-0005-0000-0000-0000FB530000}"/>
    <cellStyle name="Normal 11 6 3 2 2 3 2" xfId="11507" xr:uid="{00000000-0005-0000-0000-0000FC530000}"/>
    <cellStyle name="Normal 11 6 3 2 2 3 2 2" xfId="46168" xr:uid="{00000000-0005-0000-0000-0000FD530000}"/>
    <cellStyle name="Normal 11 6 3 2 2 3 3" xfId="16457" xr:uid="{00000000-0005-0000-0000-0000FE530000}"/>
    <cellStyle name="Normal 11 6 3 2 2 3 3 2" xfId="41216" xr:uid="{00000000-0005-0000-0000-0000FF530000}"/>
    <cellStyle name="Normal 11 6 3 2 2 3 4" xfId="21408" xr:uid="{00000000-0005-0000-0000-000000540000}"/>
    <cellStyle name="Normal 11 6 3 2 2 3 5" xfId="26360" xr:uid="{00000000-0005-0000-0000-000001540000}"/>
    <cellStyle name="Normal 11 6 3 2 2 3 6" xfId="31312" xr:uid="{00000000-0005-0000-0000-000002540000}"/>
    <cellStyle name="Normal 11 6 3 2 2 3 7" xfId="36264" xr:uid="{00000000-0005-0000-0000-000003540000}"/>
    <cellStyle name="Normal 11 6 3 2 2 4" xfId="3653" xr:uid="{00000000-0005-0000-0000-000004540000}"/>
    <cellStyle name="Normal 11 6 3 2 2 4 2" xfId="43264" xr:uid="{00000000-0005-0000-0000-000005540000}"/>
    <cellStyle name="Normal 11 6 3 2 2 5" xfId="8603" xr:uid="{00000000-0005-0000-0000-000006540000}"/>
    <cellStyle name="Normal 11 6 3 2 2 5 2" xfId="38312" xr:uid="{00000000-0005-0000-0000-000007540000}"/>
    <cellStyle name="Normal 11 6 3 2 2 6" xfId="13553" xr:uid="{00000000-0005-0000-0000-000008540000}"/>
    <cellStyle name="Normal 11 6 3 2 2 7" xfId="18504" xr:uid="{00000000-0005-0000-0000-000009540000}"/>
    <cellStyle name="Normal 11 6 3 2 2 8" xfId="23456" xr:uid="{00000000-0005-0000-0000-00000A540000}"/>
    <cellStyle name="Normal 11 6 3 2 2 9" xfId="28408" xr:uid="{00000000-0005-0000-0000-00000B540000}"/>
    <cellStyle name="Normal 11 6 3 2 3" xfId="3059" xr:uid="{00000000-0005-0000-0000-00000C540000}"/>
    <cellStyle name="Normal 11 6 3 2 3 2" xfId="8009" xr:uid="{00000000-0005-0000-0000-00000D540000}"/>
    <cellStyle name="Normal 11 6 3 2 3 2 2" xfId="42670" xr:uid="{00000000-0005-0000-0000-00000E540000}"/>
    <cellStyle name="Normal 11 6 3 2 3 3" xfId="12959" xr:uid="{00000000-0005-0000-0000-00000F540000}"/>
    <cellStyle name="Normal 11 6 3 2 3 3 2" xfId="37718" xr:uid="{00000000-0005-0000-0000-000010540000}"/>
    <cellStyle name="Normal 11 6 3 2 3 4" xfId="17910" xr:uid="{00000000-0005-0000-0000-000011540000}"/>
    <cellStyle name="Normal 11 6 3 2 3 5" xfId="22862" xr:uid="{00000000-0005-0000-0000-000012540000}"/>
    <cellStyle name="Normal 11 6 3 2 3 6" xfId="27814" xr:uid="{00000000-0005-0000-0000-000013540000}"/>
    <cellStyle name="Normal 11 6 3 2 3 7" xfId="32766" xr:uid="{00000000-0005-0000-0000-000014540000}"/>
    <cellStyle name="Normal 11 6 3 2 4" xfId="4511" xr:uid="{00000000-0005-0000-0000-000015540000}"/>
    <cellStyle name="Normal 11 6 3 2 4 2" xfId="9461" xr:uid="{00000000-0005-0000-0000-000016540000}"/>
    <cellStyle name="Normal 11 6 3 2 4 2 2" xfId="44122" xr:uid="{00000000-0005-0000-0000-000017540000}"/>
    <cellStyle name="Normal 11 6 3 2 4 3" xfId="14411" xr:uid="{00000000-0005-0000-0000-000018540000}"/>
    <cellStyle name="Normal 11 6 3 2 4 3 2" xfId="39170" xr:uid="{00000000-0005-0000-0000-000019540000}"/>
    <cellStyle name="Normal 11 6 3 2 4 4" xfId="19362" xr:uid="{00000000-0005-0000-0000-00001A540000}"/>
    <cellStyle name="Normal 11 6 3 2 4 5" xfId="24314" xr:uid="{00000000-0005-0000-0000-00001B540000}"/>
    <cellStyle name="Normal 11 6 3 2 4 6" xfId="29266" xr:uid="{00000000-0005-0000-0000-00001C540000}"/>
    <cellStyle name="Normal 11 6 3 2 4 7" xfId="34218" xr:uid="{00000000-0005-0000-0000-00001D540000}"/>
    <cellStyle name="Normal 11 6 3 2 5" xfId="5963" xr:uid="{00000000-0005-0000-0000-00001E540000}"/>
    <cellStyle name="Normal 11 6 3 2 5 2" xfId="10913" xr:uid="{00000000-0005-0000-0000-00001F540000}"/>
    <cellStyle name="Normal 11 6 3 2 5 2 2" xfId="45574" xr:uid="{00000000-0005-0000-0000-000020540000}"/>
    <cellStyle name="Normal 11 6 3 2 5 3" xfId="15863" xr:uid="{00000000-0005-0000-0000-000021540000}"/>
    <cellStyle name="Normal 11 6 3 2 5 3 2" xfId="40622" xr:uid="{00000000-0005-0000-0000-000022540000}"/>
    <cellStyle name="Normal 11 6 3 2 5 4" xfId="20814" xr:uid="{00000000-0005-0000-0000-000023540000}"/>
    <cellStyle name="Normal 11 6 3 2 5 5" xfId="25766" xr:uid="{00000000-0005-0000-0000-000024540000}"/>
    <cellStyle name="Normal 11 6 3 2 5 6" xfId="30718" xr:uid="{00000000-0005-0000-0000-000025540000}"/>
    <cellStyle name="Normal 11 6 3 2 5 7" xfId="35670" xr:uid="{00000000-0005-0000-0000-000026540000}"/>
    <cellStyle name="Normal 11 6 3 2 6" xfId="2201" xr:uid="{00000000-0005-0000-0000-000027540000}"/>
    <cellStyle name="Normal 11 6 3 2 6 2" xfId="41812" xr:uid="{00000000-0005-0000-0000-000028540000}"/>
    <cellStyle name="Normal 11 6 3 2 7" xfId="7151" xr:uid="{00000000-0005-0000-0000-000029540000}"/>
    <cellStyle name="Normal 11 6 3 2 7 2" xfId="36860" xr:uid="{00000000-0005-0000-0000-00002A540000}"/>
    <cellStyle name="Normal 11 6 3 2 8" xfId="12101" xr:uid="{00000000-0005-0000-0000-00002B540000}"/>
    <cellStyle name="Normal 11 6 3 2 9" xfId="17052" xr:uid="{00000000-0005-0000-0000-00002C540000}"/>
    <cellStyle name="Normal 11 6 3 3" xfId="749" xr:uid="{00000000-0005-0000-0000-00002D540000}"/>
    <cellStyle name="Normal 11 6 3 3 10" xfId="32502" xr:uid="{00000000-0005-0000-0000-00002E540000}"/>
    <cellStyle name="Normal 11 6 3 3 2" xfId="4247" xr:uid="{00000000-0005-0000-0000-00002F540000}"/>
    <cellStyle name="Normal 11 6 3 3 2 2" xfId="9197" xr:uid="{00000000-0005-0000-0000-000030540000}"/>
    <cellStyle name="Normal 11 6 3 3 2 2 2" xfId="43858" xr:uid="{00000000-0005-0000-0000-000031540000}"/>
    <cellStyle name="Normal 11 6 3 3 2 3" xfId="14147" xr:uid="{00000000-0005-0000-0000-000032540000}"/>
    <cellStyle name="Normal 11 6 3 3 2 3 2" xfId="38906" xr:uid="{00000000-0005-0000-0000-000033540000}"/>
    <cellStyle name="Normal 11 6 3 3 2 4" xfId="19098" xr:uid="{00000000-0005-0000-0000-000034540000}"/>
    <cellStyle name="Normal 11 6 3 3 2 5" xfId="24050" xr:uid="{00000000-0005-0000-0000-000035540000}"/>
    <cellStyle name="Normal 11 6 3 3 2 6" xfId="29002" xr:uid="{00000000-0005-0000-0000-000036540000}"/>
    <cellStyle name="Normal 11 6 3 3 2 7" xfId="33954" xr:uid="{00000000-0005-0000-0000-000037540000}"/>
    <cellStyle name="Normal 11 6 3 3 3" xfId="5699" xr:uid="{00000000-0005-0000-0000-000038540000}"/>
    <cellStyle name="Normal 11 6 3 3 3 2" xfId="10649" xr:uid="{00000000-0005-0000-0000-000039540000}"/>
    <cellStyle name="Normal 11 6 3 3 3 2 2" xfId="45310" xr:uid="{00000000-0005-0000-0000-00003A540000}"/>
    <cellStyle name="Normal 11 6 3 3 3 3" xfId="15599" xr:uid="{00000000-0005-0000-0000-00003B540000}"/>
    <cellStyle name="Normal 11 6 3 3 3 3 2" xfId="40358" xr:uid="{00000000-0005-0000-0000-00003C540000}"/>
    <cellStyle name="Normal 11 6 3 3 3 4" xfId="20550" xr:uid="{00000000-0005-0000-0000-00003D540000}"/>
    <cellStyle name="Normal 11 6 3 3 3 5" xfId="25502" xr:uid="{00000000-0005-0000-0000-00003E540000}"/>
    <cellStyle name="Normal 11 6 3 3 3 6" xfId="30454" xr:uid="{00000000-0005-0000-0000-00003F540000}"/>
    <cellStyle name="Normal 11 6 3 3 3 7" xfId="35406" xr:uid="{00000000-0005-0000-0000-000040540000}"/>
    <cellStyle name="Normal 11 6 3 3 4" xfId="2795" xr:uid="{00000000-0005-0000-0000-000041540000}"/>
    <cellStyle name="Normal 11 6 3 3 4 2" xfId="42406" xr:uid="{00000000-0005-0000-0000-000042540000}"/>
    <cellStyle name="Normal 11 6 3 3 5" xfId="7745" xr:uid="{00000000-0005-0000-0000-000043540000}"/>
    <cellStyle name="Normal 11 6 3 3 5 2" xfId="37454" xr:uid="{00000000-0005-0000-0000-000044540000}"/>
    <cellStyle name="Normal 11 6 3 3 6" xfId="12695" xr:uid="{00000000-0005-0000-0000-000045540000}"/>
    <cellStyle name="Normal 11 6 3 3 7" xfId="17646" xr:uid="{00000000-0005-0000-0000-000046540000}"/>
    <cellStyle name="Normal 11 6 3 3 8" xfId="22598" xr:uid="{00000000-0005-0000-0000-000047540000}"/>
    <cellStyle name="Normal 11 6 3 3 9" xfId="27550" xr:uid="{00000000-0005-0000-0000-000048540000}"/>
    <cellStyle name="Normal 11 6 3 4" xfId="1343" xr:uid="{00000000-0005-0000-0000-000049540000}"/>
    <cellStyle name="Normal 11 6 3 4 10" xfId="33096" xr:uid="{00000000-0005-0000-0000-00004A540000}"/>
    <cellStyle name="Normal 11 6 3 4 2" xfId="4841" xr:uid="{00000000-0005-0000-0000-00004B540000}"/>
    <cellStyle name="Normal 11 6 3 4 2 2" xfId="9791" xr:uid="{00000000-0005-0000-0000-00004C540000}"/>
    <cellStyle name="Normal 11 6 3 4 2 2 2" xfId="44452" xr:uid="{00000000-0005-0000-0000-00004D540000}"/>
    <cellStyle name="Normal 11 6 3 4 2 3" xfId="14741" xr:uid="{00000000-0005-0000-0000-00004E540000}"/>
    <cellStyle name="Normal 11 6 3 4 2 3 2" xfId="39500" xr:uid="{00000000-0005-0000-0000-00004F540000}"/>
    <cellStyle name="Normal 11 6 3 4 2 4" xfId="19692" xr:uid="{00000000-0005-0000-0000-000050540000}"/>
    <cellStyle name="Normal 11 6 3 4 2 5" xfId="24644" xr:uid="{00000000-0005-0000-0000-000051540000}"/>
    <cellStyle name="Normal 11 6 3 4 2 6" xfId="29596" xr:uid="{00000000-0005-0000-0000-000052540000}"/>
    <cellStyle name="Normal 11 6 3 4 2 7" xfId="34548" xr:uid="{00000000-0005-0000-0000-000053540000}"/>
    <cellStyle name="Normal 11 6 3 4 3" xfId="6293" xr:uid="{00000000-0005-0000-0000-000054540000}"/>
    <cellStyle name="Normal 11 6 3 4 3 2" xfId="11243" xr:uid="{00000000-0005-0000-0000-000055540000}"/>
    <cellStyle name="Normal 11 6 3 4 3 2 2" xfId="45904" xr:uid="{00000000-0005-0000-0000-000056540000}"/>
    <cellStyle name="Normal 11 6 3 4 3 3" xfId="16193" xr:uid="{00000000-0005-0000-0000-000057540000}"/>
    <cellStyle name="Normal 11 6 3 4 3 3 2" xfId="40952" xr:uid="{00000000-0005-0000-0000-000058540000}"/>
    <cellStyle name="Normal 11 6 3 4 3 4" xfId="21144" xr:uid="{00000000-0005-0000-0000-000059540000}"/>
    <cellStyle name="Normal 11 6 3 4 3 5" xfId="26096" xr:uid="{00000000-0005-0000-0000-00005A540000}"/>
    <cellStyle name="Normal 11 6 3 4 3 6" xfId="31048" xr:uid="{00000000-0005-0000-0000-00005B540000}"/>
    <cellStyle name="Normal 11 6 3 4 3 7" xfId="36000" xr:uid="{00000000-0005-0000-0000-00005C540000}"/>
    <cellStyle name="Normal 11 6 3 4 4" xfId="3389" xr:uid="{00000000-0005-0000-0000-00005D540000}"/>
    <cellStyle name="Normal 11 6 3 4 4 2" xfId="43000" xr:uid="{00000000-0005-0000-0000-00005E540000}"/>
    <cellStyle name="Normal 11 6 3 4 5" xfId="8339" xr:uid="{00000000-0005-0000-0000-00005F540000}"/>
    <cellStyle name="Normal 11 6 3 4 5 2" xfId="38048" xr:uid="{00000000-0005-0000-0000-000060540000}"/>
    <cellStyle name="Normal 11 6 3 4 6" xfId="13289" xr:uid="{00000000-0005-0000-0000-000061540000}"/>
    <cellStyle name="Normal 11 6 3 4 7" xfId="18240" xr:uid="{00000000-0005-0000-0000-000062540000}"/>
    <cellStyle name="Normal 11 6 3 4 8" xfId="23192" xr:uid="{00000000-0005-0000-0000-000063540000}"/>
    <cellStyle name="Normal 11 6 3 4 9" xfId="28144" xr:uid="{00000000-0005-0000-0000-000064540000}"/>
    <cellStyle name="Normal 11 6 3 5" xfId="2465" xr:uid="{00000000-0005-0000-0000-000065540000}"/>
    <cellStyle name="Normal 11 6 3 5 2" xfId="7415" xr:uid="{00000000-0005-0000-0000-000066540000}"/>
    <cellStyle name="Normal 11 6 3 5 2 2" xfId="42076" xr:uid="{00000000-0005-0000-0000-000067540000}"/>
    <cellStyle name="Normal 11 6 3 5 3" xfId="12365" xr:uid="{00000000-0005-0000-0000-000068540000}"/>
    <cellStyle name="Normal 11 6 3 5 3 2" xfId="37124" xr:uid="{00000000-0005-0000-0000-000069540000}"/>
    <cellStyle name="Normal 11 6 3 5 4" xfId="17316" xr:uid="{00000000-0005-0000-0000-00006A540000}"/>
    <cellStyle name="Normal 11 6 3 5 5" xfId="22268" xr:uid="{00000000-0005-0000-0000-00006B540000}"/>
    <cellStyle name="Normal 11 6 3 5 6" xfId="27220" xr:uid="{00000000-0005-0000-0000-00006C540000}"/>
    <cellStyle name="Normal 11 6 3 5 7" xfId="32172" xr:uid="{00000000-0005-0000-0000-00006D540000}"/>
    <cellStyle name="Normal 11 6 3 6" xfId="3917" xr:uid="{00000000-0005-0000-0000-00006E540000}"/>
    <cellStyle name="Normal 11 6 3 6 2" xfId="8867" xr:uid="{00000000-0005-0000-0000-00006F540000}"/>
    <cellStyle name="Normal 11 6 3 6 2 2" xfId="43528" xr:uid="{00000000-0005-0000-0000-000070540000}"/>
    <cellStyle name="Normal 11 6 3 6 3" xfId="13817" xr:uid="{00000000-0005-0000-0000-000071540000}"/>
    <cellStyle name="Normal 11 6 3 6 3 2" xfId="38576" xr:uid="{00000000-0005-0000-0000-000072540000}"/>
    <cellStyle name="Normal 11 6 3 6 4" xfId="18768" xr:uid="{00000000-0005-0000-0000-000073540000}"/>
    <cellStyle name="Normal 11 6 3 6 5" xfId="23720" xr:uid="{00000000-0005-0000-0000-000074540000}"/>
    <cellStyle name="Normal 11 6 3 6 6" xfId="28672" xr:uid="{00000000-0005-0000-0000-000075540000}"/>
    <cellStyle name="Normal 11 6 3 6 7" xfId="33624" xr:uid="{00000000-0005-0000-0000-000076540000}"/>
    <cellStyle name="Normal 11 6 3 7" xfId="5369" xr:uid="{00000000-0005-0000-0000-000077540000}"/>
    <cellStyle name="Normal 11 6 3 7 2" xfId="10319" xr:uid="{00000000-0005-0000-0000-000078540000}"/>
    <cellStyle name="Normal 11 6 3 7 2 2" xfId="44980" xr:uid="{00000000-0005-0000-0000-000079540000}"/>
    <cellStyle name="Normal 11 6 3 7 3" xfId="15269" xr:uid="{00000000-0005-0000-0000-00007A540000}"/>
    <cellStyle name="Normal 11 6 3 7 3 2" xfId="40028" xr:uid="{00000000-0005-0000-0000-00007B540000}"/>
    <cellStyle name="Normal 11 6 3 7 4" xfId="20220" xr:uid="{00000000-0005-0000-0000-00007C540000}"/>
    <cellStyle name="Normal 11 6 3 7 5" xfId="25172" xr:uid="{00000000-0005-0000-0000-00007D540000}"/>
    <cellStyle name="Normal 11 6 3 7 6" xfId="30124" xr:uid="{00000000-0005-0000-0000-00007E540000}"/>
    <cellStyle name="Normal 11 6 3 7 7" xfId="35076" xr:uid="{00000000-0005-0000-0000-00007F540000}"/>
    <cellStyle name="Normal 11 6 3 8" xfId="1937" xr:uid="{00000000-0005-0000-0000-000080540000}"/>
    <cellStyle name="Normal 11 6 3 8 2" xfId="41548" xr:uid="{00000000-0005-0000-0000-000081540000}"/>
    <cellStyle name="Normal 11 6 3 9" xfId="6887" xr:uid="{00000000-0005-0000-0000-000082540000}"/>
    <cellStyle name="Normal 11 6 3 9 2" xfId="36596" xr:uid="{00000000-0005-0000-0000-000083540000}"/>
    <cellStyle name="Normal 11 6 4" xfId="485" xr:uid="{00000000-0005-0000-0000-000084540000}"/>
    <cellStyle name="Normal 11 6 4 10" xfId="11903" xr:uid="{00000000-0005-0000-0000-000085540000}"/>
    <cellStyle name="Normal 11 6 4 11" xfId="16854" xr:uid="{00000000-0005-0000-0000-000086540000}"/>
    <cellStyle name="Normal 11 6 4 12" xfId="21806" xr:uid="{00000000-0005-0000-0000-000087540000}"/>
    <cellStyle name="Normal 11 6 4 13" xfId="26758" xr:uid="{00000000-0005-0000-0000-000088540000}"/>
    <cellStyle name="Normal 11 6 4 14" xfId="31710" xr:uid="{00000000-0005-0000-0000-000089540000}"/>
    <cellStyle name="Normal 11 6 4 2" xfId="1079" xr:uid="{00000000-0005-0000-0000-00008A540000}"/>
    <cellStyle name="Normal 11 6 4 2 10" xfId="22070" xr:uid="{00000000-0005-0000-0000-00008B540000}"/>
    <cellStyle name="Normal 11 6 4 2 11" xfId="27022" xr:uid="{00000000-0005-0000-0000-00008C540000}"/>
    <cellStyle name="Normal 11 6 4 2 12" xfId="31974" xr:uid="{00000000-0005-0000-0000-00008D540000}"/>
    <cellStyle name="Normal 11 6 4 2 2" xfId="1673" xr:uid="{00000000-0005-0000-0000-00008E540000}"/>
    <cellStyle name="Normal 11 6 4 2 2 10" xfId="33426" xr:uid="{00000000-0005-0000-0000-00008F540000}"/>
    <cellStyle name="Normal 11 6 4 2 2 2" xfId="5171" xr:uid="{00000000-0005-0000-0000-000090540000}"/>
    <cellStyle name="Normal 11 6 4 2 2 2 2" xfId="10121" xr:uid="{00000000-0005-0000-0000-000091540000}"/>
    <cellStyle name="Normal 11 6 4 2 2 2 2 2" xfId="44782" xr:uid="{00000000-0005-0000-0000-000092540000}"/>
    <cellStyle name="Normal 11 6 4 2 2 2 3" xfId="15071" xr:uid="{00000000-0005-0000-0000-000093540000}"/>
    <cellStyle name="Normal 11 6 4 2 2 2 3 2" xfId="39830" xr:uid="{00000000-0005-0000-0000-000094540000}"/>
    <cellStyle name="Normal 11 6 4 2 2 2 4" xfId="20022" xr:uid="{00000000-0005-0000-0000-000095540000}"/>
    <cellStyle name="Normal 11 6 4 2 2 2 5" xfId="24974" xr:uid="{00000000-0005-0000-0000-000096540000}"/>
    <cellStyle name="Normal 11 6 4 2 2 2 6" xfId="29926" xr:uid="{00000000-0005-0000-0000-000097540000}"/>
    <cellStyle name="Normal 11 6 4 2 2 2 7" xfId="34878" xr:uid="{00000000-0005-0000-0000-000098540000}"/>
    <cellStyle name="Normal 11 6 4 2 2 3" xfId="6623" xr:uid="{00000000-0005-0000-0000-000099540000}"/>
    <cellStyle name="Normal 11 6 4 2 2 3 2" xfId="11573" xr:uid="{00000000-0005-0000-0000-00009A540000}"/>
    <cellStyle name="Normal 11 6 4 2 2 3 2 2" xfId="46234" xr:uid="{00000000-0005-0000-0000-00009B540000}"/>
    <cellStyle name="Normal 11 6 4 2 2 3 3" xfId="16523" xr:uid="{00000000-0005-0000-0000-00009C540000}"/>
    <cellStyle name="Normal 11 6 4 2 2 3 3 2" xfId="41282" xr:uid="{00000000-0005-0000-0000-00009D540000}"/>
    <cellStyle name="Normal 11 6 4 2 2 3 4" xfId="21474" xr:uid="{00000000-0005-0000-0000-00009E540000}"/>
    <cellStyle name="Normal 11 6 4 2 2 3 5" xfId="26426" xr:uid="{00000000-0005-0000-0000-00009F540000}"/>
    <cellStyle name="Normal 11 6 4 2 2 3 6" xfId="31378" xr:uid="{00000000-0005-0000-0000-0000A0540000}"/>
    <cellStyle name="Normal 11 6 4 2 2 3 7" xfId="36330" xr:uid="{00000000-0005-0000-0000-0000A1540000}"/>
    <cellStyle name="Normal 11 6 4 2 2 4" xfId="3719" xr:uid="{00000000-0005-0000-0000-0000A2540000}"/>
    <cellStyle name="Normal 11 6 4 2 2 4 2" xfId="43330" xr:uid="{00000000-0005-0000-0000-0000A3540000}"/>
    <cellStyle name="Normal 11 6 4 2 2 5" xfId="8669" xr:uid="{00000000-0005-0000-0000-0000A4540000}"/>
    <cellStyle name="Normal 11 6 4 2 2 5 2" xfId="38378" xr:uid="{00000000-0005-0000-0000-0000A5540000}"/>
    <cellStyle name="Normal 11 6 4 2 2 6" xfId="13619" xr:uid="{00000000-0005-0000-0000-0000A6540000}"/>
    <cellStyle name="Normal 11 6 4 2 2 7" xfId="18570" xr:uid="{00000000-0005-0000-0000-0000A7540000}"/>
    <cellStyle name="Normal 11 6 4 2 2 8" xfId="23522" xr:uid="{00000000-0005-0000-0000-0000A8540000}"/>
    <cellStyle name="Normal 11 6 4 2 2 9" xfId="28474" xr:uid="{00000000-0005-0000-0000-0000A9540000}"/>
    <cellStyle name="Normal 11 6 4 2 3" xfId="3125" xr:uid="{00000000-0005-0000-0000-0000AA540000}"/>
    <cellStyle name="Normal 11 6 4 2 3 2" xfId="8075" xr:uid="{00000000-0005-0000-0000-0000AB540000}"/>
    <cellStyle name="Normal 11 6 4 2 3 2 2" xfId="42736" xr:uid="{00000000-0005-0000-0000-0000AC540000}"/>
    <cellStyle name="Normal 11 6 4 2 3 3" xfId="13025" xr:uid="{00000000-0005-0000-0000-0000AD540000}"/>
    <cellStyle name="Normal 11 6 4 2 3 3 2" xfId="37784" xr:uid="{00000000-0005-0000-0000-0000AE540000}"/>
    <cellStyle name="Normal 11 6 4 2 3 4" xfId="17976" xr:uid="{00000000-0005-0000-0000-0000AF540000}"/>
    <cellStyle name="Normal 11 6 4 2 3 5" xfId="22928" xr:uid="{00000000-0005-0000-0000-0000B0540000}"/>
    <cellStyle name="Normal 11 6 4 2 3 6" xfId="27880" xr:uid="{00000000-0005-0000-0000-0000B1540000}"/>
    <cellStyle name="Normal 11 6 4 2 3 7" xfId="32832" xr:uid="{00000000-0005-0000-0000-0000B2540000}"/>
    <cellStyle name="Normal 11 6 4 2 4" xfId="4577" xr:uid="{00000000-0005-0000-0000-0000B3540000}"/>
    <cellStyle name="Normal 11 6 4 2 4 2" xfId="9527" xr:uid="{00000000-0005-0000-0000-0000B4540000}"/>
    <cellStyle name="Normal 11 6 4 2 4 2 2" xfId="44188" xr:uid="{00000000-0005-0000-0000-0000B5540000}"/>
    <cellStyle name="Normal 11 6 4 2 4 3" xfId="14477" xr:uid="{00000000-0005-0000-0000-0000B6540000}"/>
    <cellStyle name="Normal 11 6 4 2 4 3 2" xfId="39236" xr:uid="{00000000-0005-0000-0000-0000B7540000}"/>
    <cellStyle name="Normal 11 6 4 2 4 4" xfId="19428" xr:uid="{00000000-0005-0000-0000-0000B8540000}"/>
    <cellStyle name="Normal 11 6 4 2 4 5" xfId="24380" xr:uid="{00000000-0005-0000-0000-0000B9540000}"/>
    <cellStyle name="Normal 11 6 4 2 4 6" xfId="29332" xr:uid="{00000000-0005-0000-0000-0000BA540000}"/>
    <cellStyle name="Normal 11 6 4 2 4 7" xfId="34284" xr:uid="{00000000-0005-0000-0000-0000BB540000}"/>
    <cellStyle name="Normal 11 6 4 2 5" xfId="6029" xr:uid="{00000000-0005-0000-0000-0000BC540000}"/>
    <cellStyle name="Normal 11 6 4 2 5 2" xfId="10979" xr:uid="{00000000-0005-0000-0000-0000BD540000}"/>
    <cellStyle name="Normal 11 6 4 2 5 2 2" xfId="45640" xr:uid="{00000000-0005-0000-0000-0000BE540000}"/>
    <cellStyle name="Normal 11 6 4 2 5 3" xfId="15929" xr:uid="{00000000-0005-0000-0000-0000BF540000}"/>
    <cellStyle name="Normal 11 6 4 2 5 3 2" xfId="40688" xr:uid="{00000000-0005-0000-0000-0000C0540000}"/>
    <cellStyle name="Normal 11 6 4 2 5 4" xfId="20880" xr:uid="{00000000-0005-0000-0000-0000C1540000}"/>
    <cellStyle name="Normal 11 6 4 2 5 5" xfId="25832" xr:uid="{00000000-0005-0000-0000-0000C2540000}"/>
    <cellStyle name="Normal 11 6 4 2 5 6" xfId="30784" xr:uid="{00000000-0005-0000-0000-0000C3540000}"/>
    <cellStyle name="Normal 11 6 4 2 5 7" xfId="35736" xr:uid="{00000000-0005-0000-0000-0000C4540000}"/>
    <cellStyle name="Normal 11 6 4 2 6" xfId="2267" xr:uid="{00000000-0005-0000-0000-0000C5540000}"/>
    <cellStyle name="Normal 11 6 4 2 6 2" xfId="41878" xr:uid="{00000000-0005-0000-0000-0000C6540000}"/>
    <cellStyle name="Normal 11 6 4 2 7" xfId="7217" xr:uid="{00000000-0005-0000-0000-0000C7540000}"/>
    <cellStyle name="Normal 11 6 4 2 7 2" xfId="36926" xr:uid="{00000000-0005-0000-0000-0000C8540000}"/>
    <cellStyle name="Normal 11 6 4 2 8" xfId="12167" xr:uid="{00000000-0005-0000-0000-0000C9540000}"/>
    <cellStyle name="Normal 11 6 4 2 9" xfId="17118" xr:uid="{00000000-0005-0000-0000-0000CA540000}"/>
    <cellStyle name="Normal 11 6 4 3" xfId="815" xr:uid="{00000000-0005-0000-0000-0000CB540000}"/>
    <cellStyle name="Normal 11 6 4 3 10" xfId="32568" xr:uid="{00000000-0005-0000-0000-0000CC540000}"/>
    <cellStyle name="Normal 11 6 4 3 2" xfId="4313" xr:uid="{00000000-0005-0000-0000-0000CD540000}"/>
    <cellStyle name="Normal 11 6 4 3 2 2" xfId="9263" xr:uid="{00000000-0005-0000-0000-0000CE540000}"/>
    <cellStyle name="Normal 11 6 4 3 2 2 2" xfId="43924" xr:uid="{00000000-0005-0000-0000-0000CF540000}"/>
    <cellStyle name="Normal 11 6 4 3 2 3" xfId="14213" xr:uid="{00000000-0005-0000-0000-0000D0540000}"/>
    <cellStyle name="Normal 11 6 4 3 2 3 2" xfId="38972" xr:uid="{00000000-0005-0000-0000-0000D1540000}"/>
    <cellStyle name="Normal 11 6 4 3 2 4" xfId="19164" xr:uid="{00000000-0005-0000-0000-0000D2540000}"/>
    <cellStyle name="Normal 11 6 4 3 2 5" xfId="24116" xr:uid="{00000000-0005-0000-0000-0000D3540000}"/>
    <cellStyle name="Normal 11 6 4 3 2 6" xfId="29068" xr:uid="{00000000-0005-0000-0000-0000D4540000}"/>
    <cellStyle name="Normal 11 6 4 3 2 7" xfId="34020" xr:uid="{00000000-0005-0000-0000-0000D5540000}"/>
    <cellStyle name="Normal 11 6 4 3 3" xfId="5765" xr:uid="{00000000-0005-0000-0000-0000D6540000}"/>
    <cellStyle name="Normal 11 6 4 3 3 2" xfId="10715" xr:uid="{00000000-0005-0000-0000-0000D7540000}"/>
    <cellStyle name="Normal 11 6 4 3 3 2 2" xfId="45376" xr:uid="{00000000-0005-0000-0000-0000D8540000}"/>
    <cellStyle name="Normal 11 6 4 3 3 3" xfId="15665" xr:uid="{00000000-0005-0000-0000-0000D9540000}"/>
    <cellStyle name="Normal 11 6 4 3 3 3 2" xfId="40424" xr:uid="{00000000-0005-0000-0000-0000DA540000}"/>
    <cellStyle name="Normal 11 6 4 3 3 4" xfId="20616" xr:uid="{00000000-0005-0000-0000-0000DB540000}"/>
    <cellStyle name="Normal 11 6 4 3 3 5" xfId="25568" xr:uid="{00000000-0005-0000-0000-0000DC540000}"/>
    <cellStyle name="Normal 11 6 4 3 3 6" xfId="30520" xr:uid="{00000000-0005-0000-0000-0000DD540000}"/>
    <cellStyle name="Normal 11 6 4 3 3 7" xfId="35472" xr:uid="{00000000-0005-0000-0000-0000DE540000}"/>
    <cellStyle name="Normal 11 6 4 3 4" xfId="2861" xr:uid="{00000000-0005-0000-0000-0000DF540000}"/>
    <cellStyle name="Normal 11 6 4 3 4 2" xfId="42472" xr:uid="{00000000-0005-0000-0000-0000E0540000}"/>
    <cellStyle name="Normal 11 6 4 3 5" xfId="7811" xr:uid="{00000000-0005-0000-0000-0000E1540000}"/>
    <cellStyle name="Normal 11 6 4 3 5 2" xfId="37520" xr:uid="{00000000-0005-0000-0000-0000E2540000}"/>
    <cellStyle name="Normal 11 6 4 3 6" xfId="12761" xr:uid="{00000000-0005-0000-0000-0000E3540000}"/>
    <cellStyle name="Normal 11 6 4 3 7" xfId="17712" xr:uid="{00000000-0005-0000-0000-0000E4540000}"/>
    <cellStyle name="Normal 11 6 4 3 8" xfId="22664" xr:uid="{00000000-0005-0000-0000-0000E5540000}"/>
    <cellStyle name="Normal 11 6 4 3 9" xfId="27616" xr:uid="{00000000-0005-0000-0000-0000E6540000}"/>
    <cellStyle name="Normal 11 6 4 4" xfId="1409" xr:uid="{00000000-0005-0000-0000-0000E7540000}"/>
    <cellStyle name="Normal 11 6 4 4 10" xfId="33162" xr:uid="{00000000-0005-0000-0000-0000E8540000}"/>
    <cellStyle name="Normal 11 6 4 4 2" xfId="4907" xr:uid="{00000000-0005-0000-0000-0000E9540000}"/>
    <cellStyle name="Normal 11 6 4 4 2 2" xfId="9857" xr:uid="{00000000-0005-0000-0000-0000EA540000}"/>
    <cellStyle name="Normal 11 6 4 4 2 2 2" xfId="44518" xr:uid="{00000000-0005-0000-0000-0000EB540000}"/>
    <cellStyle name="Normal 11 6 4 4 2 3" xfId="14807" xr:uid="{00000000-0005-0000-0000-0000EC540000}"/>
    <cellStyle name="Normal 11 6 4 4 2 3 2" xfId="39566" xr:uid="{00000000-0005-0000-0000-0000ED540000}"/>
    <cellStyle name="Normal 11 6 4 4 2 4" xfId="19758" xr:uid="{00000000-0005-0000-0000-0000EE540000}"/>
    <cellStyle name="Normal 11 6 4 4 2 5" xfId="24710" xr:uid="{00000000-0005-0000-0000-0000EF540000}"/>
    <cellStyle name="Normal 11 6 4 4 2 6" xfId="29662" xr:uid="{00000000-0005-0000-0000-0000F0540000}"/>
    <cellStyle name="Normal 11 6 4 4 2 7" xfId="34614" xr:uid="{00000000-0005-0000-0000-0000F1540000}"/>
    <cellStyle name="Normal 11 6 4 4 3" xfId="6359" xr:uid="{00000000-0005-0000-0000-0000F2540000}"/>
    <cellStyle name="Normal 11 6 4 4 3 2" xfId="11309" xr:uid="{00000000-0005-0000-0000-0000F3540000}"/>
    <cellStyle name="Normal 11 6 4 4 3 2 2" xfId="45970" xr:uid="{00000000-0005-0000-0000-0000F4540000}"/>
    <cellStyle name="Normal 11 6 4 4 3 3" xfId="16259" xr:uid="{00000000-0005-0000-0000-0000F5540000}"/>
    <cellStyle name="Normal 11 6 4 4 3 3 2" xfId="41018" xr:uid="{00000000-0005-0000-0000-0000F6540000}"/>
    <cellStyle name="Normal 11 6 4 4 3 4" xfId="21210" xr:uid="{00000000-0005-0000-0000-0000F7540000}"/>
    <cellStyle name="Normal 11 6 4 4 3 5" xfId="26162" xr:uid="{00000000-0005-0000-0000-0000F8540000}"/>
    <cellStyle name="Normal 11 6 4 4 3 6" xfId="31114" xr:uid="{00000000-0005-0000-0000-0000F9540000}"/>
    <cellStyle name="Normal 11 6 4 4 3 7" xfId="36066" xr:uid="{00000000-0005-0000-0000-0000FA540000}"/>
    <cellStyle name="Normal 11 6 4 4 4" xfId="3455" xr:uid="{00000000-0005-0000-0000-0000FB540000}"/>
    <cellStyle name="Normal 11 6 4 4 4 2" xfId="43066" xr:uid="{00000000-0005-0000-0000-0000FC540000}"/>
    <cellStyle name="Normal 11 6 4 4 5" xfId="8405" xr:uid="{00000000-0005-0000-0000-0000FD540000}"/>
    <cellStyle name="Normal 11 6 4 4 5 2" xfId="38114" xr:uid="{00000000-0005-0000-0000-0000FE540000}"/>
    <cellStyle name="Normal 11 6 4 4 6" xfId="13355" xr:uid="{00000000-0005-0000-0000-0000FF540000}"/>
    <cellStyle name="Normal 11 6 4 4 7" xfId="18306" xr:uid="{00000000-0005-0000-0000-000000550000}"/>
    <cellStyle name="Normal 11 6 4 4 8" xfId="23258" xr:uid="{00000000-0005-0000-0000-000001550000}"/>
    <cellStyle name="Normal 11 6 4 4 9" xfId="28210" xr:uid="{00000000-0005-0000-0000-000002550000}"/>
    <cellStyle name="Normal 11 6 4 5" xfId="2531" xr:uid="{00000000-0005-0000-0000-000003550000}"/>
    <cellStyle name="Normal 11 6 4 5 2" xfId="7481" xr:uid="{00000000-0005-0000-0000-000004550000}"/>
    <cellStyle name="Normal 11 6 4 5 2 2" xfId="42142" xr:uid="{00000000-0005-0000-0000-000005550000}"/>
    <cellStyle name="Normal 11 6 4 5 3" xfId="12431" xr:uid="{00000000-0005-0000-0000-000006550000}"/>
    <cellStyle name="Normal 11 6 4 5 3 2" xfId="37190" xr:uid="{00000000-0005-0000-0000-000007550000}"/>
    <cellStyle name="Normal 11 6 4 5 4" xfId="17382" xr:uid="{00000000-0005-0000-0000-000008550000}"/>
    <cellStyle name="Normal 11 6 4 5 5" xfId="22334" xr:uid="{00000000-0005-0000-0000-000009550000}"/>
    <cellStyle name="Normal 11 6 4 5 6" xfId="27286" xr:uid="{00000000-0005-0000-0000-00000A550000}"/>
    <cellStyle name="Normal 11 6 4 5 7" xfId="32238" xr:uid="{00000000-0005-0000-0000-00000B550000}"/>
    <cellStyle name="Normal 11 6 4 6" xfId="3983" xr:uid="{00000000-0005-0000-0000-00000C550000}"/>
    <cellStyle name="Normal 11 6 4 6 2" xfId="8933" xr:uid="{00000000-0005-0000-0000-00000D550000}"/>
    <cellStyle name="Normal 11 6 4 6 2 2" xfId="43594" xr:uid="{00000000-0005-0000-0000-00000E550000}"/>
    <cellStyle name="Normal 11 6 4 6 3" xfId="13883" xr:uid="{00000000-0005-0000-0000-00000F550000}"/>
    <cellStyle name="Normal 11 6 4 6 3 2" xfId="38642" xr:uid="{00000000-0005-0000-0000-000010550000}"/>
    <cellStyle name="Normal 11 6 4 6 4" xfId="18834" xr:uid="{00000000-0005-0000-0000-000011550000}"/>
    <cellStyle name="Normal 11 6 4 6 5" xfId="23786" xr:uid="{00000000-0005-0000-0000-000012550000}"/>
    <cellStyle name="Normal 11 6 4 6 6" xfId="28738" xr:uid="{00000000-0005-0000-0000-000013550000}"/>
    <cellStyle name="Normal 11 6 4 6 7" xfId="33690" xr:uid="{00000000-0005-0000-0000-000014550000}"/>
    <cellStyle name="Normal 11 6 4 7" xfId="5435" xr:uid="{00000000-0005-0000-0000-000015550000}"/>
    <cellStyle name="Normal 11 6 4 7 2" xfId="10385" xr:uid="{00000000-0005-0000-0000-000016550000}"/>
    <cellStyle name="Normal 11 6 4 7 2 2" xfId="45046" xr:uid="{00000000-0005-0000-0000-000017550000}"/>
    <cellStyle name="Normal 11 6 4 7 3" xfId="15335" xr:uid="{00000000-0005-0000-0000-000018550000}"/>
    <cellStyle name="Normal 11 6 4 7 3 2" xfId="40094" xr:uid="{00000000-0005-0000-0000-000019550000}"/>
    <cellStyle name="Normal 11 6 4 7 4" xfId="20286" xr:uid="{00000000-0005-0000-0000-00001A550000}"/>
    <cellStyle name="Normal 11 6 4 7 5" xfId="25238" xr:uid="{00000000-0005-0000-0000-00001B550000}"/>
    <cellStyle name="Normal 11 6 4 7 6" xfId="30190" xr:uid="{00000000-0005-0000-0000-00001C550000}"/>
    <cellStyle name="Normal 11 6 4 7 7" xfId="35142" xr:uid="{00000000-0005-0000-0000-00001D550000}"/>
    <cellStyle name="Normal 11 6 4 8" xfId="2003" xr:uid="{00000000-0005-0000-0000-00001E550000}"/>
    <cellStyle name="Normal 11 6 4 8 2" xfId="41614" xr:uid="{00000000-0005-0000-0000-00001F550000}"/>
    <cellStyle name="Normal 11 6 4 9" xfId="6953" xr:uid="{00000000-0005-0000-0000-000020550000}"/>
    <cellStyle name="Normal 11 6 4 9 2" xfId="36662" xr:uid="{00000000-0005-0000-0000-000021550000}"/>
    <cellStyle name="Normal 11 6 5" xfId="617" xr:uid="{00000000-0005-0000-0000-000022550000}"/>
    <cellStyle name="Normal 11 6 5 10" xfId="21608" xr:uid="{00000000-0005-0000-0000-000023550000}"/>
    <cellStyle name="Normal 11 6 5 11" xfId="26560" xr:uid="{00000000-0005-0000-0000-000024550000}"/>
    <cellStyle name="Normal 11 6 5 12" xfId="31512" xr:uid="{00000000-0005-0000-0000-000025550000}"/>
    <cellStyle name="Normal 11 6 5 2" xfId="1211" xr:uid="{00000000-0005-0000-0000-000026550000}"/>
    <cellStyle name="Normal 11 6 5 2 10" xfId="32964" xr:uid="{00000000-0005-0000-0000-000027550000}"/>
    <cellStyle name="Normal 11 6 5 2 2" xfId="4709" xr:uid="{00000000-0005-0000-0000-000028550000}"/>
    <cellStyle name="Normal 11 6 5 2 2 2" xfId="9659" xr:uid="{00000000-0005-0000-0000-000029550000}"/>
    <cellStyle name="Normal 11 6 5 2 2 2 2" xfId="44320" xr:uid="{00000000-0005-0000-0000-00002A550000}"/>
    <cellStyle name="Normal 11 6 5 2 2 3" xfId="14609" xr:uid="{00000000-0005-0000-0000-00002B550000}"/>
    <cellStyle name="Normal 11 6 5 2 2 3 2" xfId="39368" xr:uid="{00000000-0005-0000-0000-00002C550000}"/>
    <cellStyle name="Normal 11 6 5 2 2 4" xfId="19560" xr:uid="{00000000-0005-0000-0000-00002D550000}"/>
    <cellStyle name="Normal 11 6 5 2 2 5" xfId="24512" xr:uid="{00000000-0005-0000-0000-00002E550000}"/>
    <cellStyle name="Normal 11 6 5 2 2 6" xfId="29464" xr:uid="{00000000-0005-0000-0000-00002F550000}"/>
    <cellStyle name="Normal 11 6 5 2 2 7" xfId="34416" xr:uid="{00000000-0005-0000-0000-000030550000}"/>
    <cellStyle name="Normal 11 6 5 2 3" xfId="6161" xr:uid="{00000000-0005-0000-0000-000031550000}"/>
    <cellStyle name="Normal 11 6 5 2 3 2" xfId="11111" xr:uid="{00000000-0005-0000-0000-000032550000}"/>
    <cellStyle name="Normal 11 6 5 2 3 2 2" xfId="45772" xr:uid="{00000000-0005-0000-0000-000033550000}"/>
    <cellStyle name="Normal 11 6 5 2 3 3" xfId="16061" xr:uid="{00000000-0005-0000-0000-000034550000}"/>
    <cellStyle name="Normal 11 6 5 2 3 3 2" xfId="40820" xr:uid="{00000000-0005-0000-0000-000035550000}"/>
    <cellStyle name="Normal 11 6 5 2 3 4" xfId="21012" xr:uid="{00000000-0005-0000-0000-000036550000}"/>
    <cellStyle name="Normal 11 6 5 2 3 5" xfId="25964" xr:uid="{00000000-0005-0000-0000-000037550000}"/>
    <cellStyle name="Normal 11 6 5 2 3 6" xfId="30916" xr:uid="{00000000-0005-0000-0000-000038550000}"/>
    <cellStyle name="Normal 11 6 5 2 3 7" xfId="35868" xr:uid="{00000000-0005-0000-0000-000039550000}"/>
    <cellStyle name="Normal 11 6 5 2 4" xfId="3257" xr:uid="{00000000-0005-0000-0000-00003A550000}"/>
    <cellStyle name="Normal 11 6 5 2 4 2" xfId="42868" xr:uid="{00000000-0005-0000-0000-00003B550000}"/>
    <cellStyle name="Normal 11 6 5 2 5" xfId="8207" xr:uid="{00000000-0005-0000-0000-00003C550000}"/>
    <cellStyle name="Normal 11 6 5 2 5 2" xfId="37916" xr:uid="{00000000-0005-0000-0000-00003D550000}"/>
    <cellStyle name="Normal 11 6 5 2 6" xfId="13157" xr:uid="{00000000-0005-0000-0000-00003E550000}"/>
    <cellStyle name="Normal 11 6 5 2 7" xfId="18108" xr:uid="{00000000-0005-0000-0000-00003F550000}"/>
    <cellStyle name="Normal 11 6 5 2 8" xfId="23060" xr:uid="{00000000-0005-0000-0000-000040550000}"/>
    <cellStyle name="Normal 11 6 5 2 9" xfId="28012" xr:uid="{00000000-0005-0000-0000-000041550000}"/>
    <cellStyle name="Normal 11 6 5 3" xfId="2663" xr:uid="{00000000-0005-0000-0000-000042550000}"/>
    <cellStyle name="Normal 11 6 5 3 2" xfId="7613" xr:uid="{00000000-0005-0000-0000-000043550000}"/>
    <cellStyle name="Normal 11 6 5 3 2 2" xfId="42274" xr:uid="{00000000-0005-0000-0000-000044550000}"/>
    <cellStyle name="Normal 11 6 5 3 3" xfId="12563" xr:uid="{00000000-0005-0000-0000-000045550000}"/>
    <cellStyle name="Normal 11 6 5 3 3 2" xfId="37322" xr:uid="{00000000-0005-0000-0000-000046550000}"/>
    <cellStyle name="Normal 11 6 5 3 4" xfId="17514" xr:uid="{00000000-0005-0000-0000-000047550000}"/>
    <cellStyle name="Normal 11 6 5 3 5" xfId="22466" xr:uid="{00000000-0005-0000-0000-000048550000}"/>
    <cellStyle name="Normal 11 6 5 3 6" xfId="27418" xr:uid="{00000000-0005-0000-0000-000049550000}"/>
    <cellStyle name="Normal 11 6 5 3 7" xfId="32370" xr:uid="{00000000-0005-0000-0000-00004A550000}"/>
    <cellStyle name="Normal 11 6 5 4" xfId="4115" xr:uid="{00000000-0005-0000-0000-00004B550000}"/>
    <cellStyle name="Normal 11 6 5 4 2" xfId="9065" xr:uid="{00000000-0005-0000-0000-00004C550000}"/>
    <cellStyle name="Normal 11 6 5 4 2 2" xfId="43726" xr:uid="{00000000-0005-0000-0000-00004D550000}"/>
    <cellStyle name="Normal 11 6 5 4 3" xfId="14015" xr:uid="{00000000-0005-0000-0000-00004E550000}"/>
    <cellStyle name="Normal 11 6 5 4 3 2" xfId="38774" xr:uid="{00000000-0005-0000-0000-00004F550000}"/>
    <cellStyle name="Normal 11 6 5 4 4" xfId="18966" xr:uid="{00000000-0005-0000-0000-000050550000}"/>
    <cellStyle name="Normal 11 6 5 4 5" xfId="23918" xr:uid="{00000000-0005-0000-0000-000051550000}"/>
    <cellStyle name="Normal 11 6 5 4 6" xfId="28870" xr:uid="{00000000-0005-0000-0000-000052550000}"/>
    <cellStyle name="Normal 11 6 5 4 7" xfId="33822" xr:uid="{00000000-0005-0000-0000-000053550000}"/>
    <cellStyle name="Normal 11 6 5 5" xfId="5567" xr:uid="{00000000-0005-0000-0000-000054550000}"/>
    <cellStyle name="Normal 11 6 5 5 2" xfId="10517" xr:uid="{00000000-0005-0000-0000-000055550000}"/>
    <cellStyle name="Normal 11 6 5 5 2 2" xfId="45178" xr:uid="{00000000-0005-0000-0000-000056550000}"/>
    <cellStyle name="Normal 11 6 5 5 3" xfId="15467" xr:uid="{00000000-0005-0000-0000-000057550000}"/>
    <cellStyle name="Normal 11 6 5 5 3 2" xfId="40226" xr:uid="{00000000-0005-0000-0000-000058550000}"/>
    <cellStyle name="Normal 11 6 5 5 4" xfId="20418" xr:uid="{00000000-0005-0000-0000-000059550000}"/>
    <cellStyle name="Normal 11 6 5 5 5" xfId="25370" xr:uid="{00000000-0005-0000-0000-00005A550000}"/>
    <cellStyle name="Normal 11 6 5 5 6" xfId="30322" xr:uid="{00000000-0005-0000-0000-00005B550000}"/>
    <cellStyle name="Normal 11 6 5 5 7" xfId="35274" xr:uid="{00000000-0005-0000-0000-00005C550000}"/>
    <cellStyle name="Normal 11 6 5 6" xfId="1805" xr:uid="{00000000-0005-0000-0000-00005D550000}"/>
    <cellStyle name="Normal 11 6 5 6 2" xfId="41416" xr:uid="{00000000-0005-0000-0000-00005E550000}"/>
    <cellStyle name="Normal 11 6 5 7" xfId="6755" xr:uid="{00000000-0005-0000-0000-00005F550000}"/>
    <cellStyle name="Normal 11 6 5 7 2" xfId="36464" xr:uid="{00000000-0005-0000-0000-000060550000}"/>
    <cellStyle name="Normal 11 6 5 8" xfId="11705" xr:uid="{00000000-0005-0000-0000-000061550000}"/>
    <cellStyle name="Normal 11 6 5 9" xfId="16656" xr:uid="{00000000-0005-0000-0000-000062550000}"/>
    <cellStyle name="Normal 11 6 6" xfId="881" xr:uid="{00000000-0005-0000-0000-000063550000}"/>
    <cellStyle name="Normal 11 6 6 10" xfId="21872" xr:uid="{00000000-0005-0000-0000-000064550000}"/>
    <cellStyle name="Normal 11 6 6 11" xfId="26824" xr:uid="{00000000-0005-0000-0000-000065550000}"/>
    <cellStyle name="Normal 11 6 6 12" xfId="31776" xr:uid="{00000000-0005-0000-0000-000066550000}"/>
    <cellStyle name="Normal 11 6 6 2" xfId="1475" xr:uid="{00000000-0005-0000-0000-000067550000}"/>
    <cellStyle name="Normal 11 6 6 2 10" xfId="33228" xr:uid="{00000000-0005-0000-0000-000068550000}"/>
    <cellStyle name="Normal 11 6 6 2 2" xfId="4973" xr:uid="{00000000-0005-0000-0000-000069550000}"/>
    <cellStyle name="Normal 11 6 6 2 2 2" xfId="9923" xr:uid="{00000000-0005-0000-0000-00006A550000}"/>
    <cellStyle name="Normal 11 6 6 2 2 2 2" xfId="44584" xr:uid="{00000000-0005-0000-0000-00006B550000}"/>
    <cellStyle name="Normal 11 6 6 2 2 3" xfId="14873" xr:uid="{00000000-0005-0000-0000-00006C550000}"/>
    <cellStyle name="Normal 11 6 6 2 2 3 2" xfId="39632" xr:uid="{00000000-0005-0000-0000-00006D550000}"/>
    <cellStyle name="Normal 11 6 6 2 2 4" xfId="19824" xr:uid="{00000000-0005-0000-0000-00006E550000}"/>
    <cellStyle name="Normal 11 6 6 2 2 5" xfId="24776" xr:uid="{00000000-0005-0000-0000-00006F550000}"/>
    <cellStyle name="Normal 11 6 6 2 2 6" xfId="29728" xr:uid="{00000000-0005-0000-0000-000070550000}"/>
    <cellStyle name="Normal 11 6 6 2 2 7" xfId="34680" xr:uid="{00000000-0005-0000-0000-000071550000}"/>
    <cellStyle name="Normal 11 6 6 2 3" xfId="6425" xr:uid="{00000000-0005-0000-0000-000072550000}"/>
    <cellStyle name="Normal 11 6 6 2 3 2" xfId="11375" xr:uid="{00000000-0005-0000-0000-000073550000}"/>
    <cellStyle name="Normal 11 6 6 2 3 2 2" xfId="46036" xr:uid="{00000000-0005-0000-0000-000074550000}"/>
    <cellStyle name="Normal 11 6 6 2 3 3" xfId="16325" xr:uid="{00000000-0005-0000-0000-000075550000}"/>
    <cellStyle name="Normal 11 6 6 2 3 3 2" xfId="41084" xr:uid="{00000000-0005-0000-0000-000076550000}"/>
    <cellStyle name="Normal 11 6 6 2 3 4" xfId="21276" xr:uid="{00000000-0005-0000-0000-000077550000}"/>
    <cellStyle name="Normal 11 6 6 2 3 5" xfId="26228" xr:uid="{00000000-0005-0000-0000-000078550000}"/>
    <cellStyle name="Normal 11 6 6 2 3 6" xfId="31180" xr:uid="{00000000-0005-0000-0000-000079550000}"/>
    <cellStyle name="Normal 11 6 6 2 3 7" xfId="36132" xr:uid="{00000000-0005-0000-0000-00007A550000}"/>
    <cellStyle name="Normal 11 6 6 2 4" xfId="3521" xr:uid="{00000000-0005-0000-0000-00007B550000}"/>
    <cellStyle name="Normal 11 6 6 2 4 2" xfId="43132" xr:uid="{00000000-0005-0000-0000-00007C550000}"/>
    <cellStyle name="Normal 11 6 6 2 5" xfId="8471" xr:uid="{00000000-0005-0000-0000-00007D550000}"/>
    <cellStyle name="Normal 11 6 6 2 5 2" xfId="38180" xr:uid="{00000000-0005-0000-0000-00007E550000}"/>
    <cellStyle name="Normal 11 6 6 2 6" xfId="13421" xr:uid="{00000000-0005-0000-0000-00007F550000}"/>
    <cellStyle name="Normal 11 6 6 2 7" xfId="18372" xr:uid="{00000000-0005-0000-0000-000080550000}"/>
    <cellStyle name="Normal 11 6 6 2 8" xfId="23324" xr:uid="{00000000-0005-0000-0000-000081550000}"/>
    <cellStyle name="Normal 11 6 6 2 9" xfId="28276" xr:uid="{00000000-0005-0000-0000-000082550000}"/>
    <cellStyle name="Normal 11 6 6 3" xfId="2927" xr:uid="{00000000-0005-0000-0000-000083550000}"/>
    <cellStyle name="Normal 11 6 6 3 2" xfId="7877" xr:uid="{00000000-0005-0000-0000-000084550000}"/>
    <cellStyle name="Normal 11 6 6 3 2 2" xfId="42538" xr:uid="{00000000-0005-0000-0000-000085550000}"/>
    <cellStyle name="Normal 11 6 6 3 3" xfId="12827" xr:uid="{00000000-0005-0000-0000-000086550000}"/>
    <cellStyle name="Normal 11 6 6 3 3 2" xfId="37586" xr:uid="{00000000-0005-0000-0000-000087550000}"/>
    <cellStyle name="Normal 11 6 6 3 4" xfId="17778" xr:uid="{00000000-0005-0000-0000-000088550000}"/>
    <cellStyle name="Normal 11 6 6 3 5" xfId="22730" xr:uid="{00000000-0005-0000-0000-000089550000}"/>
    <cellStyle name="Normal 11 6 6 3 6" xfId="27682" xr:uid="{00000000-0005-0000-0000-00008A550000}"/>
    <cellStyle name="Normal 11 6 6 3 7" xfId="32634" xr:uid="{00000000-0005-0000-0000-00008B550000}"/>
    <cellStyle name="Normal 11 6 6 4" xfId="4379" xr:uid="{00000000-0005-0000-0000-00008C550000}"/>
    <cellStyle name="Normal 11 6 6 4 2" xfId="9329" xr:uid="{00000000-0005-0000-0000-00008D550000}"/>
    <cellStyle name="Normal 11 6 6 4 2 2" xfId="43990" xr:uid="{00000000-0005-0000-0000-00008E550000}"/>
    <cellStyle name="Normal 11 6 6 4 3" xfId="14279" xr:uid="{00000000-0005-0000-0000-00008F550000}"/>
    <cellStyle name="Normal 11 6 6 4 3 2" xfId="39038" xr:uid="{00000000-0005-0000-0000-000090550000}"/>
    <cellStyle name="Normal 11 6 6 4 4" xfId="19230" xr:uid="{00000000-0005-0000-0000-000091550000}"/>
    <cellStyle name="Normal 11 6 6 4 5" xfId="24182" xr:uid="{00000000-0005-0000-0000-000092550000}"/>
    <cellStyle name="Normal 11 6 6 4 6" xfId="29134" xr:uid="{00000000-0005-0000-0000-000093550000}"/>
    <cellStyle name="Normal 11 6 6 4 7" xfId="34086" xr:uid="{00000000-0005-0000-0000-000094550000}"/>
    <cellStyle name="Normal 11 6 6 5" xfId="5831" xr:uid="{00000000-0005-0000-0000-000095550000}"/>
    <cellStyle name="Normal 11 6 6 5 2" xfId="10781" xr:uid="{00000000-0005-0000-0000-000096550000}"/>
    <cellStyle name="Normal 11 6 6 5 2 2" xfId="45442" xr:uid="{00000000-0005-0000-0000-000097550000}"/>
    <cellStyle name="Normal 11 6 6 5 3" xfId="15731" xr:uid="{00000000-0005-0000-0000-000098550000}"/>
    <cellStyle name="Normal 11 6 6 5 3 2" xfId="40490" xr:uid="{00000000-0005-0000-0000-000099550000}"/>
    <cellStyle name="Normal 11 6 6 5 4" xfId="20682" xr:uid="{00000000-0005-0000-0000-00009A550000}"/>
    <cellStyle name="Normal 11 6 6 5 5" xfId="25634" xr:uid="{00000000-0005-0000-0000-00009B550000}"/>
    <cellStyle name="Normal 11 6 6 5 6" xfId="30586" xr:uid="{00000000-0005-0000-0000-00009C550000}"/>
    <cellStyle name="Normal 11 6 6 5 7" xfId="35538" xr:uid="{00000000-0005-0000-0000-00009D550000}"/>
    <cellStyle name="Normal 11 6 6 6" xfId="2069" xr:uid="{00000000-0005-0000-0000-00009E550000}"/>
    <cellStyle name="Normal 11 6 6 6 2" xfId="41680" xr:uid="{00000000-0005-0000-0000-00009F550000}"/>
    <cellStyle name="Normal 11 6 6 7" xfId="7019" xr:uid="{00000000-0005-0000-0000-0000A0550000}"/>
    <cellStyle name="Normal 11 6 6 7 2" xfId="36728" xr:uid="{00000000-0005-0000-0000-0000A1550000}"/>
    <cellStyle name="Normal 11 6 6 8" xfId="11969" xr:uid="{00000000-0005-0000-0000-0000A2550000}"/>
    <cellStyle name="Normal 11 6 6 9" xfId="16920" xr:uid="{00000000-0005-0000-0000-0000A3550000}"/>
    <cellStyle name="Normal 11 6 7" xfId="551" xr:uid="{00000000-0005-0000-0000-0000A4550000}"/>
    <cellStyle name="Normal 11 6 7 10" xfId="32304" xr:uid="{00000000-0005-0000-0000-0000A5550000}"/>
    <cellStyle name="Normal 11 6 7 2" xfId="4049" xr:uid="{00000000-0005-0000-0000-0000A6550000}"/>
    <cellStyle name="Normal 11 6 7 2 2" xfId="8999" xr:uid="{00000000-0005-0000-0000-0000A7550000}"/>
    <cellStyle name="Normal 11 6 7 2 2 2" xfId="43660" xr:uid="{00000000-0005-0000-0000-0000A8550000}"/>
    <cellStyle name="Normal 11 6 7 2 3" xfId="13949" xr:uid="{00000000-0005-0000-0000-0000A9550000}"/>
    <cellStyle name="Normal 11 6 7 2 3 2" xfId="38708" xr:uid="{00000000-0005-0000-0000-0000AA550000}"/>
    <cellStyle name="Normal 11 6 7 2 4" xfId="18900" xr:uid="{00000000-0005-0000-0000-0000AB550000}"/>
    <cellStyle name="Normal 11 6 7 2 5" xfId="23852" xr:uid="{00000000-0005-0000-0000-0000AC550000}"/>
    <cellStyle name="Normal 11 6 7 2 6" xfId="28804" xr:uid="{00000000-0005-0000-0000-0000AD550000}"/>
    <cellStyle name="Normal 11 6 7 2 7" xfId="33756" xr:uid="{00000000-0005-0000-0000-0000AE550000}"/>
    <cellStyle name="Normal 11 6 7 3" xfId="5501" xr:uid="{00000000-0005-0000-0000-0000AF550000}"/>
    <cellStyle name="Normal 11 6 7 3 2" xfId="10451" xr:uid="{00000000-0005-0000-0000-0000B0550000}"/>
    <cellStyle name="Normal 11 6 7 3 2 2" xfId="45112" xr:uid="{00000000-0005-0000-0000-0000B1550000}"/>
    <cellStyle name="Normal 11 6 7 3 3" xfId="15401" xr:uid="{00000000-0005-0000-0000-0000B2550000}"/>
    <cellStyle name="Normal 11 6 7 3 3 2" xfId="40160" xr:uid="{00000000-0005-0000-0000-0000B3550000}"/>
    <cellStyle name="Normal 11 6 7 3 4" xfId="20352" xr:uid="{00000000-0005-0000-0000-0000B4550000}"/>
    <cellStyle name="Normal 11 6 7 3 5" xfId="25304" xr:uid="{00000000-0005-0000-0000-0000B5550000}"/>
    <cellStyle name="Normal 11 6 7 3 6" xfId="30256" xr:uid="{00000000-0005-0000-0000-0000B6550000}"/>
    <cellStyle name="Normal 11 6 7 3 7" xfId="35208" xr:uid="{00000000-0005-0000-0000-0000B7550000}"/>
    <cellStyle name="Normal 11 6 7 4" xfId="2597" xr:uid="{00000000-0005-0000-0000-0000B8550000}"/>
    <cellStyle name="Normal 11 6 7 4 2" xfId="42208" xr:uid="{00000000-0005-0000-0000-0000B9550000}"/>
    <cellStyle name="Normal 11 6 7 5" xfId="7547" xr:uid="{00000000-0005-0000-0000-0000BA550000}"/>
    <cellStyle name="Normal 11 6 7 5 2" xfId="37256" xr:uid="{00000000-0005-0000-0000-0000BB550000}"/>
    <cellStyle name="Normal 11 6 7 6" xfId="12497" xr:uid="{00000000-0005-0000-0000-0000BC550000}"/>
    <cellStyle name="Normal 11 6 7 7" xfId="17448" xr:uid="{00000000-0005-0000-0000-0000BD550000}"/>
    <cellStyle name="Normal 11 6 7 8" xfId="22400" xr:uid="{00000000-0005-0000-0000-0000BE550000}"/>
    <cellStyle name="Normal 11 6 7 9" xfId="27352" xr:uid="{00000000-0005-0000-0000-0000BF550000}"/>
    <cellStyle name="Normal 11 6 8" xfId="1145" xr:uid="{00000000-0005-0000-0000-0000C0550000}"/>
    <cellStyle name="Normal 11 6 8 10" xfId="32898" xr:uid="{00000000-0005-0000-0000-0000C1550000}"/>
    <cellStyle name="Normal 11 6 8 2" xfId="4643" xr:uid="{00000000-0005-0000-0000-0000C2550000}"/>
    <cellStyle name="Normal 11 6 8 2 2" xfId="9593" xr:uid="{00000000-0005-0000-0000-0000C3550000}"/>
    <cellStyle name="Normal 11 6 8 2 2 2" xfId="44254" xr:uid="{00000000-0005-0000-0000-0000C4550000}"/>
    <cellStyle name="Normal 11 6 8 2 3" xfId="14543" xr:uid="{00000000-0005-0000-0000-0000C5550000}"/>
    <cellStyle name="Normal 11 6 8 2 3 2" xfId="39302" xr:uid="{00000000-0005-0000-0000-0000C6550000}"/>
    <cellStyle name="Normal 11 6 8 2 4" xfId="19494" xr:uid="{00000000-0005-0000-0000-0000C7550000}"/>
    <cellStyle name="Normal 11 6 8 2 5" xfId="24446" xr:uid="{00000000-0005-0000-0000-0000C8550000}"/>
    <cellStyle name="Normal 11 6 8 2 6" xfId="29398" xr:uid="{00000000-0005-0000-0000-0000C9550000}"/>
    <cellStyle name="Normal 11 6 8 2 7" xfId="34350" xr:uid="{00000000-0005-0000-0000-0000CA550000}"/>
    <cellStyle name="Normal 11 6 8 3" xfId="6095" xr:uid="{00000000-0005-0000-0000-0000CB550000}"/>
    <cellStyle name="Normal 11 6 8 3 2" xfId="11045" xr:uid="{00000000-0005-0000-0000-0000CC550000}"/>
    <cellStyle name="Normal 11 6 8 3 2 2" xfId="45706" xr:uid="{00000000-0005-0000-0000-0000CD550000}"/>
    <cellStyle name="Normal 11 6 8 3 3" xfId="15995" xr:uid="{00000000-0005-0000-0000-0000CE550000}"/>
    <cellStyle name="Normal 11 6 8 3 3 2" xfId="40754" xr:uid="{00000000-0005-0000-0000-0000CF550000}"/>
    <cellStyle name="Normal 11 6 8 3 4" xfId="20946" xr:uid="{00000000-0005-0000-0000-0000D0550000}"/>
    <cellStyle name="Normal 11 6 8 3 5" xfId="25898" xr:uid="{00000000-0005-0000-0000-0000D1550000}"/>
    <cellStyle name="Normal 11 6 8 3 6" xfId="30850" xr:uid="{00000000-0005-0000-0000-0000D2550000}"/>
    <cellStyle name="Normal 11 6 8 3 7" xfId="35802" xr:uid="{00000000-0005-0000-0000-0000D3550000}"/>
    <cellStyle name="Normal 11 6 8 4" xfId="3191" xr:uid="{00000000-0005-0000-0000-0000D4550000}"/>
    <cellStyle name="Normal 11 6 8 4 2" xfId="42802" xr:uid="{00000000-0005-0000-0000-0000D5550000}"/>
    <cellStyle name="Normal 11 6 8 5" xfId="8141" xr:uid="{00000000-0005-0000-0000-0000D6550000}"/>
    <cellStyle name="Normal 11 6 8 5 2" xfId="37850" xr:uid="{00000000-0005-0000-0000-0000D7550000}"/>
    <cellStyle name="Normal 11 6 8 6" xfId="13091" xr:uid="{00000000-0005-0000-0000-0000D8550000}"/>
    <cellStyle name="Normal 11 6 8 7" xfId="18042" xr:uid="{00000000-0005-0000-0000-0000D9550000}"/>
    <cellStyle name="Normal 11 6 8 8" xfId="22994" xr:uid="{00000000-0005-0000-0000-0000DA550000}"/>
    <cellStyle name="Normal 11 6 8 9" xfId="27946" xr:uid="{00000000-0005-0000-0000-0000DB550000}"/>
    <cellStyle name="Normal 11 6 9" xfId="2333" xr:uid="{00000000-0005-0000-0000-0000DC550000}"/>
    <cellStyle name="Normal 11 6 9 2" xfId="7283" xr:uid="{00000000-0005-0000-0000-0000DD550000}"/>
    <cellStyle name="Normal 11 6 9 2 2" xfId="41944" xr:uid="{00000000-0005-0000-0000-0000DE550000}"/>
    <cellStyle name="Normal 11 6 9 3" xfId="12233" xr:uid="{00000000-0005-0000-0000-0000DF550000}"/>
    <cellStyle name="Normal 11 6 9 3 2" xfId="36992" xr:uid="{00000000-0005-0000-0000-0000E0550000}"/>
    <cellStyle name="Normal 11 6 9 4" xfId="17184" xr:uid="{00000000-0005-0000-0000-0000E1550000}"/>
    <cellStyle name="Normal 11 6 9 5" xfId="22136" xr:uid="{00000000-0005-0000-0000-0000E2550000}"/>
    <cellStyle name="Normal 11 6 9 6" xfId="27088" xr:uid="{00000000-0005-0000-0000-0000E3550000}"/>
    <cellStyle name="Normal 11 6 9 7" xfId="32040" xr:uid="{00000000-0005-0000-0000-0000E4550000}"/>
    <cellStyle name="Normal 11 7" xfId="320" xr:uid="{00000000-0005-0000-0000-0000E5550000}"/>
    <cellStyle name="Normal 11 7 10" xfId="11738" xr:uid="{00000000-0005-0000-0000-0000E6550000}"/>
    <cellStyle name="Normal 11 7 11" xfId="16689" xr:uid="{00000000-0005-0000-0000-0000E7550000}"/>
    <cellStyle name="Normal 11 7 12" xfId="21641" xr:uid="{00000000-0005-0000-0000-0000E8550000}"/>
    <cellStyle name="Normal 11 7 13" xfId="26593" xr:uid="{00000000-0005-0000-0000-0000E9550000}"/>
    <cellStyle name="Normal 11 7 14" xfId="31545" xr:uid="{00000000-0005-0000-0000-0000EA550000}"/>
    <cellStyle name="Normal 11 7 2" xfId="914" xr:uid="{00000000-0005-0000-0000-0000EB550000}"/>
    <cellStyle name="Normal 11 7 2 10" xfId="21905" xr:uid="{00000000-0005-0000-0000-0000EC550000}"/>
    <cellStyle name="Normal 11 7 2 11" xfId="26857" xr:uid="{00000000-0005-0000-0000-0000ED550000}"/>
    <cellStyle name="Normal 11 7 2 12" xfId="31809" xr:uid="{00000000-0005-0000-0000-0000EE550000}"/>
    <cellStyle name="Normal 11 7 2 2" xfId="1508" xr:uid="{00000000-0005-0000-0000-0000EF550000}"/>
    <cellStyle name="Normal 11 7 2 2 10" xfId="33261" xr:uid="{00000000-0005-0000-0000-0000F0550000}"/>
    <cellStyle name="Normal 11 7 2 2 2" xfId="5006" xr:uid="{00000000-0005-0000-0000-0000F1550000}"/>
    <cellStyle name="Normal 11 7 2 2 2 2" xfId="9956" xr:uid="{00000000-0005-0000-0000-0000F2550000}"/>
    <cellStyle name="Normal 11 7 2 2 2 2 2" xfId="44617" xr:uid="{00000000-0005-0000-0000-0000F3550000}"/>
    <cellStyle name="Normal 11 7 2 2 2 3" xfId="14906" xr:uid="{00000000-0005-0000-0000-0000F4550000}"/>
    <cellStyle name="Normal 11 7 2 2 2 3 2" xfId="39665" xr:uid="{00000000-0005-0000-0000-0000F5550000}"/>
    <cellStyle name="Normal 11 7 2 2 2 4" xfId="19857" xr:uid="{00000000-0005-0000-0000-0000F6550000}"/>
    <cellStyle name="Normal 11 7 2 2 2 5" xfId="24809" xr:uid="{00000000-0005-0000-0000-0000F7550000}"/>
    <cellStyle name="Normal 11 7 2 2 2 6" xfId="29761" xr:uid="{00000000-0005-0000-0000-0000F8550000}"/>
    <cellStyle name="Normal 11 7 2 2 2 7" xfId="34713" xr:uid="{00000000-0005-0000-0000-0000F9550000}"/>
    <cellStyle name="Normal 11 7 2 2 3" xfId="6458" xr:uid="{00000000-0005-0000-0000-0000FA550000}"/>
    <cellStyle name="Normal 11 7 2 2 3 2" xfId="11408" xr:uid="{00000000-0005-0000-0000-0000FB550000}"/>
    <cellStyle name="Normal 11 7 2 2 3 2 2" xfId="46069" xr:uid="{00000000-0005-0000-0000-0000FC550000}"/>
    <cellStyle name="Normal 11 7 2 2 3 3" xfId="16358" xr:uid="{00000000-0005-0000-0000-0000FD550000}"/>
    <cellStyle name="Normal 11 7 2 2 3 3 2" xfId="41117" xr:uid="{00000000-0005-0000-0000-0000FE550000}"/>
    <cellStyle name="Normal 11 7 2 2 3 4" xfId="21309" xr:uid="{00000000-0005-0000-0000-0000FF550000}"/>
    <cellStyle name="Normal 11 7 2 2 3 5" xfId="26261" xr:uid="{00000000-0005-0000-0000-000000560000}"/>
    <cellStyle name="Normal 11 7 2 2 3 6" xfId="31213" xr:uid="{00000000-0005-0000-0000-000001560000}"/>
    <cellStyle name="Normal 11 7 2 2 3 7" xfId="36165" xr:uid="{00000000-0005-0000-0000-000002560000}"/>
    <cellStyle name="Normal 11 7 2 2 4" xfId="3554" xr:uid="{00000000-0005-0000-0000-000003560000}"/>
    <cellStyle name="Normal 11 7 2 2 4 2" xfId="43165" xr:uid="{00000000-0005-0000-0000-000004560000}"/>
    <cellStyle name="Normal 11 7 2 2 5" xfId="8504" xr:uid="{00000000-0005-0000-0000-000005560000}"/>
    <cellStyle name="Normal 11 7 2 2 5 2" xfId="38213" xr:uid="{00000000-0005-0000-0000-000006560000}"/>
    <cellStyle name="Normal 11 7 2 2 6" xfId="13454" xr:uid="{00000000-0005-0000-0000-000007560000}"/>
    <cellStyle name="Normal 11 7 2 2 7" xfId="18405" xr:uid="{00000000-0005-0000-0000-000008560000}"/>
    <cellStyle name="Normal 11 7 2 2 8" xfId="23357" xr:uid="{00000000-0005-0000-0000-000009560000}"/>
    <cellStyle name="Normal 11 7 2 2 9" xfId="28309" xr:uid="{00000000-0005-0000-0000-00000A560000}"/>
    <cellStyle name="Normal 11 7 2 3" xfId="2960" xr:uid="{00000000-0005-0000-0000-00000B560000}"/>
    <cellStyle name="Normal 11 7 2 3 2" xfId="7910" xr:uid="{00000000-0005-0000-0000-00000C560000}"/>
    <cellStyle name="Normal 11 7 2 3 2 2" xfId="42571" xr:uid="{00000000-0005-0000-0000-00000D560000}"/>
    <cellStyle name="Normal 11 7 2 3 3" xfId="12860" xr:uid="{00000000-0005-0000-0000-00000E560000}"/>
    <cellStyle name="Normal 11 7 2 3 3 2" xfId="37619" xr:uid="{00000000-0005-0000-0000-00000F560000}"/>
    <cellStyle name="Normal 11 7 2 3 4" xfId="17811" xr:uid="{00000000-0005-0000-0000-000010560000}"/>
    <cellStyle name="Normal 11 7 2 3 5" xfId="22763" xr:uid="{00000000-0005-0000-0000-000011560000}"/>
    <cellStyle name="Normal 11 7 2 3 6" xfId="27715" xr:uid="{00000000-0005-0000-0000-000012560000}"/>
    <cellStyle name="Normal 11 7 2 3 7" xfId="32667" xr:uid="{00000000-0005-0000-0000-000013560000}"/>
    <cellStyle name="Normal 11 7 2 4" xfId="4412" xr:uid="{00000000-0005-0000-0000-000014560000}"/>
    <cellStyle name="Normal 11 7 2 4 2" xfId="9362" xr:uid="{00000000-0005-0000-0000-000015560000}"/>
    <cellStyle name="Normal 11 7 2 4 2 2" xfId="44023" xr:uid="{00000000-0005-0000-0000-000016560000}"/>
    <cellStyle name="Normal 11 7 2 4 3" xfId="14312" xr:uid="{00000000-0005-0000-0000-000017560000}"/>
    <cellStyle name="Normal 11 7 2 4 3 2" xfId="39071" xr:uid="{00000000-0005-0000-0000-000018560000}"/>
    <cellStyle name="Normal 11 7 2 4 4" xfId="19263" xr:uid="{00000000-0005-0000-0000-000019560000}"/>
    <cellStyle name="Normal 11 7 2 4 5" xfId="24215" xr:uid="{00000000-0005-0000-0000-00001A560000}"/>
    <cellStyle name="Normal 11 7 2 4 6" xfId="29167" xr:uid="{00000000-0005-0000-0000-00001B560000}"/>
    <cellStyle name="Normal 11 7 2 4 7" xfId="34119" xr:uid="{00000000-0005-0000-0000-00001C560000}"/>
    <cellStyle name="Normal 11 7 2 5" xfId="5864" xr:uid="{00000000-0005-0000-0000-00001D560000}"/>
    <cellStyle name="Normal 11 7 2 5 2" xfId="10814" xr:uid="{00000000-0005-0000-0000-00001E560000}"/>
    <cellStyle name="Normal 11 7 2 5 2 2" xfId="45475" xr:uid="{00000000-0005-0000-0000-00001F560000}"/>
    <cellStyle name="Normal 11 7 2 5 3" xfId="15764" xr:uid="{00000000-0005-0000-0000-000020560000}"/>
    <cellStyle name="Normal 11 7 2 5 3 2" xfId="40523" xr:uid="{00000000-0005-0000-0000-000021560000}"/>
    <cellStyle name="Normal 11 7 2 5 4" xfId="20715" xr:uid="{00000000-0005-0000-0000-000022560000}"/>
    <cellStyle name="Normal 11 7 2 5 5" xfId="25667" xr:uid="{00000000-0005-0000-0000-000023560000}"/>
    <cellStyle name="Normal 11 7 2 5 6" xfId="30619" xr:uid="{00000000-0005-0000-0000-000024560000}"/>
    <cellStyle name="Normal 11 7 2 5 7" xfId="35571" xr:uid="{00000000-0005-0000-0000-000025560000}"/>
    <cellStyle name="Normal 11 7 2 6" xfId="2102" xr:uid="{00000000-0005-0000-0000-000026560000}"/>
    <cellStyle name="Normal 11 7 2 6 2" xfId="41713" xr:uid="{00000000-0005-0000-0000-000027560000}"/>
    <cellStyle name="Normal 11 7 2 7" xfId="7052" xr:uid="{00000000-0005-0000-0000-000028560000}"/>
    <cellStyle name="Normal 11 7 2 7 2" xfId="36761" xr:uid="{00000000-0005-0000-0000-000029560000}"/>
    <cellStyle name="Normal 11 7 2 8" xfId="12002" xr:uid="{00000000-0005-0000-0000-00002A560000}"/>
    <cellStyle name="Normal 11 7 2 9" xfId="16953" xr:uid="{00000000-0005-0000-0000-00002B560000}"/>
    <cellStyle name="Normal 11 7 3" xfId="650" xr:uid="{00000000-0005-0000-0000-00002C560000}"/>
    <cellStyle name="Normal 11 7 3 10" xfId="32403" xr:uid="{00000000-0005-0000-0000-00002D560000}"/>
    <cellStyle name="Normal 11 7 3 2" xfId="4148" xr:uid="{00000000-0005-0000-0000-00002E560000}"/>
    <cellStyle name="Normal 11 7 3 2 2" xfId="9098" xr:uid="{00000000-0005-0000-0000-00002F560000}"/>
    <cellStyle name="Normal 11 7 3 2 2 2" xfId="43759" xr:uid="{00000000-0005-0000-0000-000030560000}"/>
    <cellStyle name="Normal 11 7 3 2 3" xfId="14048" xr:uid="{00000000-0005-0000-0000-000031560000}"/>
    <cellStyle name="Normal 11 7 3 2 3 2" xfId="38807" xr:uid="{00000000-0005-0000-0000-000032560000}"/>
    <cellStyle name="Normal 11 7 3 2 4" xfId="18999" xr:uid="{00000000-0005-0000-0000-000033560000}"/>
    <cellStyle name="Normal 11 7 3 2 5" xfId="23951" xr:uid="{00000000-0005-0000-0000-000034560000}"/>
    <cellStyle name="Normal 11 7 3 2 6" xfId="28903" xr:uid="{00000000-0005-0000-0000-000035560000}"/>
    <cellStyle name="Normal 11 7 3 2 7" xfId="33855" xr:uid="{00000000-0005-0000-0000-000036560000}"/>
    <cellStyle name="Normal 11 7 3 3" xfId="5600" xr:uid="{00000000-0005-0000-0000-000037560000}"/>
    <cellStyle name="Normal 11 7 3 3 2" xfId="10550" xr:uid="{00000000-0005-0000-0000-000038560000}"/>
    <cellStyle name="Normal 11 7 3 3 2 2" xfId="45211" xr:uid="{00000000-0005-0000-0000-000039560000}"/>
    <cellStyle name="Normal 11 7 3 3 3" xfId="15500" xr:uid="{00000000-0005-0000-0000-00003A560000}"/>
    <cellStyle name="Normal 11 7 3 3 3 2" xfId="40259" xr:uid="{00000000-0005-0000-0000-00003B560000}"/>
    <cellStyle name="Normal 11 7 3 3 4" xfId="20451" xr:uid="{00000000-0005-0000-0000-00003C560000}"/>
    <cellStyle name="Normal 11 7 3 3 5" xfId="25403" xr:uid="{00000000-0005-0000-0000-00003D560000}"/>
    <cellStyle name="Normal 11 7 3 3 6" xfId="30355" xr:uid="{00000000-0005-0000-0000-00003E560000}"/>
    <cellStyle name="Normal 11 7 3 3 7" xfId="35307" xr:uid="{00000000-0005-0000-0000-00003F560000}"/>
    <cellStyle name="Normal 11 7 3 4" xfId="2696" xr:uid="{00000000-0005-0000-0000-000040560000}"/>
    <cellStyle name="Normal 11 7 3 4 2" xfId="42307" xr:uid="{00000000-0005-0000-0000-000041560000}"/>
    <cellStyle name="Normal 11 7 3 5" xfId="7646" xr:uid="{00000000-0005-0000-0000-000042560000}"/>
    <cellStyle name="Normal 11 7 3 5 2" xfId="37355" xr:uid="{00000000-0005-0000-0000-000043560000}"/>
    <cellStyle name="Normal 11 7 3 6" xfId="12596" xr:uid="{00000000-0005-0000-0000-000044560000}"/>
    <cellStyle name="Normal 11 7 3 7" xfId="17547" xr:uid="{00000000-0005-0000-0000-000045560000}"/>
    <cellStyle name="Normal 11 7 3 8" xfId="22499" xr:uid="{00000000-0005-0000-0000-000046560000}"/>
    <cellStyle name="Normal 11 7 3 9" xfId="27451" xr:uid="{00000000-0005-0000-0000-000047560000}"/>
    <cellStyle name="Normal 11 7 4" xfId="1244" xr:uid="{00000000-0005-0000-0000-000048560000}"/>
    <cellStyle name="Normal 11 7 4 10" xfId="32997" xr:uid="{00000000-0005-0000-0000-000049560000}"/>
    <cellStyle name="Normal 11 7 4 2" xfId="4742" xr:uid="{00000000-0005-0000-0000-00004A560000}"/>
    <cellStyle name="Normal 11 7 4 2 2" xfId="9692" xr:uid="{00000000-0005-0000-0000-00004B560000}"/>
    <cellStyle name="Normal 11 7 4 2 2 2" xfId="44353" xr:uid="{00000000-0005-0000-0000-00004C560000}"/>
    <cellStyle name="Normal 11 7 4 2 3" xfId="14642" xr:uid="{00000000-0005-0000-0000-00004D560000}"/>
    <cellStyle name="Normal 11 7 4 2 3 2" xfId="39401" xr:uid="{00000000-0005-0000-0000-00004E560000}"/>
    <cellStyle name="Normal 11 7 4 2 4" xfId="19593" xr:uid="{00000000-0005-0000-0000-00004F560000}"/>
    <cellStyle name="Normal 11 7 4 2 5" xfId="24545" xr:uid="{00000000-0005-0000-0000-000050560000}"/>
    <cellStyle name="Normal 11 7 4 2 6" xfId="29497" xr:uid="{00000000-0005-0000-0000-000051560000}"/>
    <cellStyle name="Normal 11 7 4 2 7" xfId="34449" xr:uid="{00000000-0005-0000-0000-000052560000}"/>
    <cellStyle name="Normal 11 7 4 3" xfId="6194" xr:uid="{00000000-0005-0000-0000-000053560000}"/>
    <cellStyle name="Normal 11 7 4 3 2" xfId="11144" xr:uid="{00000000-0005-0000-0000-000054560000}"/>
    <cellStyle name="Normal 11 7 4 3 2 2" xfId="45805" xr:uid="{00000000-0005-0000-0000-000055560000}"/>
    <cellStyle name="Normal 11 7 4 3 3" xfId="16094" xr:uid="{00000000-0005-0000-0000-000056560000}"/>
    <cellStyle name="Normal 11 7 4 3 3 2" xfId="40853" xr:uid="{00000000-0005-0000-0000-000057560000}"/>
    <cellStyle name="Normal 11 7 4 3 4" xfId="21045" xr:uid="{00000000-0005-0000-0000-000058560000}"/>
    <cellStyle name="Normal 11 7 4 3 5" xfId="25997" xr:uid="{00000000-0005-0000-0000-000059560000}"/>
    <cellStyle name="Normal 11 7 4 3 6" xfId="30949" xr:uid="{00000000-0005-0000-0000-00005A560000}"/>
    <cellStyle name="Normal 11 7 4 3 7" xfId="35901" xr:uid="{00000000-0005-0000-0000-00005B560000}"/>
    <cellStyle name="Normal 11 7 4 4" xfId="3290" xr:uid="{00000000-0005-0000-0000-00005C560000}"/>
    <cellStyle name="Normal 11 7 4 4 2" xfId="42901" xr:uid="{00000000-0005-0000-0000-00005D560000}"/>
    <cellStyle name="Normal 11 7 4 5" xfId="8240" xr:uid="{00000000-0005-0000-0000-00005E560000}"/>
    <cellStyle name="Normal 11 7 4 5 2" xfId="37949" xr:uid="{00000000-0005-0000-0000-00005F560000}"/>
    <cellStyle name="Normal 11 7 4 6" xfId="13190" xr:uid="{00000000-0005-0000-0000-000060560000}"/>
    <cellStyle name="Normal 11 7 4 7" xfId="18141" xr:uid="{00000000-0005-0000-0000-000061560000}"/>
    <cellStyle name="Normal 11 7 4 8" xfId="23093" xr:uid="{00000000-0005-0000-0000-000062560000}"/>
    <cellStyle name="Normal 11 7 4 9" xfId="28045" xr:uid="{00000000-0005-0000-0000-000063560000}"/>
    <cellStyle name="Normal 11 7 5" xfId="2366" xr:uid="{00000000-0005-0000-0000-000064560000}"/>
    <cellStyle name="Normal 11 7 5 2" xfId="7316" xr:uid="{00000000-0005-0000-0000-000065560000}"/>
    <cellStyle name="Normal 11 7 5 2 2" xfId="41977" xr:uid="{00000000-0005-0000-0000-000066560000}"/>
    <cellStyle name="Normal 11 7 5 3" xfId="12266" xr:uid="{00000000-0005-0000-0000-000067560000}"/>
    <cellStyle name="Normal 11 7 5 3 2" xfId="37025" xr:uid="{00000000-0005-0000-0000-000068560000}"/>
    <cellStyle name="Normal 11 7 5 4" xfId="17217" xr:uid="{00000000-0005-0000-0000-000069560000}"/>
    <cellStyle name="Normal 11 7 5 5" xfId="22169" xr:uid="{00000000-0005-0000-0000-00006A560000}"/>
    <cellStyle name="Normal 11 7 5 6" xfId="27121" xr:uid="{00000000-0005-0000-0000-00006B560000}"/>
    <cellStyle name="Normal 11 7 5 7" xfId="32073" xr:uid="{00000000-0005-0000-0000-00006C560000}"/>
    <cellStyle name="Normal 11 7 6" xfId="3818" xr:uid="{00000000-0005-0000-0000-00006D560000}"/>
    <cellStyle name="Normal 11 7 6 2" xfId="8768" xr:uid="{00000000-0005-0000-0000-00006E560000}"/>
    <cellStyle name="Normal 11 7 6 2 2" xfId="43429" xr:uid="{00000000-0005-0000-0000-00006F560000}"/>
    <cellStyle name="Normal 11 7 6 3" xfId="13718" xr:uid="{00000000-0005-0000-0000-000070560000}"/>
    <cellStyle name="Normal 11 7 6 3 2" xfId="38477" xr:uid="{00000000-0005-0000-0000-000071560000}"/>
    <cellStyle name="Normal 11 7 6 4" xfId="18669" xr:uid="{00000000-0005-0000-0000-000072560000}"/>
    <cellStyle name="Normal 11 7 6 5" xfId="23621" xr:uid="{00000000-0005-0000-0000-000073560000}"/>
    <cellStyle name="Normal 11 7 6 6" xfId="28573" xr:uid="{00000000-0005-0000-0000-000074560000}"/>
    <cellStyle name="Normal 11 7 6 7" xfId="33525" xr:uid="{00000000-0005-0000-0000-000075560000}"/>
    <cellStyle name="Normal 11 7 7" xfId="5270" xr:uid="{00000000-0005-0000-0000-000076560000}"/>
    <cellStyle name="Normal 11 7 7 2" xfId="10220" xr:uid="{00000000-0005-0000-0000-000077560000}"/>
    <cellStyle name="Normal 11 7 7 2 2" xfId="44881" xr:uid="{00000000-0005-0000-0000-000078560000}"/>
    <cellStyle name="Normal 11 7 7 3" xfId="15170" xr:uid="{00000000-0005-0000-0000-000079560000}"/>
    <cellStyle name="Normal 11 7 7 3 2" xfId="39929" xr:uid="{00000000-0005-0000-0000-00007A560000}"/>
    <cellStyle name="Normal 11 7 7 4" xfId="20121" xr:uid="{00000000-0005-0000-0000-00007B560000}"/>
    <cellStyle name="Normal 11 7 7 5" xfId="25073" xr:uid="{00000000-0005-0000-0000-00007C560000}"/>
    <cellStyle name="Normal 11 7 7 6" xfId="30025" xr:uid="{00000000-0005-0000-0000-00007D560000}"/>
    <cellStyle name="Normal 11 7 7 7" xfId="34977" xr:uid="{00000000-0005-0000-0000-00007E560000}"/>
    <cellStyle name="Normal 11 7 8" xfId="1838" xr:uid="{00000000-0005-0000-0000-00007F560000}"/>
    <cellStyle name="Normal 11 7 8 2" xfId="41449" xr:uid="{00000000-0005-0000-0000-000080560000}"/>
    <cellStyle name="Normal 11 7 9" xfId="6788" xr:uid="{00000000-0005-0000-0000-000081560000}"/>
    <cellStyle name="Normal 11 7 9 2" xfId="36497" xr:uid="{00000000-0005-0000-0000-000082560000}"/>
    <cellStyle name="Normal 11 8" xfId="386" xr:uid="{00000000-0005-0000-0000-000083560000}"/>
    <cellStyle name="Normal 11 8 10" xfId="11804" xr:uid="{00000000-0005-0000-0000-000084560000}"/>
    <cellStyle name="Normal 11 8 11" xfId="16755" xr:uid="{00000000-0005-0000-0000-000085560000}"/>
    <cellStyle name="Normal 11 8 12" xfId="21707" xr:uid="{00000000-0005-0000-0000-000086560000}"/>
    <cellStyle name="Normal 11 8 13" xfId="26659" xr:uid="{00000000-0005-0000-0000-000087560000}"/>
    <cellStyle name="Normal 11 8 14" xfId="31611" xr:uid="{00000000-0005-0000-0000-000088560000}"/>
    <cellStyle name="Normal 11 8 2" xfId="980" xr:uid="{00000000-0005-0000-0000-000089560000}"/>
    <cellStyle name="Normal 11 8 2 10" xfId="21971" xr:uid="{00000000-0005-0000-0000-00008A560000}"/>
    <cellStyle name="Normal 11 8 2 11" xfId="26923" xr:uid="{00000000-0005-0000-0000-00008B560000}"/>
    <cellStyle name="Normal 11 8 2 12" xfId="31875" xr:uid="{00000000-0005-0000-0000-00008C560000}"/>
    <cellStyle name="Normal 11 8 2 2" xfId="1574" xr:uid="{00000000-0005-0000-0000-00008D560000}"/>
    <cellStyle name="Normal 11 8 2 2 10" xfId="33327" xr:uid="{00000000-0005-0000-0000-00008E560000}"/>
    <cellStyle name="Normal 11 8 2 2 2" xfId="5072" xr:uid="{00000000-0005-0000-0000-00008F560000}"/>
    <cellStyle name="Normal 11 8 2 2 2 2" xfId="10022" xr:uid="{00000000-0005-0000-0000-000090560000}"/>
    <cellStyle name="Normal 11 8 2 2 2 2 2" xfId="44683" xr:uid="{00000000-0005-0000-0000-000091560000}"/>
    <cellStyle name="Normal 11 8 2 2 2 3" xfId="14972" xr:uid="{00000000-0005-0000-0000-000092560000}"/>
    <cellStyle name="Normal 11 8 2 2 2 3 2" xfId="39731" xr:uid="{00000000-0005-0000-0000-000093560000}"/>
    <cellStyle name="Normal 11 8 2 2 2 4" xfId="19923" xr:uid="{00000000-0005-0000-0000-000094560000}"/>
    <cellStyle name="Normal 11 8 2 2 2 5" xfId="24875" xr:uid="{00000000-0005-0000-0000-000095560000}"/>
    <cellStyle name="Normal 11 8 2 2 2 6" xfId="29827" xr:uid="{00000000-0005-0000-0000-000096560000}"/>
    <cellStyle name="Normal 11 8 2 2 2 7" xfId="34779" xr:uid="{00000000-0005-0000-0000-000097560000}"/>
    <cellStyle name="Normal 11 8 2 2 3" xfId="6524" xr:uid="{00000000-0005-0000-0000-000098560000}"/>
    <cellStyle name="Normal 11 8 2 2 3 2" xfId="11474" xr:uid="{00000000-0005-0000-0000-000099560000}"/>
    <cellStyle name="Normal 11 8 2 2 3 2 2" xfId="46135" xr:uid="{00000000-0005-0000-0000-00009A560000}"/>
    <cellStyle name="Normal 11 8 2 2 3 3" xfId="16424" xr:uid="{00000000-0005-0000-0000-00009B560000}"/>
    <cellStyle name="Normal 11 8 2 2 3 3 2" xfId="41183" xr:uid="{00000000-0005-0000-0000-00009C560000}"/>
    <cellStyle name="Normal 11 8 2 2 3 4" xfId="21375" xr:uid="{00000000-0005-0000-0000-00009D560000}"/>
    <cellStyle name="Normal 11 8 2 2 3 5" xfId="26327" xr:uid="{00000000-0005-0000-0000-00009E560000}"/>
    <cellStyle name="Normal 11 8 2 2 3 6" xfId="31279" xr:uid="{00000000-0005-0000-0000-00009F560000}"/>
    <cellStyle name="Normal 11 8 2 2 3 7" xfId="36231" xr:uid="{00000000-0005-0000-0000-0000A0560000}"/>
    <cellStyle name="Normal 11 8 2 2 4" xfId="3620" xr:uid="{00000000-0005-0000-0000-0000A1560000}"/>
    <cellStyle name="Normal 11 8 2 2 4 2" xfId="43231" xr:uid="{00000000-0005-0000-0000-0000A2560000}"/>
    <cellStyle name="Normal 11 8 2 2 5" xfId="8570" xr:uid="{00000000-0005-0000-0000-0000A3560000}"/>
    <cellStyle name="Normal 11 8 2 2 5 2" xfId="38279" xr:uid="{00000000-0005-0000-0000-0000A4560000}"/>
    <cellStyle name="Normal 11 8 2 2 6" xfId="13520" xr:uid="{00000000-0005-0000-0000-0000A5560000}"/>
    <cellStyle name="Normal 11 8 2 2 7" xfId="18471" xr:uid="{00000000-0005-0000-0000-0000A6560000}"/>
    <cellStyle name="Normal 11 8 2 2 8" xfId="23423" xr:uid="{00000000-0005-0000-0000-0000A7560000}"/>
    <cellStyle name="Normal 11 8 2 2 9" xfId="28375" xr:uid="{00000000-0005-0000-0000-0000A8560000}"/>
    <cellStyle name="Normal 11 8 2 3" xfId="3026" xr:uid="{00000000-0005-0000-0000-0000A9560000}"/>
    <cellStyle name="Normal 11 8 2 3 2" xfId="7976" xr:uid="{00000000-0005-0000-0000-0000AA560000}"/>
    <cellStyle name="Normal 11 8 2 3 2 2" xfId="42637" xr:uid="{00000000-0005-0000-0000-0000AB560000}"/>
    <cellStyle name="Normal 11 8 2 3 3" xfId="12926" xr:uid="{00000000-0005-0000-0000-0000AC560000}"/>
    <cellStyle name="Normal 11 8 2 3 3 2" xfId="37685" xr:uid="{00000000-0005-0000-0000-0000AD560000}"/>
    <cellStyle name="Normal 11 8 2 3 4" xfId="17877" xr:uid="{00000000-0005-0000-0000-0000AE560000}"/>
    <cellStyle name="Normal 11 8 2 3 5" xfId="22829" xr:uid="{00000000-0005-0000-0000-0000AF560000}"/>
    <cellStyle name="Normal 11 8 2 3 6" xfId="27781" xr:uid="{00000000-0005-0000-0000-0000B0560000}"/>
    <cellStyle name="Normal 11 8 2 3 7" xfId="32733" xr:uid="{00000000-0005-0000-0000-0000B1560000}"/>
    <cellStyle name="Normal 11 8 2 4" xfId="4478" xr:uid="{00000000-0005-0000-0000-0000B2560000}"/>
    <cellStyle name="Normal 11 8 2 4 2" xfId="9428" xr:uid="{00000000-0005-0000-0000-0000B3560000}"/>
    <cellStyle name="Normal 11 8 2 4 2 2" xfId="44089" xr:uid="{00000000-0005-0000-0000-0000B4560000}"/>
    <cellStyle name="Normal 11 8 2 4 3" xfId="14378" xr:uid="{00000000-0005-0000-0000-0000B5560000}"/>
    <cellStyle name="Normal 11 8 2 4 3 2" xfId="39137" xr:uid="{00000000-0005-0000-0000-0000B6560000}"/>
    <cellStyle name="Normal 11 8 2 4 4" xfId="19329" xr:uid="{00000000-0005-0000-0000-0000B7560000}"/>
    <cellStyle name="Normal 11 8 2 4 5" xfId="24281" xr:uid="{00000000-0005-0000-0000-0000B8560000}"/>
    <cellStyle name="Normal 11 8 2 4 6" xfId="29233" xr:uid="{00000000-0005-0000-0000-0000B9560000}"/>
    <cellStyle name="Normal 11 8 2 4 7" xfId="34185" xr:uid="{00000000-0005-0000-0000-0000BA560000}"/>
    <cellStyle name="Normal 11 8 2 5" xfId="5930" xr:uid="{00000000-0005-0000-0000-0000BB560000}"/>
    <cellStyle name="Normal 11 8 2 5 2" xfId="10880" xr:uid="{00000000-0005-0000-0000-0000BC560000}"/>
    <cellStyle name="Normal 11 8 2 5 2 2" xfId="45541" xr:uid="{00000000-0005-0000-0000-0000BD560000}"/>
    <cellStyle name="Normal 11 8 2 5 3" xfId="15830" xr:uid="{00000000-0005-0000-0000-0000BE560000}"/>
    <cellStyle name="Normal 11 8 2 5 3 2" xfId="40589" xr:uid="{00000000-0005-0000-0000-0000BF560000}"/>
    <cellStyle name="Normal 11 8 2 5 4" xfId="20781" xr:uid="{00000000-0005-0000-0000-0000C0560000}"/>
    <cellStyle name="Normal 11 8 2 5 5" xfId="25733" xr:uid="{00000000-0005-0000-0000-0000C1560000}"/>
    <cellStyle name="Normal 11 8 2 5 6" xfId="30685" xr:uid="{00000000-0005-0000-0000-0000C2560000}"/>
    <cellStyle name="Normal 11 8 2 5 7" xfId="35637" xr:uid="{00000000-0005-0000-0000-0000C3560000}"/>
    <cellStyle name="Normal 11 8 2 6" xfId="2168" xr:uid="{00000000-0005-0000-0000-0000C4560000}"/>
    <cellStyle name="Normal 11 8 2 6 2" xfId="41779" xr:uid="{00000000-0005-0000-0000-0000C5560000}"/>
    <cellStyle name="Normal 11 8 2 7" xfId="7118" xr:uid="{00000000-0005-0000-0000-0000C6560000}"/>
    <cellStyle name="Normal 11 8 2 7 2" xfId="36827" xr:uid="{00000000-0005-0000-0000-0000C7560000}"/>
    <cellStyle name="Normal 11 8 2 8" xfId="12068" xr:uid="{00000000-0005-0000-0000-0000C8560000}"/>
    <cellStyle name="Normal 11 8 2 9" xfId="17019" xr:uid="{00000000-0005-0000-0000-0000C9560000}"/>
    <cellStyle name="Normal 11 8 3" xfId="716" xr:uid="{00000000-0005-0000-0000-0000CA560000}"/>
    <cellStyle name="Normal 11 8 3 10" xfId="32469" xr:uid="{00000000-0005-0000-0000-0000CB560000}"/>
    <cellStyle name="Normal 11 8 3 2" xfId="4214" xr:uid="{00000000-0005-0000-0000-0000CC560000}"/>
    <cellStyle name="Normal 11 8 3 2 2" xfId="9164" xr:uid="{00000000-0005-0000-0000-0000CD560000}"/>
    <cellStyle name="Normal 11 8 3 2 2 2" xfId="43825" xr:uid="{00000000-0005-0000-0000-0000CE560000}"/>
    <cellStyle name="Normal 11 8 3 2 3" xfId="14114" xr:uid="{00000000-0005-0000-0000-0000CF560000}"/>
    <cellStyle name="Normal 11 8 3 2 3 2" xfId="38873" xr:uid="{00000000-0005-0000-0000-0000D0560000}"/>
    <cellStyle name="Normal 11 8 3 2 4" xfId="19065" xr:uid="{00000000-0005-0000-0000-0000D1560000}"/>
    <cellStyle name="Normal 11 8 3 2 5" xfId="24017" xr:uid="{00000000-0005-0000-0000-0000D2560000}"/>
    <cellStyle name="Normal 11 8 3 2 6" xfId="28969" xr:uid="{00000000-0005-0000-0000-0000D3560000}"/>
    <cellStyle name="Normal 11 8 3 2 7" xfId="33921" xr:uid="{00000000-0005-0000-0000-0000D4560000}"/>
    <cellStyle name="Normal 11 8 3 3" xfId="5666" xr:uid="{00000000-0005-0000-0000-0000D5560000}"/>
    <cellStyle name="Normal 11 8 3 3 2" xfId="10616" xr:uid="{00000000-0005-0000-0000-0000D6560000}"/>
    <cellStyle name="Normal 11 8 3 3 2 2" xfId="45277" xr:uid="{00000000-0005-0000-0000-0000D7560000}"/>
    <cellStyle name="Normal 11 8 3 3 3" xfId="15566" xr:uid="{00000000-0005-0000-0000-0000D8560000}"/>
    <cellStyle name="Normal 11 8 3 3 3 2" xfId="40325" xr:uid="{00000000-0005-0000-0000-0000D9560000}"/>
    <cellStyle name="Normal 11 8 3 3 4" xfId="20517" xr:uid="{00000000-0005-0000-0000-0000DA560000}"/>
    <cellStyle name="Normal 11 8 3 3 5" xfId="25469" xr:uid="{00000000-0005-0000-0000-0000DB560000}"/>
    <cellStyle name="Normal 11 8 3 3 6" xfId="30421" xr:uid="{00000000-0005-0000-0000-0000DC560000}"/>
    <cellStyle name="Normal 11 8 3 3 7" xfId="35373" xr:uid="{00000000-0005-0000-0000-0000DD560000}"/>
    <cellStyle name="Normal 11 8 3 4" xfId="2762" xr:uid="{00000000-0005-0000-0000-0000DE560000}"/>
    <cellStyle name="Normal 11 8 3 4 2" xfId="42373" xr:uid="{00000000-0005-0000-0000-0000DF560000}"/>
    <cellStyle name="Normal 11 8 3 5" xfId="7712" xr:uid="{00000000-0005-0000-0000-0000E0560000}"/>
    <cellStyle name="Normal 11 8 3 5 2" xfId="37421" xr:uid="{00000000-0005-0000-0000-0000E1560000}"/>
    <cellStyle name="Normal 11 8 3 6" xfId="12662" xr:uid="{00000000-0005-0000-0000-0000E2560000}"/>
    <cellStyle name="Normal 11 8 3 7" xfId="17613" xr:uid="{00000000-0005-0000-0000-0000E3560000}"/>
    <cellStyle name="Normal 11 8 3 8" xfId="22565" xr:uid="{00000000-0005-0000-0000-0000E4560000}"/>
    <cellStyle name="Normal 11 8 3 9" xfId="27517" xr:uid="{00000000-0005-0000-0000-0000E5560000}"/>
    <cellStyle name="Normal 11 8 4" xfId="1310" xr:uid="{00000000-0005-0000-0000-0000E6560000}"/>
    <cellStyle name="Normal 11 8 4 10" xfId="33063" xr:uid="{00000000-0005-0000-0000-0000E7560000}"/>
    <cellStyle name="Normal 11 8 4 2" xfId="4808" xr:uid="{00000000-0005-0000-0000-0000E8560000}"/>
    <cellStyle name="Normal 11 8 4 2 2" xfId="9758" xr:uid="{00000000-0005-0000-0000-0000E9560000}"/>
    <cellStyle name="Normal 11 8 4 2 2 2" xfId="44419" xr:uid="{00000000-0005-0000-0000-0000EA560000}"/>
    <cellStyle name="Normal 11 8 4 2 3" xfId="14708" xr:uid="{00000000-0005-0000-0000-0000EB560000}"/>
    <cellStyle name="Normal 11 8 4 2 3 2" xfId="39467" xr:uid="{00000000-0005-0000-0000-0000EC560000}"/>
    <cellStyle name="Normal 11 8 4 2 4" xfId="19659" xr:uid="{00000000-0005-0000-0000-0000ED560000}"/>
    <cellStyle name="Normal 11 8 4 2 5" xfId="24611" xr:uid="{00000000-0005-0000-0000-0000EE560000}"/>
    <cellStyle name="Normal 11 8 4 2 6" xfId="29563" xr:uid="{00000000-0005-0000-0000-0000EF560000}"/>
    <cellStyle name="Normal 11 8 4 2 7" xfId="34515" xr:uid="{00000000-0005-0000-0000-0000F0560000}"/>
    <cellStyle name="Normal 11 8 4 3" xfId="6260" xr:uid="{00000000-0005-0000-0000-0000F1560000}"/>
    <cellStyle name="Normal 11 8 4 3 2" xfId="11210" xr:uid="{00000000-0005-0000-0000-0000F2560000}"/>
    <cellStyle name="Normal 11 8 4 3 2 2" xfId="45871" xr:uid="{00000000-0005-0000-0000-0000F3560000}"/>
    <cellStyle name="Normal 11 8 4 3 3" xfId="16160" xr:uid="{00000000-0005-0000-0000-0000F4560000}"/>
    <cellStyle name="Normal 11 8 4 3 3 2" xfId="40919" xr:uid="{00000000-0005-0000-0000-0000F5560000}"/>
    <cellStyle name="Normal 11 8 4 3 4" xfId="21111" xr:uid="{00000000-0005-0000-0000-0000F6560000}"/>
    <cellStyle name="Normal 11 8 4 3 5" xfId="26063" xr:uid="{00000000-0005-0000-0000-0000F7560000}"/>
    <cellStyle name="Normal 11 8 4 3 6" xfId="31015" xr:uid="{00000000-0005-0000-0000-0000F8560000}"/>
    <cellStyle name="Normal 11 8 4 3 7" xfId="35967" xr:uid="{00000000-0005-0000-0000-0000F9560000}"/>
    <cellStyle name="Normal 11 8 4 4" xfId="3356" xr:uid="{00000000-0005-0000-0000-0000FA560000}"/>
    <cellStyle name="Normal 11 8 4 4 2" xfId="42967" xr:uid="{00000000-0005-0000-0000-0000FB560000}"/>
    <cellStyle name="Normal 11 8 4 5" xfId="8306" xr:uid="{00000000-0005-0000-0000-0000FC560000}"/>
    <cellStyle name="Normal 11 8 4 5 2" xfId="38015" xr:uid="{00000000-0005-0000-0000-0000FD560000}"/>
    <cellStyle name="Normal 11 8 4 6" xfId="13256" xr:uid="{00000000-0005-0000-0000-0000FE560000}"/>
    <cellStyle name="Normal 11 8 4 7" xfId="18207" xr:uid="{00000000-0005-0000-0000-0000FF560000}"/>
    <cellStyle name="Normal 11 8 4 8" xfId="23159" xr:uid="{00000000-0005-0000-0000-000000570000}"/>
    <cellStyle name="Normal 11 8 4 9" xfId="28111" xr:uid="{00000000-0005-0000-0000-000001570000}"/>
    <cellStyle name="Normal 11 8 5" xfId="2432" xr:uid="{00000000-0005-0000-0000-000002570000}"/>
    <cellStyle name="Normal 11 8 5 2" xfId="7382" xr:uid="{00000000-0005-0000-0000-000003570000}"/>
    <cellStyle name="Normal 11 8 5 2 2" xfId="42043" xr:uid="{00000000-0005-0000-0000-000004570000}"/>
    <cellStyle name="Normal 11 8 5 3" xfId="12332" xr:uid="{00000000-0005-0000-0000-000005570000}"/>
    <cellStyle name="Normal 11 8 5 3 2" xfId="37091" xr:uid="{00000000-0005-0000-0000-000006570000}"/>
    <cellStyle name="Normal 11 8 5 4" xfId="17283" xr:uid="{00000000-0005-0000-0000-000007570000}"/>
    <cellStyle name="Normal 11 8 5 5" xfId="22235" xr:uid="{00000000-0005-0000-0000-000008570000}"/>
    <cellStyle name="Normal 11 8 5 6" xfId="27187" xr:uid="{00000000-0005-0000-0000-000009570000}"/>
    <cellStyle name="Normal 11 8 5 7" xfId="32139" xr:uid="{00000000-0005-0000-0000-00000A570000}"/>
    <cellStyle name="Normal 11 8 6" xfId="3884" xr:uid="{00000000-0005-0000-0000-00000B570000}"/>
    <cellStyle name="Normal 11 8 6 2" xfId="8834" xr:uid="{00000000-0005-0000-0000-00000C570000}"/>
    <cellStyle name="Normal 11 8 6 2 2" xfId="43495" xr:uid="{00000000-0005-0000-0000-00000D570000}"/>
    <cellStyle name="Normal 11 8 6 3" xfId="13784" xr:uid="{00000000-0005-0000-0000-00000E570000}"/>
    <cellStyle name="Normal 11 8 6 3 2" xfId="38543" xr:uid="{00000000-0005-0000-0000-00000F570000}"/>
    <cellStyle name="Normal 11 8 6 4" xfId="18735" xr:uid="{00000000-0005-0000-0000-000010570000}"/>
    <cellStyle name="Normal 11 8 6 5" xfId="23687" xr:uid="{00000000-0005-0000-0000-000011570000}"/>
    <cellStyle name="Normal 11 8 6 6" xfId="28639" xr:uid="{00000000-0005-0000-0000-000012570000}"/>
    <cellStyle name="Normal 11 8 6 7" xfId="33591" xr:uid="{00000000-0005-0000-0000-000013570000}"/>
    <cellStyle name="Normal 11 8 7" xfId="5336" xr:uid="{00000000-0005-0000-0000-000014570000}"/>
    <cellStyle name="Normal 11 8 7 2" xfId="10286" xr:uid="{00000000-0005-0000-0000-000015570000}"/>
    <cellStyle name="Normal 11 8 7 2 2" xfId="44947" xr:uid="{00000000-0005-0000-0000-000016570000}"/>
    <cellStyle name="Normal 11 8 7 3" xfId="15236" xr:uid="{00000000-0005-0000-0000-000017570000}"/>
    <cellStyle name="Normal 11 8 7 3 2" xfId="39995" xr:uid="{00000000-0005-0000-0000-000018570000}"/>
    <cellStyle name="Normal 11 8 7 4" xfId="20187" xr:uid="{00000000-0005-0000-0000-000019570000}"/>
    <cellStyle name="Normal 11 8 7 5" xfId="25139" xr:uid="{00000000-0005-0000-0000-00001A570000}"/>
    <cellStyle name="Normal 11 8 7 6" xfId="30091" xr:uid="{00000000-0005-0000-0000-00001B570000}"/>
    <cellStyle name="Normal 11 8 7 7" xfId="35043" xr:uid="{00000000-0005-0000-0000-00001C570000}"/>
    <cellStyle name="Normal 11 8 8" xfId="1904" xr:uid="{00000000-0005-0000-0000-00001D570000}"/>
    <cellStyle name="Normal 11 8 8 2" xfId="41515" xr:uid="{00000000-0005-0000-0000-00001E570000}"/>
    <cellStyle name="Normal 11 8 9" xfId="6854" xr:uid="{00000000-0005-0000-0000-00001F570000}"/>
    <cellStyle name="Normal 11 8 9 2" xfId="36563" xr:uid="{00000000-0005-0000-0000-000020570000}"/>
    <cellStyle name="Normal 11 9" xfId="452" xr:uid="{00000000-0005-0000-0000-000021570000}"/>
    <cellStyle name="Normal 11 9 10" xfId="11870" xr:uid="{00000000-0005-0000-0000-000022570000}"/>
    <cellStyle name="Normal 11 9 11" xfId="16821" xr:uid="{00000000-0005-0000-0000-000023570000}"/>
    <cellStyle name="Normal 11 9 12" xfId="21773" xr:uid="{00000000-0005-0000-0000-000024570000}"/>
    <cellStyle name="Normal 11 9 13" xfId="26725" xr:uid="{00000000-0005-0000-0000-000025570000}"/>
    <cellStyle name="Normal 11 9 14" xfId="31677" xr:uid="{00000000-0005-0000-0000-000026570000}"/>
    <cellStyle name="Normal 11 9 2" xfId="1046" xr:uid="{00000000-0005-0000-0000-000027570000}"/>
    <cellStyle name="Normal 11 9 2 10" xfId="22037" xr:uid="{00000000-0005-0000-0000-000028570000}"/>
    <cellStyle name="Normal 11 9 2 11" xfId="26989" xr:uid="{00000000-0005-0000-0000-000029570000}"/>
    <cellStyle name="Normal 11 9 2 12" xfId="31941" xr:uid="{00000000-0005-0000-0000-00002A570000}"/>
    <cellStyle name="Normal 11 9 2 2" xfId="1640" xr:uid="{00000000-0005-0000-0000-00002B570000}"/>
    <cellStyle name="Normal 11 9 2 2 10" xfId="33393" xr:uid="{00000000-0005-0000-0000-00002C570000}"/>
    <cellStyle name="Normal 11 9 2 2 2" xfId="5138" xr:uid="{00000000-0005-0000-0000-00002D570000}"/>
    <cellStyle name="Normal 11 9 2 2 2 2" xfId="10088" xr:uid="{00000000-0005-0000-0000-00002E570000}"/>
    <cellStyle name="Normal 11 9 2 2 2 2 2" xfId="44749" xr:uid="{00000000-0005-0000-0000-00002F570000}"/>
    <cellStyle name="Normal 11 9 2 2 2 3" xfId="15038" xr:uid="{00000000-0005-0000-0000-000030570000}"/>
    <cellStyle name="Normal 11 9 2 2 2 3 2" xfId="39797" xr:uid="{00000000-0005-0000-0000-000031570000}"/>
    <cellStyle name="Normal 11 9 2 2 2 4" xfId="19989" xr:uid="{00000000-0005-0000-0000-000032570000}"/>
    <cellStyle name="Normal 11 9 2 2 2 5" xfId="24941" xr:uid="{00000000-0005-0000-0000-000033570000}"/>
    <cellStyle name="Normal 11 9 2 2 2 6" xfId="29893" xr:uid="{00000000-0005-0000-0000-000034570000}"/>
    <cellStyle name="Normal 11 9 2 2 2 7" xfId="34845" xr:uid="{00000000-0005-0000-0000-000035570000}"/>
    <cellStyle name="Normal 11 9 2 2 3" xfId="6590" xr:uid="{00000000-0005-0000-0000-000036570000}"/>
    <cellStyle name="Normal 11 9 2 2 3 2" xfId="11540" xr:uid="{00000000-0005-0000-0000-000037570000}"/>
    <cellStyle name="Normal 11 9 2 2 3 2 2" xfId="46201" xr:uid="{00000000-0005-0000-0000-000038570000}"/>
    <cellStyle name="Normal 11 9 2 2 3 3" xfId="16490" xr:uid="{00000000-0005-0000-0000-000039570000}"/>
    <cellStyle name="Normal 11 9 2 2 3 3 2" xfId="41249" xr:uid="{00000000-0005-0000-0000-00003A570000}"/>
    <cellStyle name="Normal 11 9 2 2 3 4" xfId="21441" xr:uid="{00000000-0005-0000-0000-00003B570000}"/>
    <cellStyle name="Normal 11 9 2 2 3 5" xfId="26393" xr:uid="{00000000-0005-0000-0000-00003C570000}"/>
    <cellStyle name="Normal 11 9 2 2 3 6" xfId="31345" xr:uid="{00000000-0005-0000-0000-00003D570000}"/>
    <cellStyle name="Normal 11 9 2 2 3 7" xfId="36297" xr:uid="{00000000-0005-0000-0000-00003E570000}"/>
    <cellStyle name="Normal 11 9 2 2 4" xfId="3686" xr:uid="{00000000-0005-0000-0000-00003F570000}"/>
    <cellStyle name="Normal 11 9 2 2 4 2" xfId="43297" xr:uid="{00000000-0005-0000-0000-000040570000}"/>
    <cellStyle name="Normal 11 9 2 2 5" xfId="8636" xr:uid="{00000000-0005-0000-0000-000041570000}"/>
    <cellStyle name="Normal 11 9 2 2 5 2" xfId="38345" xr:uid="{00000000-0005-0000-0000-000042570000}"/>
    <cellStyle name="Normal 11 9 2 2 6" xfId="13586" xr:uid="{00000000-0005-0000-0000-000043570000}"/>
    <cellStyle name="Normal 11 9 2 2 7" xfId="18537" xr:uid="{00000000-0005-0000-0000-000044570000}"/>
    <cellStyle name="Normal 11 9 2 2 8" xfId="23489" xr:uid="{00000000-0005-0000-0000-000045570000}"/>
    <cellStyle name="Normal 11 9 2 2 9" xfId="28441" xr:uid="{00000000-0005-0000-0000-000046570000}"/>
    <cellStyle name="Normal 11 9 2 3" xfId="3092" xr:uid="{00000000-0005-0000-0000-000047570000}"/>
    <cellStyle name="Normal 11 9 2 3 2" xfId="8042" xr:uid="{00000000-0005-0000-0000-000048570000}"/>
    <cellStyle name="Normal 11 9 2 3 2 2" xfId="42703" xr:uid="{00000000-0005-0000-0000-000049570000}"/>
    <cellStyle name="Normal 11 9 2 3 3" xfId="12992" xr:uid="{00000000-0005-0000-0000-00004A570000}"/>
    <cellStyle name="Normal 11 9 2 3 3 2" xfId="37751" xr:uid="{00000000-0005-0000-0000-00004B570000}"/>
    <cellStyle name="Normal 11 9 2 3 4" xfId="17943" xr:uid="{00000000-0005-0000-0000-00004C570000}"/>
    <cellStyle name="Normal 11 9 2 3 5" xfId="22895" xr:uid="{00000000-0005-0000-0000-00004D570000}"/>
    <cellStyle name="Normal 11 9 2 3 6" xfId="27847" xr:uid="{00000000-0005-0000-0000-00004E570000}"/>
    <cellStyle name="Normal 11 9 2 3 7" xfId="32799" xr:uid="{00000000-0005-0000-0000-00004F570000}"/>
    <cellStyle name="Normal 11 9 2 4" xfId="4544" xr:uid="{00000000-0005-0000-0000-000050570000}"/>
    <cellStyle name="Normal 11 9 2 4 2" xfId="9494" xr:uid="{00000000-0005-0000-0000-000051570000}"/>
    <cellStyle name="Normal 11 9 2 4 2 2" xfId="44155" xr:uid="{00000000-0005-0000-0000-000052570000}"/>
    <cellStyle name="Normal 11 9 2 4 3" xfId="14444" xr:uid="{00000000-0005-0000-0000-000053570000}"/>
    <cellStyle name="Normal 11 9 2 4 3 2" xfId="39203" xr:uid="{00000000-0005-0000-0000-000054570000}"/>
    <cellStyle name="Normal 11 9 2 4 4" xfId="19395" xr:uid="{00000000-0005-0000-0000-000055570000}"/>
    <cellStyle name="Normal 11 9 2 4 5" xfId="24347" xr:uid="{00000000-0005-0000-0000-000056570000}"/>
    <cellStyle name="Normal 11 9 2 4 6" xfId="29299" xr:uid="{00000000-0005-0000-0000-000057570000}"/>
    <cellStyle name="Normal 11 9 2 4 7" xfId="34251" xr:uid="{00000000-0005-0000-0000-000058570000}"/>
    <cellStyle name="Normal 11 9 2 5" xfId="5996" xr:uid="{00000000-0005-0000-0000-000059570000}"/>
    <cellStyle name="Normal 11 9 2 5 2" xfId="10946" xr:uid="{00000000-0005-0000-0000-00005A570000}"/>
    <cellStyle name="Normal 11 9 2 5 2 2" xfId="45607" xr:uid="{00000000-0005-0000-0000-00005B570000}"/>
    <cellStyle name="Normal 11 9 2 5 3" xfId="15896" xr:uid="{00000000-0005-0000-0000-00005C570000}"/>
    <cellStyle name="Normal 11 9 2 5 3 2" xfId="40655" xr:uid="{00000000-0005-0000-0000-00005D570000}"/>
    <cellStyle name="Normal 11 9 2 5 4" xfId="20847" xr:uid="{00000000-0005-0000-0000-00005E570000}"/>
    <cellStyle name="Normal 11 9 2 5 5" xfId="25799" xr:uid="{00000000-0005-0000-0000-00005F570000}"/>
    <cellStyle name="Normal 11 9 2 5 6" xfId="30751" xr:uid="{00000000-0005-0000-0000-000060570000}"/>
    <cellStyle name="Normal 11 9 2 5 7" xfId="35703" xr:uid="{00000000-0005-0000-0000-000061570000}"/>
    <cellStyle name="Normal 11 9 2 6" xfId="2234" xr:uid="{00000000-0005-0000-0000-000062570000}"/>
    <cellStyle name="Normal 11 9 2 6 2" xfId="41845" xr:uid="{00000000-0005-0000-0000-000063570000}"/>
    <cellStyle name="Normal 11 9 2 7" xfId="7184" xr:uid="{00000000-0005-0000-0000-000064570000}"/>
    <cellStyle name="Normal 11 9 2 7 2" xfId="36893" xr:uid="{00000000-0005-0000-0000-000065570000}"/>
    <cellStyle name="Normal 11 9 2 8" xfId="12134" xr:uid="{00000000-0005-0000-0000-000066570000}"/>
    <cellStyle name="Normal 11 9 2 9" xfId="17085" xr:uid="{00000000-0005-0000-0000-000067570000}"/>
    <cellStyle name="Normal 11 9 3" xfId="782" xr:uid="{00000000-0005-0000-0000-000068570000}"/>
    <cellStyle name="Normal 11 9 3 10" xfId="32535" xr:uid="{00000000-0005-0000-0000-000069570000}"/>
    <cellStyle name="Normal 11 9 3 2" xfId="4280" xr:uid="{00000000-0005-0000-0000-00006A570000}"/>
    <cellStyle name="Normal 11 9 3 2 2" xfId="9230" xr:uid="{00000000-0005-0000-0000-00006B570000}"/>
    <cellStyle name="Normal 11 9 3 2 2 2" xfId="43891" xr:uid="{00000000-0005-0000-0000-00006C570000}"/>
    <cellStyle name="Normal 11 9 3 2 3" xfId="14180" xr:uid="{00000000-0005-0000-0000-00006D570000}"/>
    <cellStyle name="Normal 11 9 3 2 3 2" xfId="38939" xr:uid="{00000000-0005-0000-0000-00006E570000}"/>
    <cellStyle name="Normal 11 9 3 2 4" xfId="19131" xr:uid="{00000000-0005-0000-0000-00006F570000}"/>
    <cellStyle name="Normal 11 9 3 2 5" xfId="24083" xr:uid="{00000000-0005-0000-0000-000070570000}"/>
    <cellStyle name="Normal 11 9 3 2 6" xfId="29035" xr:uid="{00000000-0005-0000-0000-000071570000}"/>
    <cellStyle name="Normal 11 9 3 2 7" xfId="33987" xr:uid="{00000000-0005-0000-0000-000072570000}"/>
    <cellStyle name="Normal 11 9 3 3" xfId="5732" xr:uid="{00000000-0005-0000-0000-000073570000}"/>
    <cellStyle name="Normal 11 9 3 3 2" xfId="10682" xr:uid="{00000000-0005-0000-0000-000074570000}"/>
    <cellStyle name="Normal 11 9 3 3 2 2" xfId="45343" xr:uid="{00000000-0005-0000-0000-000075570000}"/>
    <cellStyle name="Normal 11 9 3 3 3" xfId="15632" xr:uid="{00000000-0005-0000-0000-000076570000}"/>
    <cellStyle name="Normal 11 9 3 3 3 2" xfId="40391" xr:uid="{00000000-0005-0000-0000-000077570000}"/>
    <cellStyle name="Normal 11 9 3 3 4" xfId="20583" xr:uid="{00000000-0005-0000-0000-000078570000}"/>
    <cellStyle name="Normal 11 9 3 3 5" xfId="25535" xr:uid="{00000000-0005-0000-0000-000079570000}"/>
    <cellStyle name="Normal 11 9 3 3 6" xfId="30487" xr:uid="{00000000-0005-0000-0000-00007A570000}"/>
    <cellStyle name="Normal 11 9 3 3 7" xfId="35439" xr:uid="{00000000-0005-0000-0000-00007B570000}"/>
    <cellStyle name="Normal 11 9 3 4" xfId="2828" xr:uid="{00000000-0005-0000-0000-00007C570000}"/>
    <cellStyle name="Normal 11 9 3 4 2" xfId="42439" xr:uid="{00000000-0005-0000-0000-00007D570000}"/>
    <cellStyle name="Normal 11 9 3 5" xfId="7778" xr:uid="{00000000-0005-0000-0000-00007E570000}"/>
    <cellStyle name="Normal 11 9 3 5 2" xfId="37487" xr:uid="{00000000-0005-0000-0000-00007F570000}"/>
    <cellStyle name="Normal 11 9 3 6" xfId="12728" xr:uid="{00000000-0005-0000-0000-000080570000}"/>
    <cellStyle name="Normal 11 9 3 7" xfId="17679" xr:uid="{00000000-0005-0000-0000-000081570000}"/>
    <cellStyle name="Normal 11 9 3 8" xfId="22631" xr:uid="{00000000-0005-0000-0000-000082570000}"/>
    <cellStyle name="Normal 11 9 3 9" xfId="27583" xr:uid="{00000000-0005-0000-0000-000083570000}"/>
    <cellStyle name="Normal 11 9 4" xfId="1376" xr:uid="{00000000-0005-0000-0000-000084570000}"/>
    <cellStyle name="Normal 11 9 4 10" xfId="33129" xr:uid="{00000000-0005-0000-0000-000085570000}"/>
    <cellStyle name="Normal 11 9 4 2" xfId="4874" xr:uid="{00000000-0005-0000-0000-000086570000}"/>
    <cellStyle name="Normal 11 9 4 2 2" xfId="9824" xr:uid="{00000000-0005-0000-0000-000087570000}"/>
    <cellStyle name="Normal 11 9 4 2 2 2" xfId="44485" xr:uid="{00000000-0005-0000-0000-000088570000}"/>
    <cellStyle name="Normal 11 9 4 2 3" xfId="14774" xr:uid="{00000000-0005-0000-0000-000089570000}"/>
    <cellStyle name="Normal 11 9 4 2 3 2" xfId="39533" xr:uid="{00000000-0005-0000-0000-00008A570000}"/>
    <cellStyle name="Normal 11 9 4 2 4" xfId="19725" xr:uid="{00000000-0005-0000-0000-00008B570000}"/>
    <cellStyle name="Normal 11 9 4 2 5" xfId="24677" xr:uid="{00000000-0005-0000-0000-00008C570000}"/>
    <cellStyle name="Normal 11 9 4 2 6" xfId="29629" xr:uid="{00000000-0005-0000-0000-00008D570000}"/>
    <cellStyle name="Normal 11 9 4 2 7" xfId="34581" xr:uid="{00000000-0005-0000-0000-00008E570000}"/>
    <cellStyle name="Normal 11 9 4 3" xfId="6326" xr:uid="{00000000-0005-0000-0000-00008F570000}"/>
    <cellStyle name="Normal 11 9 4 3 2" xfId="11276" xr:uid="{00000000-0005-0000-0000-000090570000}"/>
    <cellStyle name="Normal 11 9 4 3 2 2" xfId="45937" xr:uid="{00000000-0005-0000-0000-000091570000}"/>
    <cellStyle name="Normal 11 9 4 3 3" xfId="16226" xr:uid="{00000000-0005-0000-0000-000092570000}"/>
    <cellStyle name="Normal 11 9 4 3 3 2" xfId="40985" xr:uid="{00000000-0005-0000-0000-000093570000}"/>
    <cellStyle name="Normal 11 9 4 3 4" xfId="21177" xr:uid="{00000000-0005-0000-0000-000094570000}"/>
    <cellStyle name="Normal 11 9 4 3 5" xfId="26129" xr:uid="{00000000-0005-0000-0000-000095570000}"/>
    <cellStyle name="Normal 11 9 4 3 6" xfId="31081" xr:uid="{00000000-0005-0000-0000-000096570000}"/>
    <cellStyle name="Normal 11 9 4 3 7" xfId="36033" xr:uid="{00000000-0005-0000-0000-000097570000}"/>
    <cellStyle name="Normal 11 9 4 4" xfId="3422" xr:uid="{00000000-0005-0000-0000-000098570000}"/>
    <cellStyle name="Normal 11 9 4 4 2" xfId="43033" xr:uid="{00000000-0005-0000-0000-000099570000}"/>
    <cellStyle name="Normal 11 9 4 5" xfId="8372" xr:uid="{00000000-0005-0000-0000-00009A570000}"/>
    <cellStyle name="Normal 11 9 4 5 2" xfId="38081" xr:uid="{00000000-0005-0000-0000-00009B570000}"/>
    <cellStyle name="Normal 11 9 4 6" xfId="13322" xr:uid="{00000000-0005-0000-0000-00009C570000}"/>
    <cellStyle name="Normal 11 9 4 7" xfId="18273" xr:uid="{00000000-0005-0000-0000-00009D570000}"/>
    <cellStyle name="Normal 11 9 4 8" xfId="23225" xr:uid="{00000000-0005-0000-0000-00009E570000}"/>
    <cellStyle name="Normal 11 9 4 9" xfId="28177" xr:uid="{00000000-0005-0000-0000-00009F570000}"/>
    <cellStyle name="Normal 11 9 5" xfId="2498" xr:uid="{00000000-0005-0000-0000-0000A0570000}"/>
    <cellStyle name="Normal 11 9 5 2" xfId="7448" xr:uid="{00000000-0005-0000-0000-0000A1570000}"/>
    <cellStyle name="Normal 11 9 5 2 2" xfId="42109" xr:uid="{00000000-0005-0000-0000-0000A2570000}"/>
    <cellStyle name="Normal 11 9 5 3" xfId="12398" xr:uid="{00000000-0005-0000-0000-0000A3570000}"/>
    <cellStyle name="Normal 11 9 5 3 2" xfId="37157" xr:uid="{00000000-0005-0000-0000-0000A4570000}"/>
    <cellStyle name="Normal 11 9 5 4" xfId="17349" xr:uid="{00000000-0005-0000-0000-0000A5570000}"/>
    <cellStyle name="Normal 11 9 5 5" xfId="22301" xr:uid="{00000000-0005-0000-0000-0000A6570000}"/>
    <cellStyle name="Normal 11 9 5 6" xfId="27253" xr:uid="{00000000-0005-0000-0000-0000A7570000}"/>
    <cellStyle name="Normal 11 9 5 7" xfId="32205" xr:uid="{00000000-0005-0000-0000-0000A8570000}"/>
    <cellStyle name="Normal 11 9 6" xfId="3950" xr:uid="{00000000-0005-0000-0000-0000A9570000}"/>
    <cellStyle name="Normal 11 9 6 2" xfId="8900" xr:uid="{00000000-0005-0000-0000-0000AA570000}"/>
    <cellStyle name="Normal 11 9 6 2 2" xfId="43561" xr:uid="{00000000-0005-0000-0000-0000AB570000}"/>
    <cellStyle name="Normal 11 9 6 3" xfId="13850" xr:uid="{00000000-0005-0000-0000-0000AC570000}"/>
    <cellStyle name="Normal 11 9 6 3 2" xfId="38609" xr:uid="{00000000-0005-0000-0000-0000AD570000}"/>
    <cellStyle name="Normal 11 9 6 4" xfId="18801" xr:uid="{00000000-0005-0000-0000-0000AE570000}"/>
    <cellStyle name="Normal 11 9 6 5" xfId="23753" xr:uid="{00000000-0005-0000-0000-0000AF570000}"/>
    <cellStyle name="Normal 11 9 6 6" xfId="28705" xr:uid="{00000000-0005-0000-0000-0000B0570000}"/>
    <cellStyle name="Normal 11 9 6 7" xfId="33657" xr:uid="{00000000-0005-0000-0000-0000B1570000}"/>
    <cellStyle name="Normal 11 9 7" xfId="5402" xr:uid="{00000000-0005-0000-0000-0000B2570000}"/>
    <cellStyle name="Normal 11 9 7 2" xfId="10352" xr:uid="{00000000-0005-0000-0000-0000B3570000}"/>
    <cellStyle name="Normal 11 9 7 2 2" xfId="45013" xr:uid="{00000000-0005-0000-0000-0000B4570000}"/>
    <cellStyle name="Normal 11 9 7 3" xfId="15302" xr:uid="{00000000-0005-0000-0000-0000B5570000}"/>
    <cellStyle name="Normal 11 9 7 3 2" xfId="40061" xr:uid="{00000000-0005-0000-0000-0000B6570000}"/>
    <cellStyle name="Normal 11 9 7 4" xfId="20253" xr:uid="{00000000-0005-0000-0000-0000B7570000}"/>
    <cellStyle name="Normal 11 9 7 5" xfId="25205" xr:uid="{00000000-0005-0000-0000-0000B8570000}"/>
    <cellStyle name="Normal 11 9 7 6" xfId="30157" xr:uid="{00000000-0005-0000-0000-0000B9570000}"/>
    <cellStyle name="Normal 11 9 7 7" xfId="35109" xr:uid="{00000000-0005-0000-0000-0000BA570000}"/>
    <cellStyle name="Normal 11 9 8" xfId="1970" xr:uid="{00000000-0005-0000-0000-0000BB570000}"/>
    <cellStyle name="Normal 11 9 8 2" xfId="41581" xr:uid="{00000000-0005-0000-0000-0000BC570000}"/>
    <cellStyle name="Normal 11 9 9" xfId="6920" xr:uid="{00000000-0005-0000-0000-0000BD570000}"/>
    <cellStyle name="Normal 11 9 9 2" xfId="36629" xr:uid="{00000000-0005-0000-0000-0000BE570000}"/>
    <cellStyle name="Normal 12" xfId="169" xr:uid="{00000000-0005-0000-0000-0000BF570000}"/>
    <cellStyle name="Normal 12 10" xfId="852" xr:uid="{00000000-0005-0000-0000-0000C0570000}"/>
    <cellStyle name="Normal 12 10 10" xfId="21843" xr:uid="{00000000-0005-0000-0000-0000C1570000}"/>
    <cellStyle name="Normal 12 10 11" xfId="26795" xr:uid="{00000000-0005-0000-0000-0000C2570000}"/>
    <cellStyle name="Normal 12 10 12" xfId="31747" xr:uid="{00000000-0005-0000-0000-0000C3570000}"/>
    <cellStyle name="Normal 12 10 2" xfId="1446" xr:uid="{00000000-0005-0000-0000-0000C4570000}"/>
    <cellStyle name="Normal 12 10 2 10" xfId="33199" xr:uid="{00000000-0005-0000-0000-0000C5570000}"/>
    <cellStyle name="Normal 12 10 2 2" xfId="4944" xr:uid="{00000000-0005-0000-0000-0000C6570000}"/>
    <cellStyle name="Normal 12 10 2 2 2" xfId="9894" xr:uid="{00000000-0005-0000-0000-0000C7570000}"/>
    <cellStyle name="Normal 12 10 2 2 2 2" xfId="44555" xr:uid="{00000000-0005-0000-0000-0000C8570000}"/>
    <cellStyle name="Normal 12 10 2 2 3" xfId="14844" xr:uid="{00000000-0005-0000-0000-0000C9570000}"/>
    <cellStyle name="Normal 12 10 2 2 3 2" xfId="39603" xr:uid="{00000000-0005-0000-0000-0000CA570000}"/>
    <cellStyle name="Normal 12 10 2 2 4" xfId="19795" xr:uid="{00000000-0005-0000-0000-0000CB570000}"/>
    <cellStyle name="Normal 12 10 2 2 5" xfId="24747" xr:uid="{00000000-0005-0000-0000-0000CC570000}"/>
    <cellStyle name="Normal 12 10 2 2 6" xfId="29699" xr:uid="{00000000-0005-0000-0000-0000CD570000}"/>
    <cellStyle name="Normal 12 10 2 2 7" xfId="34651" xr:uid="{00000000-0005-0000-0000-0000CE570000}"/>
    <cellStyle name="Normal 12 10 2 3" xfId="6396" xr:uid="{00000000-0005-0000-0000-0000CF570000}"/>
    <cellStyle name="Normal 12 10 2 3 2" xfId="11346" xr:uid="{00000000-0005-0000-0000-0000D0570000}"/>
    <cellStyle name="Normal 12 10 2 3 2 2" xfId="46007" xr:uid="{00000000-0005-0000-0000-0000D1570000}"/>
    <cellStyle name="Normal 12 10 2 3 3" xfId="16296" xr:uid="{00000000-0005-0000-0000-0000D2570000}"/>
    <cellStyle name="Normal 12 10 2 3 3 2" xfId="41055" xr:uid="{00000000-0005-0000-0000-0000D3570000}"/>
    <cellStyle name="Normal 12 10 2 3 4" xfId="21247" xr:uid="{00000000-0005-0000-0000-0000D4570000}"/>
    <cellStyle name="Normal 12 10 2 3 5" xfId="26199" xr:uid="{00000000-0005-0000-0000-0000D5570000}"/>
    <cellStyle name="Normal 12 10 2 3 6" xfId="31151" xr:uid="{00000000-0005-0000-0000-0000D6570000}"/>
    <cellStyle name="Normal 12 10 2 3 7" xfId="36103" xr:uid="{00000000-0005-0000-0000-0000D7570000}"/>
    <cellStyle name="Normal 12 10 2 4" xfId="3492" xr:uid="{00000000-0005-0000-0000-0000D8570000}"/>
    <cellStyle name="Normal 12 10 2 4 2" xfId="43103" xr:uid="{00000000-0005-0000-0000-0000D9570000}"/>
    <cellStyle name="Normal 12 10 2 5" xfId="8442" xr:uid="{00000000-0005-0000-0000-0000DA570000}"/>
    <cellStyle name="Normal 12 10 2 5 2" xfId="38151" xr:uid="{00000000-0005-0000-0000-0000DB570000}"/>
    <cellStyle name="Normal 12 10 2 6" xfId="13392" xr:uid="{00000000-0005-0000-0000-0000DC570000}"/>
    <cellStyle name="Normal 12 10 2 7" xfId="18343" xr:uid="{00000000-0005-0000-0000-0000DD570000}"/>
    <cellStyle name="Normal 12 10 2 8" xfId="23295" xr:uid="{00000000-0005-0000-0000-0000DE570000}"/>
    <cellStyle name="Normal 12 10 2 9" xfId="28247" xr:uid="{00000000-0005-0000-0000-0000DF570000}"/>
    <cellStyle name="Normal 12 10 3" xfId="2898" xr:uid="{00000000-0005-0000-0000-0000E0570000}"/>
    <cellStyle name="Normal 12 10 3 2" xfId="7848" xr:uid="{00000000-0005-0000-0000-0000E1570000}"/>
    <cellStyle name="Normal 12 10 3 2 2" xfId="42509" xr:uid="{00000000-0005-0000-0000-0000E2570000}"/>
    <cellStyle name="Normal 12 10 3 3" xfId="12798" xr:uid="{00000000-0005-0000-0000-0000E3570000}"/>
    <cellStyle name="Normal 12 10 3 3 2" xfId="37557" xr:uid="{00000000-0005-0000-0000-0000E4570000}"/>
    <cellStyle name="Normal 12 10 3 4" xfId="17749" xr:uid="{00000000-0005-0000-0000-0000E5570000}"/>
    <cellStyle name="Normal 12 10 3 5" xfId="22701" xr:uid="{00000000-0005-0000-0000-0000E6570000}"/>
    <cellStyle name="Normal 12 10 3 6" xfId="27653" xr:uid="{00000000-0005-0000-0000-0000E7570000}"/>
    <cellStyle name="Normal 12 10 3 7" xfId="32605" xr:uid="{00000000-0005-0000-0000-0000E8570000}"/>
    <cellStyle name="Normal 12 10 4" xfId="4350" xr:uid="{00000000-0005-0000-0000-0000E9570000}"/>
    <cellStyle name="Normal 12 10 4 2" xfId="9300" xr:uid="{00000000-0005-0000-0000-0000EA570000}"/>
    <cellStyle name="Normal 12 10 4 2 2" xfId="43961" xr:uid="{00000000-0005-0000-0000-0000EB570000}"/>
    <cellStyle name="Normal 12 10 4 3" xfId="14250" xr:uid="{00000000-0005-0000-0000-0000EC570000}"/>
    <cellStyle name="Normal 12 10 4 3 2" xfId="39009" xr:uid="{00000000-0005-0000-0000-0000ED570000}"/>
    <cellStyle name="Normal 12 10 4 4" xfId="19201" xr:uid="{00000000-0005-0000-0000-0000EE570000}"/>
    <cellStyle name="Normal 12 10 4 5" xfId="24153" xr:uid="{00000000-0005-0000-0000-0000EF570000}"/>
    <cellStyle name="Normal 12 10 4 6" xfId="29105" xr:uid="{00000000-0005-0000-0000-0000F0570000}"/>
    <cellStyle name="Normal 12 10 4 7" xfId="34057" xr:uid="{00000000-0005-0000-0000-0000F1570000}"/>
    <cellStyle name="Normal 12 10 5" xfId="5802" xr:uid="{00000000-0005-0000-0000-0000F2570000}"/>
    <cellStyle name="Normal 12 10 5 2" xfId="10752" xr:uid="{00000000-0005-0000-0000-0000F3570000}"/>
    <cellStyle name="Normal 12 10 5 2 2" xfId="45413" xr:uid="{00000000-0005-0000-0000-0000F4570000}"/>
    <cellStyle name="Normal 12 10 5 3" xfId="15702" xr:uid="{00000000-0005-0000-0000-0000F5570000}"/>
    <cellStyle name="Normal 12 10 5 3 2" xfId="40461" xr:uid="{00000000-0005-0000-0000-0000F6570000}"/>
    <cellStyle name="Normal 12 10 5 4" xfId="20653" xr:uid="{00000000-0005-0000-0000-0000F7570000}"/>
    <cellStyle name="Normal 12 10 5 5" xfId="25605" xr:uid="{00000000-0005-0000-0000-0000F8570000}"/>
    <cellStyle name="Normal 12 10 5 6" xfId="30557" xr:uid="{00000000-0005-0000-0000-0000F9570000}"/>
    <cellStyle name="Normal 12 10 5 7" xfId="35509" xr:uid="{00000000-0005-0000-0000-0000FA570000}"/>
    <cellStyle name="Normal 12 10 6" xfId="2040" xr:uid="{00000000-0005-0000-0000-0000FB570000}"/>
    <cellStyle name="Normal 12 10 6 2" xfId="41651" xr:uid="{00000000-0005-0000-0000-0000FC570000}"/>
    <cellStyle name="Normal 12 10 7" xfId="6990" xr:uid="{00000000-0005-0000-0000-0000FD570000}"/>
    <cellStyle name="Normal 12 10 7 2" xfId="36699" xr:uid="{00000000-0005-0000-0000-0000FE570000}"/>
    <cellStyle name="Normal 12 10 8" xfId="11940" xr:uid="{00000000-0005-0000-0000-0000FF570000}"/>
    <cellStyle name="Normal 12 10 9" xfId="16891" xr:uid="{00000000-0005-0000-0000-000000580000}"/>
    <cellStyle name="Normal 12 11" xfId="522" xr:uid="{00000000-0005-0000-0000-000001580000}"/>
    <cellStyle name="Normal 12 11 10" xfId="32275" xr:uid="{00000000-0005-0000-0000-000002580000}"/>
    <cellStyle name="Normal 12 11 2" xfId="4020" xr:uid="{00000000-0005-0000-0000-000003580000}"/>
    <cellStyle name="Normal 12 11 2 2" xfId="8970" xr:uid="{00000000-0005-0000-0000-000004580000}"/>
    <cellStyle name="Normal 12 11 2 2 2" xfId="43631" xr:uid="{00000000-0005-0000-0000-000005580000}"/>
    <cellStyle name="Normal 12 11 2 3" xfId="13920" xr:uid="{00000000-0005-0000-0000-000006580000}"/>
    <cellStyle name="Normal 12 11 2 3 2" xfId="38679" xr:uid="{00000000-0005-0000-0000-000007580000}"/>
    <cellStyle name="Normal 12 11 2 4" xfId="18871" xr:uid="{00000000-0005-0000-0000-000008580000}"/>
    <cellStyle name="Normal 12 11 2 5" xfId="23823" xr:uid="{00000000-0005-0000-0000-000009580000}"/>
    <cellStyle name="Normal 12 11 2 6" xfId="28775" xr:uid="{00000000-0005-0000-0000-00000A580000}"/>
    <cellStyle name="Normal 12 11 2 7" xfId="33727" xr:uid="{00000000-0005-0000-0000-00000B580000}"/>
    <cellStyle name="Normal 12 11 3" xfId="5472" xr:uid="{00000000-0005-0000-0000-00000C580000}"/>
    <cellStyle name="Normal 12 11 3 2" xfId="10422" xr:uid="{00000000-0005-0000-0000-00000D580000}"/>
    <cellStyle name="Normal 12 11 3 2 2" xfId="45083" xr:uid="{00000000-0005-0000-0000-00000E580000}"/>
    <cellStyle name="Normal 12 11 3 3" xfId="15372" xr:uid="{00000000-0005-0000-0000-00000F580000}"/>
    <cellStyle name="Normal 12 11 3 3 2" xfId="40131" xr:uid="{00000000-0005-0000-0000-000010580000}"/>
    <cellStyle name="Normal 12 11 3 4" xfId="20323" xr:uid="{00000000-0005-0000-0000-000011580000}"/>
    <cellStyle name="Normal 12 11 3 5" xfId="25275" xr:uid="{00000000-0005-0000-0000-000012580000}"/>
    <cellStyle name="Normal 12 11 3 6" xfId="30227" xr:uid="{00000000-0005-0000-0000-000013580000}"/>
    <cellStyle name="Normal 12 11 3 7" xfId="35179" xr:uid="{00000000-0005-0000-0000-000014580000}"/>
    <cellStyle name="Normal 12 11 4" xfId="2568" xr:uid="{00000000-0005-0000-0000-000015580000}"/>
    <cellStyle name="Normal 12 11 4 2" xfId="42179" xr:uid="{00000000-0005-0000-0000-000016580000}"/>
    <cellStyle name="Normal 12 11 5" xfId="7518" xr:uid="{00000000-0005-0000-0000-000017580000}"/>
    <cellStyle name="Normal 12 11 5 2" xfId="37227" xr:uid="{00000000-0005-0000-0000-000018580000}"/>
    <cellStyle name="Normal 12 11 6" xfId="12468" xr:uid="{00000000-0005-0000-0000-000019580000}"/>
    <cellStyle name="Normal 12 11 7" xfId="17419" xr:uid="{00000000-0005-0000-0000-00001A580000}"/>
    <cellStyle name="Normal 12 11 8" xfId="22371" xr:uid="{00000000-0005-0000-0000-00001B580000}"/>
    <cellStyle name="Normal 12 11 9" xfId="27323" xr:uid="{00000000-0005-0000-0000-00001C580000}"/>
    <cellStyle name="Normal 12 12" xfId="1116" xr:uid="{00000000-0005-0000-0000-00001D580000}"/>
    <cellStyle name="Normal 12 12 10" xfId="32869" xr:uid="{00000000-0005-0000-0000-00001E580000}"/>
    <cellStyle name="Normal 12 12 2" xfId="4614" xr:uid="{00000000-0005-0000-0000-00001F580000}"/>
    <cellStyle name="Normal 12 12 2 2" xfId="9564" xr:uid="{00000000-0005-0000-0000-000020580000}"/>
    <cellStyle name="Normal 12 12 2 2 2" xfId="44225" xr:uid="{00000000-0005-0000-0000-000021580000}"/>
    <cellStyle name="Normal 12 12 2 3" xfId="14514" xr:uid="{00000000-0005-0000-0000-000022580000}"/>
    <cellStyle name="Normal 12 12 2 3 2" xfId="39273" xr:uid="{00000000-0005-0000-0000-000023580000}"/>
    <cellStyle name="Normal 12 12 2 4" xfId="19465" xr:uid="{00000000-0005-0000-0000-000024580000}"/>
    <cellStyle name="Normal 12 12 2 5" xfId="24417" xr:uid="{00000000-0005-0000-0000-000025580000}"/>
    <cellStyle name="Normal 12 12 2 6" xfId="29369" xr:uid="{00000000-0005-0000-0000-000026580000}"/>
    <cellStyle name="Normal 12 12 2 7" xfId="34321" xr:uid="{00000000-0005-0000-0000-000027580000}"/>
    <cellStyle name="Normal 12 12 3" xfId="6066" xr:uid="{00000000-0005-0000-0000-000028580000}"/>
    <cellStyle name="Normal 12 12 3 2" xfId="11016" xr:uid="{00000000-0005-0000-0000-000029580000}"/>
    <cellStyle name="Normal 12 12 3 2 2" xfId="45677" xr:uid="{00000000-0005-0000-0000-00002A580000}"/>
    <cellStyle name="Normal 12 12 3 3" xfId="15966" xr:uid="{00000000-0005-0000-0000-00002B580000}"/>
    <cellStyle name="Normal 12 12 3 3 2" xfId="40725" xr:uid="{00000000-0005-0000-0000-00002C580000}"/>
    <cellStyle name="Normal 12 12 3 4" xfId="20917" xr:uid="{00000000-0005-0000-0000-00002D580000}"/>
    <cellStyle name="Normal 12 12 3 5" xfId="25869" xr:uid="{00000000-0005-0000-0000-00002E580000}"/>
    <cellStyle name="Normal 12 12 3 6" xfId="30821" xr:uid="{00000000-0005-0000-0000-00002F580000}"/>
    <cellStyle name="Normal 12 12 3 7" xfId="35773" xr:uid="{00000000-0005-0000-0000-000030580000}"/>
    <cellStyle name="Normal 12 12 4" xfId="3162" xr:uid="{00000000-0005-0000-0000-000031580000}"/>
    <cellStyle name="Normal 12 12 4 2" xfId="42773" xr:uid="{00000000-0005-0000-0000-000032580000}"/>
    <cellStyle name="Normal 12 12 5" xfId="8112" xr:uid="{00000000-0005-0000-0000-000033580000}"/>
    <cellStyle name="Normal 12 12 5 2" xfId="37821" xr:uid="{00000000-0005-0000-0000-000034580000}"/>
    <cellStyle name="Normal 12 12 6" xfId="13062" xr:uid="{00000000-0005-0000-0000-000035580000}"/>
    <cellStyle name="Normal 12 12 7" xfId="18013" xr:uid="{00000000-0005-0000-0000-000036580000}"/>
    <cellStyle name="Normal 12 12 8" xfId="22965" xr:uid="{00000000-0005-0000-0000-000037580000}"/>
    <cellStyle name="Normal 12 12 9" xfId="27917" xr:uid="{00000000-0005-0000-0000-000038580000}"/>
    <cellStyle name="Normal 12 13" xfId="2304" xr:uid="{00000000-0005-0000-0000-000039580000}"/>
    <cellStyle name="Normal 12 13 2" xfId="7254" xr:uid="{00000000-0005-0000-0000-00003A580000}"/>
    <cellStyle name="Normal 12 13 2 2" xfId="41915" xr:uid="{00000000-0005-0000-0000-00003B580000}"/>
    <cellStyle name="Normal 12 13 3" xfId="12204" xr:uid="{00000000-0005-0000-0000-00003C580000}"/>
    <cellStyle name="Normal 12 13 3 2" xfId="36963" xr:uid="{00000000-0005-0000-0000-00003D580000}"/>
    <cellStyle name="Normal 12 13 4" xfId="17155" xr:uid="{00000000-0005-0000-0000-00003E580000}"/>
    <cellStyle name="Normal 12 13 5" xfId="22107" xr:uid="{00000000-0005-0000-0000-00003F580000}"/>
    <cellStyle name="Normal 12 13 6" xfId="27059" xr:uid="{00000000-0005-0000-0000-000040580000}"/>
    <cellStyle name="Normal 12 13 7" xfId="32011" xr:uid="{00000000-0005-0000-0000-000041580000}"/>
    <cellStyle name="Normal 12 14" xfId="3756" xr:uid="{00000000-0005-0000-0000-000042580000}"/>
    <cellStyle name="Normal 12 14 2" xfId="8706" xr:uid="{00000000-0005-0000-0000-000043580000}"/>
    <cellStyle name="Normal 12 14 2 2" xfId="43367" xr:uid="{00000000-0005-0000-0000-000044580000}"/>
    <cellStyle name="Normal 12 14 3" xfId="13656" xr:uid="{00000000-0005-0000-0000-000045580000}"/>
    <cellStyle name="Normal 12 14 3 2" xfId="38415" xr:uid="{00000000-0005-0000-0000-000046580000}"/>
    <cellStyle name="Normal 12 14 4" xfId="18607" xr:uid="{00000000-0005-0000-0000-000047580000}"/>
    <cellStyle name="Normal 12 14 5" xfId="23559" xr:uid="{00000000-0005-0000-0000-000048580000}"/>
    <cellStyle name="Normal 12 14 6" xfId="28511" xr:uid="{00000000-0005-0000-0000-000049580000}"/>
    <cellStyle name="Normal 12 14 7" xfId="33463" xr:uid="{00000000-0005-0000-0000-00004A580000}"/>
    <cellStyle name="Normal 12 15" xfId="5208" xr:uid="{00000000-0005-0000-0000-00004B580000}"/>
    <cellStyle name="Normal 12 15 2" xfId="10158" xr:uid="{00000000-0005-0000-0000-00004C580000}"/>
    <cellStyle name="Normal 12 15 2 2" xfId="44819" xr:uid="{00000000-0005-0000-0000-00004D580000}"/>
    <cellStyle name="Normal 12 15 3" xfId="15108" xr:uid="{00000000-0005-0000-0000-00004E580000}"/>
    <cellStyle name="Normal 12 15 3 2" xfId="39867" xr:uid="{00000000-0005-0000-0000-00004F580000}"/>
    <cellStyle name="Normal 12 15 4" xfId="20059" xr:uid="{00000000-0005-0000-0000-000050580000}"/>
    <cellStyle name="Normal 12 15 5" xfId="25011" xr:uid="{00000000-0005-0000-0000-000051580000}"/>
    <cellStyle name="Normal 12 15 6" xfId="29963" xr:uid="{00000000-0005-0000-0000-000052580000}"/>
    <cellStyle name="Normal 12 15 7" xfId="34915" xr:uid="{00000000-0005-0000-0000-000053580000}"/>
    <cellStyle name="Normal 12 16" xfId="1710" xr:uid="{00000000-0005-0000-0000-000054580000}"/>
    <cellStyle name="Normal 12 16 2" xfId="41321" xr:uid="{00000000-0005-0000-0000-000055580000}"/>
    <cellStyle name="Normal 12 17" xfId="6660" xr:uid="{00000000-0005-0000-0000-000056580000}"/>
    <cellStyle name="Normal 12 17 2" xfId="36369" xr:uid="{00000000-0005-0000-0000-000057580000}"/>
    <cellStyle name="Normal 12 18" xfId="11610" xr:uid="{00000000-0005-0000-0000-000058580000}"/>
    <cellStyle name="Normal 12 19" xfId="16561" xr:uid="{00000000-0005-0000-0000-000059580000}"/>
    <cellStyle name="Normal 12 2" xfId="181" xr:uid="{00000000-0005-0000-0000-00005A580000}"/>
    <cellStyle name="Normal 12 2 10" xfId="1128" xr:uid="{00000000-0005-0000-0000-00005B580000}"/>
    <cellStyle name="Normal 12 2 10 10" xfId="32881" xr:uid="{00000000-0005-0000-0000-00005C580000}"/>
    <cellStyle name="Normal 12 2 10 2" xfId="4626" xr:uid="{00000000-0005-0000-0000-00005D580000}"/>
    <cellStyle name="Normal 12 2 10 2 2" xfId="9576" xr:uid="{00000000-0005-0000-0000-00005E580000}"/>
    <cellStyle name="Normal 12 2 10 2 2 2" xfId="44237" xr:uid="{00000000-0005-0000-0000-00005F580000}"/>
    <cellStyle name="Normal 12 2 10 2 3" xfId="14526" xr:uid="{00000000-0005-0000-0000-000060580000}"/>
    <cellStyle name="Normal 12 2 10 2 3 2" xfId="39285" xr:uid="{00000000-0005-0000-0000-000061580000}"/>
    <cellStyle name="Normal 12 2 10 2 4" xfId="19477" xr:uid="{00000000-0005-0000-0000-000062580000}"/>
    <cellStyle name="Normal 12 2 10 2 5" xfId="24429" xr:uid="{00000000-0005-0000-0000-000063580000}"/>
    <cellStyle name="Normal 12 2 10 2 6" xfId="29381" xr:uid="{00000000-0005-0000-0000-000064580000}"/>
    <cellStyle name="Normal 12 2 10 2 7" xfId="34333" xr:uid="{00000000-0005-0000-0000-000065580000}"/>
    <cellStyle name="Normal 12 2 10 3" xfId="6078" xr:uid="{00000000-0005-0000-0000-000066580000}"/>
    <cellStyle name="Normal 12 2 10 3 2" xfId="11028" xr:uid="{00000000-0005-0000-0000-000067580000}"/>
    <cellStyle name="Normal 12 2 10 3 2 2" xfId="45689" xr:uid="{00000000-0005-0000-0000-000068580000}"/>
    <cellStyle name="Normal 12 2 10 3 3" xfId="15978" xr:uid="{00000000-0005-0000-0000-000069580000}"/>
    <cellStyle name="Normal 12 2 10 3 3 2" xfId="40737" xr:uid="{00000000-0005-0000-0000-00006A580000}"/>
    <cellStyle name="Normal 12 2 10 3 4" xfId="20929" xr:uid="{00000000-0005-0000-0000-00006B580000}"/>
    <cellStyle name="Normal 12 2 10 3 5" xfId="25881" xr:uid="{00000000-0005-0000-0000-00006C580000}"/>
    <cellStyle name="Normal 12 2 10 3 6" xfId="30833" xr:uid="{00000000-0005-0000-0000-00006D580000}"/>
    <cellStyle name="Normal 12 2 10 3 7" xfId="35785" xr:uid="{00000000-0005-0000-0000-00006E580000}"/>
    <cellStyle name="Normal 12 2 10 4" xfId="3174" xr:uid="{00000000-0005-0000-0000-00006F580000}"/>
    <cellStyle name="Normal 12 2 10 4 2" xfId="42785" xr:uid="{00000000-0005-0000-0000-000070580000}"/>
    <cellStyle name="Normal 12 2 10 5" xfId="8124" xr:uid="{00000000-0005-0000-0000-000071580000}"/>
    <cellStyle name="Normal 12 2 10 5 2" xfId="37833" xr:uid="{00000000-0005-0000-0000-000072580000}"/>
    <cellStyle name="Normal 12 2 10 6" xfId="13074" xr:uid="{00000000-0005-0000-0000-000073580000}"/>
    <cellStyle name="Normal 12 2 10 7" xfId="18025" xr:uid="{00000000-0005-0000-0000-000074580000}"/>
    <cellStyle name="Normal 12 2 10 8" xfId="22977" xr:uid="{00000000-0005-0000-0000-000075580000}"/>
    <cellStyle name="Normal 12 2 10 9" xfId="27929" xr:uid="{00000000-0005-0000-0000-000076580000}"/>
    <cellStyle name="Normal 12 2 11" xfId="2316" xr:uid="{00000000-0005-0000-0000-000077580000}"/>
    <cellStyle name="Normal 12 2 11 2" xfId="7266" xr:uid="{00000000-0005-0000-0000-000078580000}"/>
    <cellStyle name="Normal 12 2 11 2 2" xfId="41927" xr:uid="{00000000-0005-0000-0000-000079580000}"/>
    <cellStyle name="Normal 12 2 11 3" xfId="12216" xr:uid="{00000000-0005-0000-0000-00007A580000}"/>
    <cellStyle name="Normal 12 2 11 3 2" xfId="36975" xr:uid="{00000000-0005-0000-0000-00007B580000}"/>
    <cellStyle name="Normal 12 2 11 4" xfId="17167" xr:uid="{00000000-0005-0000-0000-00007C580000}"/>
    <cellStyle name="Normal 12 2 11 5" xfId="22119" xr:uid="{00000000-0005-0000-0000-00007D580000}"/>
    <cellStyle name="Normal 12 2 11 6" xfId="27071" xr:uid="{00000000-0005-0000-0000-00007E580000}"/>
    <cellStyle name="Normal 12 2 11 7" xfId="32023" xr:uid="{00000000-0005-0000-0000-00007F580000}"/>
    <cellStyle name="Normal 12 2 12" xfId="3768" xr:uid="{00000000-0005-0000-0000-000080580000}"/>
    <cellStyle name="Normal 12 2 12 2" xfId="8718" xr:uid="{00000000-0005-0000-0000-000081580000}"/>
    <cellStyle name="Normal 12 2 12 2 2" xfId="43379" xr:uid="{00000000-0005-0000-0000-000082580000}"/>
    <cellStyle name="Normal 12 2 12 3" xfId="13668" xr:uid="{00000000-0005-0000-0000-000083580000}"/>
    <cellStyle name="Normal 12 2 12 3 2" xfId="38427" xr:uid="{00000000-0005-0000-0000-000084580000}"/>
    <cellStyle name="Normal 12 2 12 4" xfId="18619" xr:uid="{00000000-0005-0000-0000-000085580000}"/>
    <cellStyle name="Normal 12 2 12 5" xfId="23571" xr:uid="{00000000-0005-0000-0000-000086580000}"/>
    <cellStyle name="Normal 12 2 12 6" xfId="28523" xr:uid="{00000000-0005-0000-0000-000087580000}"/>
    <cellStyle name="Normal 12 2 12 7" xfId="33475" xr:uid="{00000000-0005-0000-0000-000088580000}"/>
    <cellStyle name="Normal 12 2 13" xfId="5220" xr:uid="{00000000-0005-0000-0000-000089580000}"/>
    <cellStyle name="Normal 12 2 13 2" xfId="10170" xr:uid="{00000000-0005-0000-0000-00008A580000}"/>
    <cellStyle name="Normal 12 2 13 2 2" xfId="44831" xr:uid="{00000000-0005-0000-0000-00008B580000}"/>
    <cellStyle name="Normal 12 2 13 3" xfId="15120" xr:uid="{00000000-0005-0000-0000-00008C580000}"/>
    <cellStyle name="Normal 12 2 13 3 2" xfId="39879" xr:uid="{00000000-0005-0000-0000-00008D580000}"/>
    <cellStyle name="Normal 12 2 13 4" xfId="20071" xr:uid="{00000000-0005-0000-0000-00008E580000}"/>
    <cellStyle name="Normal 12 2 13 5" xfId="25023" xr:uid="{00000000-0005-0000-0000-00008F580000}"/>
    <cellStyle name="Normal 12 2 13 6" xfId="29975" xr:uid="{00000000-0005-0000-0000-000090580000}"/>
    <cellStyle name="Normal 12 2 13 7" xfId="34927" xr:uid="{00000000-0005-0000-0000-000091580000}"/>
    <cellStyle name="Normal 12 2 14" xfId="1722" xr:uid="{00000000-0005-0000-0000-000092580000}"/>
    <cellStyle name="Normal 12 2 14 2" xfId="41333" xr:uid="{00000000-0005-0000-0000-000093580000}"/>
    <cellStyle name="Normal 12 2 15" xfId="6672" xr:uid="{00000000-0005-0000-0000-000094580000}"/>
    <cellStyle name="Normal 12 2 15 2" xfId="36381" xr:uid="{00000000-0005-0000-0000-000095580000}"/>
    <cellStyle name="Normal 12 2 16" xfId="11622" xr:uid="{00000000-0005-0000-0000-000096580000}"/>
    <cellStyle name="Normal 12 2 17" xfId="16573" xr:uid="{00000000-0005-0000-0000-000097580000}"/>
    <cellStyle name="Normal 12 2 18" xfId="21525" xr:uid="{00000000-0005-0000-0000-000098580000}"/>
    <cellStyle name="Normal 12 2 19" xfId="26477" xr:uid="{00000000-0005-0000-0000-000099580000}"/>
    <cellStyle name="Normal 12 2 2" xfId="285" xr:uid="{00000000-0005-0000-0000-00009A580000}"/>
    <cellStyle name="Normal 12 2 2 10" xfId="2331" xr:uid="{00000000-0005-0000-0000-00009B580000}"/>
    <cellStyle name="Normal 12 2 2 10 2" xfId="7281" xr:uid="{00000000-0005-0000-0000-00009C580000}"/>
    <cellStyle name="Normal 12 2 2 10 2 2" xfId="41942" xr:uid="{00000000-0005-0000-0000-00009D580000}"/>
    <cellStyle name="Normal 12 2 2 10 3" xfId="12231" xr:uid="{00000000-0005-0000-0000-00009E580000}"/>
    <cellStyle name="Normal 12 2 2 10 3 2" xfId="36990" xr:uid="{00000000-0005-0000-0000-00009F580000}"/>
    <cellStyle name="Normal 12 2 2 10 4" xfId="17182" xr:uid="{00000000-0005-0000-0000-0000A0580000}"/>
    <cellStyle name="Normal 12 2 2 10 5" xfId="22134" xr:uid="{00000000-0005-0000-0000-0000A1580000}"/>
    <cellStyle name="Normal 12 2 2 10 6" xfId="27086" xr:uid="{00000000-0005-0000-0000-0000A2580000}"/>
    <cellStyle name="Normal 12 2 2 10 7" xfId="32038" xr:uid="{00000000-0005-0000-0000-0000A3580000}"/>
    <cellStyle name="Normal 12 2 2 11" xfId="3783" xr:uid="{00000000-0005-0000-0000-0000A4580000}"/>
    <cellStyle name="Normal 12 2 2 11 2" xfId="8733" xr:uid="{00000000-0005-0000-0000-0000A5580000}"/>
    <cellStyle name="Normal 12 2 2 11 2 2" xfId="43394" xr:uid="{00000000-0005-0000-0000-0000A6580000}"/>
    <cellStyle name="Normal 12 2 2 11 3" xfId="13683" xr:uid="{00000000-0005-0000-0000-0000A7580000}"/>
    <cellStyle name="Normal 12 2 2 11 3 2" xfId="38442" xr:uid="{00000000-0005-0000-0000-0000A8580000}"/>
    <cellStyle name="Normal 12 2 2 11 4" xfId="18634" xr:uid="{00000000-0005-0000-0000-0000A9580000}"/>
    <cellStyle name="Normal 12 2 2 11 5" xfId="23586" xr:uid="{00000000-0005-0000-0000-0000AA580000}"/>
    <cellStyle name="Normal 12 2 2 11 6" xfId="28538" xr:uid="{00000000-0005-0000-0000-0000AB580000}"/>
    <cellStyle name="Normal 12 2 2 11 7" xfId="33490" xr:uid="{00000000-0005-0000-0000-0000AC580000}"/>
    <cellStyle name="Normal 12 2 2 12" xfId="5235" xr:uid="{00000000-0005-0000-0000-0000AD580000}"/>
    <cellStyle name="Normal 12 2 2 12 2" xfId="10185" xr:uid="{00000000-0005-0000-0000-0000AE580000}"/>
    <cellStyle name="Normal 12 2 2 12 2 2" xfId="44846" xr:uid="{00000000-0005-0000-0000-0000AF580000}"/>
    <cellStyle name="Normal 12 2 2 12 3" xfId="15135" xr:uid="{00000000-0005-0000-0000-0000B0580000}"/>
    <cellStyle name="Normal 12 2 2 12 3 2" xfId="39894" xr:uid="{00000000-0005-0000-0000-0000B1580000}"/>
    <cellStyle name="Normal 12 2 2 12 4" xfId="20086" xr:uid="{00000000-0005-0000-0000-0000B2580000}"/>
    <cellStyle name="Normal 12 2 2 12 5" xfId="25038" xr:uid="{00000000-0005-0000-0000-0000B3580000}"/>
    <cellStyle name="Normal 12 2 2 12 6" xfId="29990" xr:uid="{00000000-0005-0000-0000-0000B4580000}"/>
    <cellStyle name="Normal 12 2 2 12 7" xfId="34942" xr:uid="{00000000-0005-0000-0000-0000B5580000}"/>
    <cellStyle name="Normal 12 2 2 13" xfId="1737" xr:uid="{00000000-0005-0000-0000-0000B6580000}"/>
    <cellStyle name="Normal 12 2 2 13 2" xfId="41348" xr:uid="{00000000-0005-0000-0000-0000B7580000}"/>
    <cellStyle name="Normal 12 2 2 14" xfId="6687" xr:uid="{00000000-0005-0000-0000-0000B8580000}"/>
    <cellStyle name="Normal 12 2 2 14 2" xfId="36396" xr:uid="{00000000-0005-0000-0000-0000B9580000}"/>
    <cellStyle name="Normal 12 2 2 15" xfId="11637" xr:uid="{00000000-0005-0000-0000-0000BA580000}"/>
    <cellStyle name="Normal 12 2 2 16" xfId="16588" xr:uid="{00000000-0005-0000-0000-0000BB580000}"/>
    <cellStyle name="Normal 12 2 2 17" xfId="21540" xr:uid="{00000000-0005-0000-0000-0000BC580000}"/>
    <cellStyle name="Normal 12 2 2 18" xfId="26492" xr:uid="{00000000-0005-0000-0000-0000BD580000}"/>
    <cellStyle name="Normal 12 2 2 19" xfId="31444" xr:uid="{00000000-0005-0000-0000-0000BE580000}"/>
    <cellStyle name="Normal 12 2 2 2" xfId="318" xr:uid="{00000000-0005-0000-0000-0000BF580000}"/>
    <cellStyle name="Normal 12 2 2 2 10" xfId="3816" xr:uid="{00000000-0005-0000-0000-0000C0580000}"/>
    <cellStyle name="Normal 12 2 2 2 10 2" xfId="8766" xr:uid="{00000000-0005-0000-0000-0000C1580000}"/>
    <cellStyle name="Normal 12 2 2 2 10 2 2" xfId="43427" xr:uid="{00000000-0005-0000-0000-0000C2580000}"/>
    <cellStyle name="Normal 12 2 2 2 10 3" xfId="13716" xr:uid="{00000000-0005-0000-0000-0000C3580000}"/>
    <cellStyle name="Normal 12 2 2 2 10 3 2" xfId="38475" xr:uid="{00000000-0005-0000-0000-0000C4580000}"/>
    <cellStyle name="Normal 12 2 2 2 10 4" xfId="18667" xr:uid="{00000000-0005-0000-0000-0000C5580000}"/>
    <cellStyle name="Normal 12 2 2 2 10 5" xfId="23619" xr:uid="{00000000-0005-0000-0000-0000C6580000}"/>
    <cellStyle name="Normal 12 2 2 2 10 6" xfId="28571" xr:uid="{00000000-0005-0000-0000-0000C7580000}"/>
    <cellStyle name="Normal 12 2 2 2 10 7" xfId="33523" xr:uid="{00000000-0005-0000-0000-0000C8580000}"/>
    <cellStyle name="Normal 12 2 2 2 11" xfId="5268" xr:uid="{00000000-0005-0000-0000-0000C9580000}"/>
    <cellStyle name="Normal 12 2 2 2 11 2" xfId="10218" xr:uid="{00000000-0005-0000-0000-0000CA580000}"/>
    <cellStyle name="Normal 12 2 2 2 11 2 2" xfId="44879" xr:uid="{00000000-0005-0000-0000-0000CB580000}"/>
    <cellStyle name="Normal 12 2 2 2 11 3" xfId="15168" xr:uid="{00000000-0005-0000-0000-0000CC580000}"/>
    <cellStyle name="Normal 12 2 2 2 11 3 2" xfId="39927" xr:uid="{00000000-0005-0000-0000-0000CD580000}"/>
    <cellStyle name="Normal 12 2 2 2 11 4" xfId="20119" xr:uid="{00000000-0005-0000-0000-0000CE580000}"/>
    <cellStyle name="Normal 12 2 2 2 11 5" xfId="25071" xr:uid="{00000000-0005-0000-0000-0000CF580000}"/>
    <cellStyle name="Normal 12 2 2 2 11 6" xfId="30023" xr:uid="{00000000-0005-0000-0000-0000D0580000}"/>
    <cellStyle name="Normal 12 2 2 2 11 7" xfId="34975" xr:uid="{00000000-0005-0000-0000-0000D1580000}"/>
    <cellStyle name="Normal 12 2 2 2 12" xfId="1770" xr:uid="{00000000-0005-0000-0000-0000D2580000}"/>
    <cellStyle name="Normal 12 2 2 2 12 2" xfId="41381" xr:uid="{00000000-0005-0000-0000-0000D3580000}"/>
    <cellStyle name="Normal 12 2 2 2 13" xfId="6720" xr:uid="{00000000-0005-0000-0000-0000D4580000}"/>
    <cellStyle name="Normal 12 2 2 2 13 2" xfId="36429" xr:uid="{00000000-0005-0000-0000-0000D5580000}"/>
    <cellStyle name="Normal 12 2 2 2 14" xfId="11670" xr:uid="{00000000-0005-0000-0000-0000D6580000}"/>
    <cellStyle name="Normal 12 2 2 2 15" xfId="16621" xr:uid="{00000000-0005-0000-0000-0000D7580000}"/>
    <cellStyle name="Normal 12 2 2 2 16" xfId="21573" xr:uid="{00000000-0005-0000-0000-0000D8580000}"/>
    <cellStyle name="Normal 12 2 2 2 17" xfId="26525" xr:uid="{00000000-0005-0000-0000-0000D9580000}"/>
    <cellStyle name="Normal 12 2 2 2 18" xfId="31477" xr:uid="{00000000-0005-0000-0000-0000DA580000}"/>
    <cellStyle name="Normal 12 2 2 2 2" xfId="384" xr:uid="{00000000-0005-0000-0000-0000DB580000}"/>
    <cellStyle name="Normal 12 2 2 2 2 10" xfId="11802" xr:uid="{00000000-0005-0000-0000-0000DC580000}"/>
    <cellStyle name="Normal 12 2 2 2 2 11" xfId="16753" xr:uid="{00000000-0005-0000-0000-0000DD580000}"/>
    <cellStyle name="Normal 12 2 2 2 2 12" xfId="21705" xr:uid="{00000000-0005-0000-0000-0000DE580000}"/>
    <cellStyle name="Normal 12 2 2 2 2 13" xfId="26657" xr:uid="{00000000-0005-0000-0000-0000DF580000}"/>
    <cellStyle name="Normal 12 2 2 2 2 14" xfId="31609" xr:uid="{00000000-0005-0000-0000-0000E0580000}"/>
    <cellStyle name="Normal 12 2 2 2 2 2" xfId="978" xr:uid="{00000000-0005-0000-0000-0000E1580000}"/>
    <cellStyle name="Normal 12 2 2 2 2 2 10" xfId="21969" xr:uid="{00000000-0005-0000-0000-0000E2580000}"/>
    <cellStyle name="Normal 12 2 2 2 2 2 11" xfId="26921" xr:uid="{00000000-0005-0000-0000-0000E3580000}"/>
    <cellStyle name="Normal 12 2 2 2 2 2 12" xfId="31873" xr:uid="{00000000-0005-0000-0000-0000E4580000}"/>
    <cellStyle name="Normal 12 2 2 2 2 2 2" xfId="1572" xr:uid="{00000000-0005-0000-0000-0000E5580000}"/>
    <cellStyle name="Normal 12 2 2 2 2 2 2 10" xfId="33325" xr:uid="{00000000-0005-0000-0000-0000E6580000}"/>
    <cellStyle name="Normal 12 2 2 2 2 2 2 2" xfId="5070" xr:uid="{00000000-0005-0000-0000-0000E7580000}"/>
    <cellStyle name="Normal 12 2 2 2 2 2 2 2 2" xfId="10020" xr:uid="{00000000-0005-0000-0000-0000E8580000}"/>
    <cellStyle name="Normal 12 2 2 2 2 2 2 2 2 2" xfId="44681" xr:uid="{00000000-0005-0000-0000-0000E9580000}"/>
    <cellStyle name="Normal 12 2 2 2 2 2 2 2 3" xfId="14970" xr:uid="{00000000-0005-0000-0000-0000EA580000}"/>
    <cellStyle name="Normal 12 2 2 2 2 2 2 2 3 2" xfId="39729" xr:uid="{00000000-0005-0000-0000-0000EB580000}"/>
    <cellStyle name="Normal 12 2 2 2 2 2 2 2 4" xfId="19921" xr:uid="{00000000-0005-0000-0000-0000EC580000}"/>
    <cellStyle name="Normal 12 2 2 2 2 2 2 2 5" xfId="24873" xr:uid="{00000000-0005-0000-0000-0000ED580000}"/>
    <cellStyle name="Normal 12 2 2 2 2 2 2 2 6" xfId="29825" xr:uid="{00000000-0005-0000-0000-0000EE580000}"/>
    <cellStyle name="Normal 12 2 2 2 2 2 2 2 7" xfId="34777" xr:uid="{00000000-0005-0000-0000-0000EF580000}"/>
    <cellStyle name="Normal 12 2 2 2 2 2 2 3" xfId="6522" xr:uid="{00000000-0005-0000-0000-0000F0580000}"/>
    <cellStyle name="Normal 12 2 2 2 2 2 2 3 2" xfId="11472" xr:uid="{00000000-0005-0000-0000-0000F1580000}"/>
    <cellStyle name="Normal 12 2 2 2 2 2 2 3 2 2" xfId="46133" xr:uid="{00000000-0005-0000-0000-0000F2580000}"/>
    <cellStyle name="Normal 12 2 2 2 2 2 2 3 3" xfId="16422" xr:uid="{00000000-0005-0000-0000-0000F3580000}"/>
    <cellStyle name="Normal 12 2 2 2 2 2 2 3 3 2" xfId="41181" xr:uid="{00000000-0005-0000-0000-0000F4580000}"/>
    <cellStyle name="Normal 12 2 2 2 2 2 2 3 4" xfId="21373" xr:uid="{00000000-0005-0000-0000-0000F5580000}"/>
    <cellStyle name="Normal 12 2 2 2 2 2 2 3 5" xfId="26325" xr:uid="{00000000-0005-0000-0000-0000F6580000}"/>
    <cellStyle name="Normal 12 2 2 2 2 2 2 3 6" xfId="31277" xr:uid="{00000000-0005-0000-0000-0000F7580000}"/>
    <cellStyle name="Normal 12 2 2 2 2 2 2 3 7" xfId="36229" xr:uid="{00000000-0005-0000-0000-0000F8580000}"/>
    <cellStyle name="Normal 12 2 2 2 2 2 2 4" xfId="3618" xr:uid="{00000000-0005-0000-0000-0000F9580000}"/>
    <cellStyle name="Normal 12 2 2 2 2 2 2 4 2" xfId="43229" xr:uid="{00000000-0005-0000-0000-0000FA580000}"/>
    <cellStyle name="Normal 12 2 2 2 2 2 2 5" xfId="8568" xr:uid="{00000000-0005-0000-0000-0000FB580000}"/>
    <cellStyle name="Normal 12 2 2 2 2 2 2 5 2" xfId="38277" xr:uid="{00000000-0005-0000-0000-0000FC580000}"/>
    <cellStyle name="Normal 12 2 2 2 2 2 2 6" xfId="13518" xr:uid="{00000000-0005-0000-0000-0000FD580000}"/>
    <cellStyle name="Normal 12 2 2 2 2 2 2 7" xfId="18469" xr:uid="{00000000-0005-0000-0000-0000FE580000}"/>
    <cellStyle name="Normal 12 2 2 2 2 2 2 8" xfId="23421" xr:uid="{00000000-0005-0000-0000-0000FF580000}"/>
    <cellStyle name="Normal 12 2 2 2 2 2 2 9" xfId="28373" xr:uid="{00000000-0005-0000-0000-000000590000}"/>
    <cellStyle name="Normal 12 2 2 2 2 2 3" xfId="3024" xr:uid="{00000000-0005-0000-0000-000001590000}"/>
    <cellStyle name="Normal 12 2 2 2 2 2 3 2" xfId="7974" xr:uid="{00000000-0005-0000-0000-000002590000}"/>
    <cellStyle name="Normal 12 2 2 2 2 2 3 2 2" xfId="42635" xr:uid="{00000000-0005-0000-0000-000003590000}"/>
    <cellStyle name="Normal 12 2 2 2 2 2 3 3" xfId="12924" xr:uid="{00000000-0005-0000-0000-000004590000}"/>
    <cellStyle name="Normal 12 2 2 2 2 2 3 3 2" xfId="37683" xr:uid="{00000000-0005-0000-0000-000005590000}"/>
    <cellStyle name="Normal 12 2 2 2 2 2 3 4" xfId="17875" xr:uid="{00000000-0005-0000-0000-000006590000}"/>
    <cellStyle name="Normal 12 2 2 2 2 2 3 5" xfId="22827" xr:uid="{00000000-0005-0000-0000-000007590000}"/>
    <cellStyle name="Normal 12 2 2 2 2 2 3 6" xfId="27779" xr:uid="{00000000-0005-0000-0000-000008590000}"/>
    <cellStyle name="Normal 12 2 2 2 2 2 3 7" xfId="32731" xr:uid="{00000000-0005-0000-0000-000009590000}"/>
    <cellStyle name="Normal 12 2 2 2 2 2 4" xfId="4476" xr:uid="{00000000-0005-0000-0000-00000A590000}"/>
    <cellStyle name="Normal 12 2 2 2 2 2 4 2" xfId="9426" xr:uid="{00000000-0005-0000-0000-00000B590000}"/>
    <cellStyle name="Normal 12 2 2 2 2 2 4 2 2" xfId="44087" xr:uid="{00000000-0005-0000-0000-00000C590000}"/>
    <cellStyle name="Normal 12 2 2 2 2 2 4 3" xfId="14376" xr:uid="{00000000-0005-0000-0000-00000D590000}"/>
    <cellStyle name="Normal 12 2 2 2 2 2 4 3 2" xfId="39135" xr:uid="{00000000-0005-0000-0000-00000E590000}"/>
    <cellStyle name="Normal 12 2 2 2 2 2 4 4" xfId="19327" xr:uid="{00000000-0005-0000-0000-00000F590000}"/>
    <cellStyle name="Normal 12 2 2 2 2 2 4 5" xfId="24279" xr:uid="{00000000-0005-0000-0000-000010590000}"/>
    <cellStyle name="Normal 12 2 2 2 2 2 4 6" xfId="29231" xr:uid="{00000000-0005-0000-0000-000011590000}"/>
    <cellStyle name="Normal 12 2 2 2 2 2 4 7" xfId="34183" xr:uid="{00000000-0005-0000-0000-000012590000}"/>
    <cellStyle name="Normal 12 2 2 2 2 2 5" xfId="5928" xr:uid="{00000000-0005-0000-0000-000013590000}"/>
    <cellStyle name="Normal 12 2 2 2 2 2 5 2" xfId="10878" xr:uid="{00000000-0005-0000-0000-000014590000}"/>
    <cellStyle name="Normal 12 2 2 2 2 2 5 2 2" xfId="45539" xr:uid="{00000000-0005-0000-0000-000015590000}"/>
    <cellStyle name="Normal 12 2 2 2 2 2 5 3" xfId="15828" xr:uid="{00000000-0005-0000-0000-000016590000}"/>
    <cellStyle name="Normal 12 2 2 2 2 2 5 3 2" xfId="40587" xr:uid="{00000000-0005-0000-0000-000017590000}"/>
    <cellStyle name="Normal 12 2 2 2 2 2 5 4" xfId="20779" xr:uid="{00000000-0005-0000-0000-000018590000}"/>
    <cellStyle name="Normal 12 2 2 2 2 2 5 5" xfId="25731" xr:uid="{00000000-0005-0000-0000-000019590000}"/>
    <cellStyle name="Normal 12 2 2 2 2 2 5 6" xfId="30683" xr:uid="{00000000-0005-0000-0000-00001A590000}"/>
    <cellStyle name="Normal 12 2 2 2 2 2 5 7" xfId="35635" xr:uid="{00000000-0005-0000-0000-00001B590000}"/>
    <cellStyle name="Normal 12 2 2 2 2 2 6" xfId="2166" xr:uid="{00000000-0005-0000-0000-00001C590000}"/>
    <cellStyle name="Normal 12 2 2 2 2 2 6 2" xfId="41777" xr:uid="{00000000-0005-0000-0000-00001D590000}"/>
    <cellStyle name="Normal 12 2 2 2 2 2 7" xfId="7116" xr:uid="{00000000-0005-0000-0000-00001E590000}"/>
    <cellStyle name="Normal 12 2 2 2 2 2 7 2" xfId="36825" xr:uid="{00000000-0005-0000-0000-00001F590000}"/>
    <cellStyle name="Normal 12 2 2 2 2 2 8" xfId="12066" xr:uid="{00000000-0005-0000-0000-000020590000}"/>
    <cellStyle name="Normal 12 2 2 2 2 2 9" xfId="17017" xr:uid="{00000000-0005-0000-0000-000021590000}"/>
    <cellStyle name="Normal 12 2 2 2 2 3" xfId="714" xr:uid="{00000000-0005-0000-0000-000022590000}"/>
    <cellStyle name="Normal 12 2 2 2 2 3 10" xfId="32467" xr:uid="{00000000-0005-0000-0000-000023590000}"/>
    <cellStyle name="Normal 12 2 2 2 2 3 2" xfId="4212" xr:uid="{00000000-0005-0000-0000-000024590000}"/>
    <cellStyle name="Normal 12 2 2 2 2 3 2 2" xfId="9162" xr:uid="{00000000-0005-0000-0000-000025590000}"/>
    <cellStyle name="Normal 12 2 2 2 2 3 2 2 2" xfId="43823" xr:uid="{00000000-0005-0000-0000-000026590000}"/>
    <cellStyle name="Normal 12 2 2 2 2 3 2 3" xfId="14112" xr:uid="{00000000-0005-0000-0000-000027590000}"/>
    <cellStyle name="Normal 12 2 2 2 2 3 2 3 2" xfId="38871" xr:uid="{00000000-0005-0000-0000-000028590000}"/>
    <cellStyle name="Normal 12 2 2 2 2 3 2 4" xfId="19063" xr:uid="{00000000-0005-0000-0000-000029590000}"/>
    <cellStyle name="Normal 12 2 2 2 2 3 2 5" xfId="24015" xr:uid="{00000000-0005-0000-0000-00002A590000}"/>
    <cellStyle name="Normal 12 2 2 2 2 3 2 6" xfId="28967" xr:uid="{00000000-0005-0000-0000-00002B590000}"/>
    <cellStyle name="Normal 12 2 2 2 2 3 2 7" xfId="33919" xr:uid="{00000000-0005-0000-0000-00002C590000}"/>
    <cellStyle name="Normal 12 2 2 2 2 3 3" xfId="5664" xr:uid="{00000000-0005-0000-0000-00002D590000}"/>
    <cellStyle name="Normal 12 2 2 2 2 3 3 2" xfId="10614" xr:uid="{00000000-0005-0000-0000-00002E590000}"/>
    <cellStyle name="Normal 12 2 2 2 2 3 3 2 2" xfId="45275" xr:uid="{00000000-0005-0000-0000-00002F590000}"/>
    <cellStyle name="Normal 12 2 2 2 2 3 3 3" xfId="15564" xr:uid="{00000000-0005-0000-0000-000030590000}"/>
    <cellStyle name="Normal 12 2 2 2 2 3 3 3 2" xfId="40323" xr:uid="{00000000-0005-0000-0000-000031590000}"/>
    <cellStyle name="Normal 12 2 2 2 2 3 3 4" xfId="20515" xr:uid="{00000000-0005-0000-0000-000032590000}"/>
    <cellStyle name="Normal 12 2 2 2 2 3 3 5" xfId="25467" xr:uid="{00000000-0005-0000-0000-000033590000}"/>
    <cellStyle name="Normal 12 2 2 2 2 3 3 6" xfId="30419" xr:uid="{00000000-0005-0000-0000-000034590000}"/>
    <cellStyle name="Normal 12 2 2 2 2 3 3 7" xfId="35371" xr:uid="{00000000-0005-0000-0000-000035590000}"/>
    <cellStyle name="Normal 12 2 2 2 2 3 4" xfId="2760" xr:uid="{00000000-0005-0000-0000-000036590000}"/>
    <cellStyle name="Normal 12 2 2 2 2 3 4 2" xfId="42371" xr:uid="{00000000-0005-0000-0000-000037590000}"/>
    <cellStyle name="Normal 12 2 2 2 2 3 5" xfId="7710" xr:uid="{00000000-0005-0000-0000-000038590000}"/>
    <cellStyle name="Normal 12 2 2 2 2 3 5 2" xfId="37419" xr:uid="{00000000-0005-0000-0000-000039590000}"/>
    <cellStyle name="Normal 12 2 2 2 2 3 6" xfId="12660" xr:uid="{00000000-0005-0000-0000-00003A590000}"/>
    <cellStyle name="Normal 12 2 2 2 2 3 7" xfId="17611" xr:uid="{00000000-0005-0000-0000-00003B590000}"/>
    <cellStyle name="Normal 12 2 2 2 2 3 8" xfId="22563" xr:uid="{00000000-0005-0000-0000-00003C590000}"/>
    <cellStyle name="Normal 12 2 2 2 2 3 9" xfId="27515" xr:uid="{00000000-0005-0000-0000-00003D590000}"/>
    <cellStyle name="Normal 12 2 2 2 2 4" xfId="1308" xr:uid="{00000000-0005-0000-0000-00003E590000}"/>
    <cellStyle name="Normal 12 2 2 2 2 4 10" xfId="33061" xr:uid="{00000000-0005-0000-0000-00003F590000}"/>
    <cellStyle name="Normal 12 2 2 2 2 4 2" xfId="4806" xr:uid="{00000000-0005-0000-0000-000040590000}"/>
    <cellStyle name="Normal 12 2 2 2 2 4 2 2" xfId="9756" xr:uid="{00000000-0005-0000-0000-000041590000}"/>
    <cellStyle name="Normal 12 2 2 2 2 4 2 2 2" xfId="44417" xr:uid="{00000000-0005-0000-0000-000042590000}"/>
    <cellStyle name="Normal 12 2 2 2 2 4 2 3" xfId="14706" xr:uid="{00000000-0005-0000-0000-000043590000}"/>
    <cellStyle name="Normal 12 2 2 2 2 4 2 3 2" xfId="39465" xr:uid="{00000000-0005-0000-0000-000044590000}"/>
    <cellStyle name="Normal 12 2 2 2 2 4 2 4" xfId="19657" xr:uid="{00000000-0005-0000-0000-000045590000}"/>
    <cellStyle name="Normal 12 2 2 2 2 4 2 5" xfId="24609" xr:uid="{00000000-0005-0000-0000-000046590000}"/>
    <cellStyle name="Normal 12 2 2 2 2 4 2 6" xfId="29561" xr:uid="{00000000-0005-0000-0000-000047590000}"/>
    <cellStyle name="Normal 12 2 2 2 2 4 2 7" xfId="34513" xr:uid="{00000000-0005-0000-0000-000048590000}"/>
    <cellStyle name="Normal 12 2 2 2 2 4 3" xfId="6258" xr:uid="{00000000-0005-0000-0000-000049590000}"/>
    <cellStyle name="Normal 12 2 2 2 2 4 3 2" xfId="11208" xr:uid="{00000000-0005-0000-0000-00004A590000}"/>
    <cellStyle name="Normal 12 2 2 2 2 4 3 2 2" xfId="45869" xr:uid="{00000000-0005-0000-0000-00004B590000}"/>
    <cellStyle name="Normal 12 2 2 2 2 4 3 3" xfId="16158" xr:uid="{00000000-0005-0000-0000-00004C590000}"/>
    <cellStyle name="Normal 12 2 2 2 2 4 3 3 2" xfId="40917" xr:uid="{00000000-0005-0000-0000-00004D590000}"/>
    <cellStyle name="Normal 12 2 2 2 2 4 3 4" xfId="21109" xr:uid="{00000000-0005-0000-0000-00004E590000}"/>
    <cellStyle name="Normal 12 2 2 2 2 4 3 5" xfId="26061" xr:uid="{00000000-0005-0000-0000-00004F590000}"/>
    <cellStyle name="Normal 12 2 2 2 2 4 3 6" xfId="31013" xr:uid="{00000000-0005-0000-0000-000050590000}"/>
    <cellStyle name="Normal 12 2 2 2 2 4 3 7" xfId="35965" xr:uid="{00000000-0005-0000-0000-000051590000}"/>
    <cellStyle name="Normal 12 2 2 2 2 4 4" xfId="3354" xr:uid="{00000000-0005-0000-0000-000052590000}"/>
    <cellStyle name="Normal 12 2 2 2 2 4 4 2" xfId="42965" xr:uid="{00000000-0005-0000-0000-000053590000}"/>
    <cellStyle name="Normal 12 2 2 2 2 4 5" xfId="8304" xr:uid="{00000000-0005-0000-0000-000054590000}"/>
    <cellStyle name="Normal 12 2 2 2 2 4 5 2" xfId="38013" xr:uid="{00000000-0005-0000-0000-000055590000}"/>
    <cellStyle name="Normal 12 2 2 2 2 4 6" xfId="13254" xr:uid="{00000000-0005-0000-0000-000056590000}"/>
    <cellStyle name="Normal 12 2 2 2 2 4 7" xfId="18205" xr:uid="{00000000-0005-0000-0000-000057590000}"/>
    <cellStyle name="Normal 12 2 2 2 2 4 8" xfId="23157" xr:uid="{00000000-0005-0000-0000-000058590000}"/>
    <cellStyle name="Normal 12 2 2 2 2 4 9" xfId="28109" xr:uid="{00000000-0005-0000-0000-000059590000}"/>
    <cellStyle name="Normal 12 2 2 2 2 5" xfId="2430" xr:uid="{00000000-0005-0000-0000-00005A590000}"/>
    <cellStyle name="Normal 12 2 2 2 2 5 2" xfId="7380" xr:uid="{00000000-0005-0000-0000-00005B590000}"/>
    <cellStyle name="Normal 12 2 2 2 2 5 2 2" xfId="42041" xr:uid="{00000000-0005-0000-0000-00005C590000}"/>
    <cellStyle name="Normal 12 2 2 2 2 5 3" xfId="12330" xr:uid="{00000000-0005-0000-0000-00005D590000}"/>
    <cellStyle name="Normal 12 2 2 2 2 5 3 2" xfId="37089" xr:uid="{00000000-0005-0000-0000-00005E590000}"/>
    <cellStyle name="Normal 12 2 2 2 2 5 4" xfId="17281" xr:uid="{00000000-0005-0000-0000-00005F590000}"/>
    <cellStyle name="Normal 12 2 2 2 2 5 5" xfId="22233" xr:uid="{00000000-0005-0000-0000-000060590000}"/>
    <cellStyle name="Normal 12 2 2 2 2 5 6" xfId="27185" xr:uid="{00000000-0005-0000-0000-000061590000}"/>
    <cellStyle name="Normal 12 2 2 2 2 5 7" xfId="32137" xr:uid="{00000000-0005-0000-0000-000062590000}"/>
    <cellStyle name="Normal 12 2 2 2 2 6" xfId="3882" xr:uid="{00000000-0005-0000-0000-000063590000}"/>
    <cellStyle name="Normal 12 2 2 2 2 6 2" xfId="8832" xr:uid="{00000000-0005-0000-0000-000064590000}"/>
    <cellStyle name="Normal 12 2 2 2 2 6 2 2" xfId="43493" xr:uid="{00000000-0005-0000-0000-000065590000}"/>
    <cellStyle name="Normal 12 2 2 2 2 6 3" xfId="13782" xr:uid="{00000000-0005-0000-0000-000066590000}"/>
    <cellStyle name="Normal 12 2 2 2 2 6 3 2" xfId="38541" xr:uid="{00000000-0005-0000-0000-000067590000}"/>
    <cellStyle name="Normal 12 2 2 2 2 6 4" xfId="18733" xr:uid="{00000000-0005-0000-0000-000068590000}"/>
    <cellStyle name="Normal 12 2 2 2 2 6 5" xfId="23685" xr:uid="{00000000-0005-0000-0000-000069590000}"/>
    <cellStyle name="Normal 12 2 2 2 2 6 6" xfId="28637" xr:uid="{00000000-0005-0000-0000-00006A590000}"/>
    <cellStyle name="Normal 12 2 2 2 2 6 7" xfId="33589" xr:uid="{00000000-0005-0000-0000-00006B590000}"/>
    <cellStyle name="Normal 12 2 2 2 2 7" xfId="5334" xr:uid="{00000000-0005-0000-0000-00006C590000}"/>
    <cellStyle name="Normal 12 2 2 2 2 7 2" xfId="10284" xr:uid="{00000000-0005-0000-0000-00006D590000}"/>
    <cellStyle name="Normal 12 2 2 2 2 7 2 2" xfId="44945" xr:uid="{00000000-0005-0000-0000-00006E590000}"/>
    <cellStyle name="Normal 12 2 2 2 2 7 3" xfId="15234" xr:uid="{00000000-0005-0000-0000-00006F590000}"/>
    <cellStyle name="Normal 12 2 2 2 2 7 3 2" xfId="39993" xr:uid="{00000000-0005-0000-0000-000070590000}"/>
    <cellStyle name="Normal 12 2 2 2 2 7 4" xfId="20185" xr:uid="{00000000-0005-0000-0000-000071590000}"/>
    <cellStyle name="Normal 12 2 2 2 2 7 5" xfId="25137" xr:uid="{00000000-0005-0000-0000-000072590000}"/>
    <cellStyle name="Normal 12 2 2 2 2 7 6" xfId="30089" xr:uid="{00000000-0005-0000-0000-000073590000}"/>
    <cellStyle name="Normal 12 2 2 2 2 7 7" xfId="35041" xr:uid="{00000000-0005-0000-0000-000074590000}"/>
    <cellStyle name="Normal 12 2 2 2 2 8" xfId="1902" xr:uid="{00000000-0005-0000-0000-000075590000}"/>
    <cellStyle name="Normal 12 2 2 2 2 8 2" xfId="41513" xr:uid="{00000000-0005-0000-0000-000076590000}"/>
    <cellStyle name="Normal 12 2 2 2 2 9" xfId="6852" xr:uid="{00000000-0005-0000-0000-000077590000}"/>
    <cellStyle name="Normal 12 2 2 2 2 9 2" xfId="36561" xr:uid="{00000000-0005-0000-0000-000078590000}"/>
    <cellStyle name="Normal 12 2 2 2 3" xfId="450" xr:uid="{00000000-0005-0000-0000-000079590000}"/>
    <cellStyle name="Normal 12 2 2 2 3 10" xfId="11868" xr:uid="{00000000-0005-0000-0000-00007A590000}"/>
    <cellStyle name="Normal 12 2 2 2 3 11" xfId="16819" xr:uid="{00000000-0005-0000-0000-00007B590000}"/>
    <cellStyle name="Normal 12 2 2 2 3 12" xfId="21771" xr:uid="{00000000-0005-0000-0000-00007C590000}"/>
    <cellStyle name="Normal 12 2 2 2 3 13" xfId="26723" xr:uid="{00000000-0005-0000-0000-00007D590000}"/>
    <cellStyle name="Normal 12 2 2 2 3 14" xfId="31675" xr:uid="{00000000-0005-0000-0000-00007E590000}"/>
    <cellStyle name="Normal 12 2 2 2 3 2" xfId="1044" xr:uid="{00000000-0005-0000-0000-00007F590000}"/>
    <cellStyle name="Normal 12 2 2 2 3 2 10" xfId="22035" xr:uid="{00000000-0005-0000-0000-000080590000}"/>
    <cellStyle name="Normal 12 2 2 2 3 2 11" xfId="26987" xr:uid="{00000000-0005-0000-0000-000081590000}"/>
    <cellStyle name="Normal 12 2 2 2 3 2 12" xfId="31939" xr:uid="{00000000-0005-0000-0000-000082590000}"/>
    <cellStyle name="Normal 12 2 2 2 3 2 2" xfId="1638" xr:uid="{00000000-0005-0000-0000-000083590000}"/>
    <cellStyle name="Normal 12 2 2 2 3 2 2 10" xfId="33391" xr:uid="{00000000-0005-0000-0000-000084590000}"/>
    <cellStyle name="Normal 12 2 2 2 3 2 2 2" xfId="5136" xr:uid="{00000000-0005-0000-0000-000085590000}"/>
    <cellStyle name="Normal 12 2 2 2 3 2 2 2 2" xfId="10086" xr:uid="{00000000-0005-0000-0000-000086590000}"/>
    <cellStyle name="Normal 12 2 2 2 3 2 2 2 2 2" xfId="44747" xr:uid="{00000000-0005-0000-0000-000087590000}"/>
    <cellStyle name="Normal 12 2 2 2 3 2 2 2 3" xfId="15036" xr:uid="{00000000-0005-0000-0000-000088590000}"/>
    <cellStyle name="Normal 12 2 2 2 3 2 2 2 3 2" xfId="39795" xr:uid="{00000000-0005-0000-0000-000089590000}"/>
    <cellStyle name="Normal 12 2 2 2 3 2 2 2 4" xfId="19987" xr:uid="{00000000-0005-0000-0000-00008A590000}"/>
    <cellStyle name="Normal 12 2 2 2 3 2 2 2 5" xfId="24939" xr:uid="{00000000-0005-0000-0000-00008B590000}"/>
    <cellStyle name="Normal 12 2 2 2 3 2 2 2 6" xfId="29891" xr:uid="{00000000-0005-0000-0000-00008C590000}"/>
    <cellStyle name="Normal 12 2 2 2 3 2 2 2 7" xfId="34843" xr:uid="{00000000-0005-0000-0000-00008D590000}"/>
    <cellStyle name="Normal 12 2 2 2 3 2 2 3" xfId="6588" xr:uid="{00000000-0005-0000-0000-00008E590000}"/>
    <cellStyle name="Normal 12 2 2 2 3 2 2 3 2" xfId="11538" xr:uid="{00000000-0005-0000-0000-00008F590000}"/>
    <cellStyle name="Normal 12 2 2 2 3 2 2 3 2 2" xfId="46199" xr:uid="{00000000-0005-0000-0000-000090590000}"/>
    <cellStyle name="Normal 12 2 2 2 3 2 2 3 3" xfId="16488" xr:uid="{00000000-0005-0000-0000-000091590000}"/>
    <cellStyle name="Normal 12 2 2 2 3 2 2 3 3 2" xfId="41247" xr:uid="{00000000-0005-0000-0000-000092590000}"/>
    <cellStyle name="Normal 12 2 2 2 3 2 2 3 4" xfId="21439" xr:uid="{00000000-0005-0000-0000-000093590000}"/>
    <cellStyle name="Normal 12 2 2 2 3 2 2 3 5" xfId="26391" xr:uid="{00000000-0005-0000-0000-000094590000}"/>
    <cellStyle name="Normal 12 2 2 2 3 2 2 3 6" xfId="31343" xr:uid="{00000000-0005-0000-0000-000095590000}"/>
    <cellStyle name="Normal 12 2 2 2 3 2 2 3 7" xfId="36295" xr:uid="{00000000-0005-0000-0000-000096590000}"/>
    <cellStyle name="Normal 12 2 2 2 3 2 2 4" xfId="3684" xr:uid="{00000000-0005-0000-0000-000097590000}"/>
    <cellStyle name="Normal 12 2 2 2 3 2 2 4 2" xfId="43295" xr:uid="{00000000-0005-0000-0000-000098590000}"/>
    <cellStyle name="Normal 12 2 2 2 3 2 2 5" xfId="8634" xr:uid="{00000000-0005-0000-0000-000099590000}"/>
    <cellStyle name="Normal 12 2 2 2 3 2 2 5 2" xfId="38343" xr:uid="{00000000-0005-0000-0000-00009A590000}"/>
    <cellStyle name="Normal 12 2 2 2 3 2 2 6" xfId="13584" xr:uid="{00000000-0005-0000-0000-00009B590000}"/>
    <cellStyle name="Normal 12 2 2 2 3 2 2 7" xfId="18535" xr:uid="{00000000-0005-0000-0000-00009C590000}"/>
    <cellStyle name="Normal 12 2 2 2 3 2 2 8" xfId="23487" xr:uid="{00000000-0005-0000-0000-00009D590000}"/>
    <cellStyle name="Normal 12 2 2 2 3 2 2 9" xfId="28439" xr:uid="{00000000-0005-0000-0000-00009E590000}"/>
    <cellStyle name="Normal 12 2 2 2 3 2 3" xfId="3090" xr:uid="{00000000-0005-0000-0000-00009F590000}"/>
    <cellStyle name="Normal 12 2 2 2 3 2 3 2" xfId="8040" xr:uid="{00000000-0005-0000-0000-0000A0590000}"/>
    <cellStyle name="Normal 12 2 2 2 3 2 3 2 2" xfId="42701" xr:uid="{00000000-0005-0000-0000-0000A1590000}"/>
    <cellStyle name="Normal 12 2 2 2 3 2 3 3" xfId="12990" xr:uid="{00000000-0005-0000-0000-0000A2590000}"/>
    <cellStyle name="Normal 12 2 2 2 3 2 3 3 2" xfId="37749" xr:uid="{00000000-0005-0000-0000-0000A3590000}"/>
    <cellStyle name="Normal 12 2 2 2 3 2 3 4" xfId="17941" xr:uid="{00000000-0005-0000-0000-0000A4590000}"/>
    <cellStyle name="Normal 12 2 2 2 3 2 3 5" xfId="22893" xr:uid="{00000000-0005-0000-0000-0000A5590000}"/>
    <cellStyle name="Normal 12 2 2 2 3 2 3 6" xfId="27845" xr:uid="{00000000-0005-0000-0000-0000A6590000}"/>
    <cellStyle name="Normal 12 2 2 2 3 2 3 7" xfId="32797" xr:uid="{00000000-0005-0000-0000-0000A7590000}"/>
    <cellStyle name="Normal 12 2 2 2 3 2 4" xfId="4542" xr:uid="{00000000-0005-0000-0000-0000A8590000}"/>
    <cellStyle name="Normal 12 2 2 2 3 2 4 2" xfId="9492" xr:uid="{00000000-0005-0000-0000-0000A9590000}"/>
    <cellStyle name="Normal 12 2 2 2 3 2 4 2 2" xfId="44153" xr:uid="{00000000-0005-0000-0000-0000AA590000}"/>
    <cellStyle name="Normal 12 2 2 2 3 2 4 3" xfId="14442" xr:uid="{00000000-0005-0000-0000-0000AB590000}"/>
    <cellStyle name="Normal 12 2 2 2 3 2 4 3 2" xfId="39201" xr:uid="{00000000-0005-0000-0000-0000AC590000}"/>
    <cellStyle name="Normal 12 2 2 2 3 2 4 4" xfId="19393" xr:uid="{00000000-0005-0000-0000-0000AD590000}"/>
    <cellStyle name="Normal 12 2 2 2 3 2 4 5" xfId="24345" xr:uid="{00000000-0005-0000-0000-0000AE590000}"/>
    <cellStyle name="Normal 12 2 2 2 3 2 4 6" xfId="29297" xr:uid="{00000000-0005-0000-0000-0000AF590000}"/>
    <cellStyle name="Normal 12 2 2 2 3 2 4 7" xfId="34249" xr:uid="{00000000-0005-0000-0000-0000B0590000}"/>
    <cellStyle name="Normal 12 2 2 2 3 2 5" xfId="5994" xr:uid="{00000000-0005-0000-0000-0000B1590000}"/>
    <cellStyle name="Normal 12 2 2 2 3 2 5 2" xfId="10944" xr:uid="{00000000-0005-0000-0000-0000B2590000}"/>
    <cellStyle name="Normal 12 2 2 2 3 2 5 2 2" xfId="45605" xr:uid="{00000000-0005-0000-0000-0000B3590000}"/>
    <cellStyle name="Normal 12 2 2 2 3 2 5 3" xfId="15894" xr:uid="{00000000-0005-0000-0000-0000B4590000}"/>
    <cellStyle name="Normal 12 2 2 2 3 2 5 3 2" xfId="40653" xr:uid="{00000000-0005-0000-0000-0000B5590000}"/>
    <cellStyle name="Normal 12 2 2 2 3 2 5 4" xfId="20845" xr:uid="{00000000-0005-0000-0000-0000B6590000}"/>
    <cellStyle name="Normal 12 2 2 2 3 2 5 5" xfId="25797" xr:uid="{00000000-0005-0000-0000-0000B7590000}"/>
    <cellStyle name="Normal 12 2 2 2 3 2 5 6" xfId="30749" xr:uid="{00000000-0005-0000-0000-0000B8590000}"/>
    <cellStyle name="Normal 12 2 2 2 3 2 5 7" xfId="35701" xr:uid="{00000000-0005-0000-0000-0000B9590000}"/>
    <cellStyle name="Normal 12 2 2 2 3 2 6" xfId="2232" xr:uid="{00000000-0005-0000-0000-0000BA590000}"/>
    <cellStyle name="Normal 12 2 2 2 3 2 6 2" xfId="41843" xr:uid="{00000000-0005-0000-0000-0000BB590000}"/>
    <cellStyle name="Normal 12 2 2 2 3 2 7" xfId="7182" xr:uid="{00000000-0005-0000-0000-0000BC590000}"/>
    <cellStyle name="Normal 12 2 2 2 3 2 7 2" xfId="36891" xr:uid="{00000000-0005-0000-0000-0000BD590000}"/>
    <cellStyle name="Normal 12 2 2 2 3 2 8" xfId="12132" xr:uid="{00000000-0005-0000-0000-0000BE590000}"/>
    <cellStyle name="Normal 12 2 2 2 3 2 9" xfId="17083" xr:uid="{00000000-0005-0000-0000-0000BF590000}"/>
    <cellStyle name="Normal 12 2 2 2 3 3" xfId="780" xr:uid="{00000000-0005-0000-0000-0000C0590000}"/>
    <cellStyle name="Normal 12 2 2 2 3 3 10" xfId="32533" xr:uid="{00000000-0005-0000-0000-0000C1590000}"/>
    <cellStyle name="Normal 12 2 2 2 3 3 2" xfId="4278" xr:uid="{00000000-0005-0000-0000-0000C2590000}"/>
    <cellStyle name="Normal 12 2 2 2 3 3 2 2" xfId="9228" xr:uid="{00000000-0005-0000-0000-0000C3590000}"/>
    <cellStyle name="Normal 12 2 2 2 3 3 2 2 2" xfId="43889" xr:uid="{00000000-0005-0000-0000-0000C4590000}"/>
    <cellStyle name="Normal 12 2 2 2 3 3 2 3" xfId="14178" xr:uid="{00000000-0005-0000-0000-0000C5590000}"/>
    <cellStyle name="Normal 12 2 2 2 3 3 2 3 2" xfId="38937" xr:uid="{00000000-0005-0000-0000-0000C6590000}"/>
    <cellStyle name="Normal 12 2 2 2 3 3 2 4" xfId="19129" xr:uid="{00000000-0005-0000-0000-0000C7590000}"/>
    <cellStyle name="Normal 12 2 2 2 3 3 2 5" xfId="24081" xr:uid="{00000000-0005-0000-0000-0000C8590000}"/>
    <cellStyle name="Normal 12 2 2 2 3 3 2 6" xfId="29033" xr:uid="{00000000-0005-0000-0000-0000C9590000}"/>
    <cellStyle name="Normal 12 2 2 2 3 3 2 7" xfId="33985" xr:uid="{00000000-0005-0000-0000-0000CA590000}"/>
    <cellStyle name="Normal 12 2 2 2 3 3 3" xfId="5730" xr:uid="{00000000-0005-0000-0000-0000CB590000}"/>
    <cellStyle name="Normal 12 2 2 2 3 3 3 2" xfId="10680" xr:uid="{00000000-0005-0000-0000-0000CC590000}"/>
    <cellStyle name="Normal 12 2 2 2 3 3 3 2 2" xfId="45341" xr:uid="{00000000-0005-0000-0000-0000CD590000}"/>
    <cellStyle name="Normal 12 2 2 2 3 3 3 3" xfId="15630" xr:uid="{00000000-0005-0000-0000-0000CE590000}"/>
    <cellStyle name="Normal 12 2 2 2 3 3 3 3 2" xfId="40389" xr:uid="{00000000-0005-0000-0000-0000CF590000}"/>
    <cellStyle name="Normal 12 2 2 2 3 3 3 4" xfId="20581" xr:uid="{00000000-0005-0000-0000-0000D0590000}"/>
    <cellStyle name="Normal 12 2 2 2 3 3 3 5" xfId="25533" xr:uid="{00000000-0005-0000-0000-0000D1590000}"/>
    <cellStyle name="Normal 12 2 2 2 3 3 3 6" xfId="30485" xr:uid="{00000000-0005-0000-0000-0000D2590000}"/>
    <cellStyle name="Normal 12 2 2 2 3 3 3 7" xfId="35437" xr:uid="{00000000-0005-0000-0000-0000D3590000}"/>
    <cellStyle name="Normal 12 2 2 2 3 3 4" xfId="2826" xr:uid="{00000000-0005-0000-0000-0000D4590000}"/>
    <cellStyle name="Normal 12 2 2 2 3 3 4 2" xfId="42437" xr:uid="{00000000-0005-0000-0000-0000D5590000}"/>
    <cellStyle name="Normal 12 2 2 2 3 3 5" xfId="7776" xr:uid="{00000000-0005-0000-0000-0000D6590000}"/>
    <cellStyle name="Normal 12 2 2 2 3 3 5 2" xfId="37485" xr:uid="{00000000-0005-0000-0000-0000D7590000}"/>
    <cellStyle name="Normal 12 2 2 2 3 3 6" xfId="12726" xr:uid="{00000000-0005-0000-0000-0000D8590000}"/>
    <cellStyle name="Normal 12 2 2 2 3 3 7" xfId="17677" xr:uid="{00000000-0005-0000-0000-0000D9590000}"/>
    <cellStyle name="Normal 12 2 2 2 3 3 8" xfId="22629" xr:uid="{00000000-0005-0000-0000-0000DA590000}"/>
    <cellStyle name="Normal 12 2 2 2 3 3 9" xfId="27581" xr:uid="{00000000-0005-0000-0000-0000DB590000}"/>
    <cellStyle name="Normal 12 2 2 2 3 4" xfId="1374" xr:uid="{00000000-0005-0000-0000-0000DC590000}"/>
    <cellStyle name="Normal 12 2 2 2 3 4 10" xfId="33127" xr:uid="{00000000-0005-0000-0000-0000DD590000}"/>
    <cellStyle name="Normal 12 2 2 2 3 4 2" xfId="4872" xr:uid="{00000000-0005-0000-0000-0000DE590000}"/>
    <cellStyle name="Normal 12 2 2 2 3 4 2 2" xfId="9822" xr:uid="{00000000-0005-0000-0000-0000DF590000}"/>
    <cellStyle name="Normal 12 2 2 2 3 4 2 2 2" xfId="44483" xr:uid="{00000000-0005-0000-0000-0000E0590000}"/>
    <cellStyle name="Normal 12 2 2 2 3 4 2 3" xfId="14772" xr:uid="{00000000-0005-0000-0000-0000E1590000}"/>
    <cellStyle name="Normal 12 2 2 2 3 4 2 3 2" xfId="39531" xr:uid="{00000000-0005-0000-0000-0000E2590000}"/>
    <cellStyle name="Normal 12 2 2 2 3 4 2 4" xfId="19723" xr:uid="{00000000-0005-0000-0000-0000E3590000}"/>
    <cellStyle name="Normal 12 2 2 2 3 4 2 5" xfId="24675" xr:uid="{00000000-0005-0000-0000-0000E4590000}"/>
    <cellStyle name="Normal 12 2 2 2 3 4 2 6" xfId="29627" xr:uid="{00000000-0005-0000-0000-0000E5590000}"/>
    <cellStyle name="Normal 12 2 2 2 3 4 2 7" xfId="34579" xr:uid="{00000000-0005-0000-0000-0000E6590000}"/>
    <cellStyle name="Normal 12 2 2 2 3 4 3" xfId="6324" xr:uid="{00000000-0005-0000-0000-0000E7590000}"/>
    <cellStyle name="Normal 12 2 2 2 3 4 3 2" xfId="11274" xr:uid="{00000000-0005-0000-0000-0000E8590000}"/>
    <cellStyle name="Normal 12 2 2 2 3 4 3 2 2" xfId="45935" xr:uid="{00000000-0005-0000-0000-0000E9590000}"/>
    <cellStyle name="Normal 12 2 2 2 3 4 3 3" xfId="16224" xr:uid="{00000000-0005-0000-0000-0000EA590000}"/>
    <cellStyle name="Normal 12 2 2 2 3 4 3 3 2" xfId="40983" xr:uid="{00000000-0005-0000-0000-0000EB590000}"/>
    <cellStyle name="Normal 12 2 2 2 3 4 3 4" xfId="21175" xr:uid="{00000000-0005-0000-0000-0000EC590000}"/>
    <cellStyle name="Normal 12 2 2 2 3 4 3 5" xfId="26127" xr:uid="{00000000-0005-0000-0000-0000ED590000}"/>
    <cellStyle name="Normal 12 2 2 2 3 4 3 6" xfId="31079" xr:uid="{00000000-0005-0000-0000-0000EE590000}"/>
    <cellStyle name="Normal 12 2 2 2 3 4 3 7" xfId="36031" xr:uid="{00000000-0005-0000-0000-0000EF590000}"/>
    <cellStyle name="Normal 12 2 2 2 3 4 4" xfId="3420" xr:uid="{00000000-0005-0000-0000-0000F0590000}"/>
    <cellStyle name="Normal 12 2 2 2 3 4 4 2" xfId="43031" xr:uid="{00000000-0005-0000-0000-0000F1590000}"/>
    <cellStyle name="Normal 12 2 2 2 3 4 5" xfId="8370" xr:uid="{00000000-0005-0000-0000-0000F2590000}"/>
    <cellStyle name="Normal 12 2 2 2 3 4 5 2" xfId="38079" xr:uid="{00000000-0005-0000-0000-0000F3590000}"/>
    <cellStyle name="Normal 12 2 2 2 3 4 6" xfId="13320" xr:uid="{00000000-0005-0000-0000-0000F4590000}"/>
    <cellStyle name="Normal 12 2 2 2 3 4 7" xfId="18271" xr:uid="{00000000-0005-0000-0000-0000F5590000}"/>
    <cellStyle name="Normal 12 2 2 2 3 4 8" xfId="23223" xr:uid="{00000000-0005-0000-0000-0000F6590000}"/>
    <cellStyle name="Normal 12 2 2 2 3 4 9" xfId="28175" xr:uid="{00000000-0005-0000-0000-0000F7590000}"/>
    <cellStyle name="Normal 12 2 2 2 3 5" xfId="2496" xr:uid="{00000000-0005-0000-0000-0000F8590000}"/>
    <cellStyle name="Normal 12 2 2 2 3 5 2" xfId="7446" xr:uid="{00000000-0005-0000-0000-0000F9590000}"/>
    <cellStyle name="Normal 12 2 2 2 3 5 2 2" xfId="42107" xr:uid="{00000000-0005-0000-0000-0000FA590000}"/>
    <cellStyle name="Normal 12 2 2 2 3 5 3" xfId="12396" xr:uid="{00000000-0005-0000-0000-0000FB590000}"/>
    <cellStyle name="Normal 12 2 2 2 3 5 3 2" xfId="37155" xr:uid="{00000000-0005-0000-0000-0000FC590000}"/>
    <cellStyle name="Normal 12 2 2 2 3 5 4" xfId="17347" xr:uid="{00000000-0005-0000-0000-0000FD590000}"/>
    <cellStyle name="Normal 12 2 2 2 3 5 5" xfId="22299" xr:uid="{00000000-0005-0000-0000-0000FE590000}"/>
    <cellStyle name="Normal 12 2 2 2 3 5 6" xfId="27251" xr:uid="{00000000-0005-0000-0000-0000FF590000}"/>
    <cellStyle name="Normal 12 2 2 2 3 5 7" xfId="32203" xr:uid="{00000000-0005-0000-0000-0000005A0000}"/>
    <cellStyle name="Normal 12 2 2 2 3 6" xfId="3948" xr:uid="{00000000-0005-0000-0000-0000015A0000}"/>
    <cellStyle name="Normal 12 2 2 2 3 6 2" xfId="8898" xr:uid="{00000000-0005-0000-0000-0000025A0000}"/>
    <cellStyle name="Normal 12 2 2 2 3 6 2 2" xfId="43559" xr:uid="{00000000-0005-0000-0000-0000035A0000}"/>
    <cellStyle name="Normal 12 2 2 2 3 6 3" xfId="13848" xr:uid="{00000000-0005-0000-0000-0000045A0000}"/>
    <cellStyle name="Normal 12 2 2 2 3 6 3 2" xfId="38607" xr:uid="{00000000-0005-0000-0000-0000055A0000}"/>
    <cellStyle name="Normal 12 2 2 2 3 6 4" xfId="18799" xr:uid="{00000000-0005-0000-0000-0000065A0000}"/>
    <cellStyle name="Normal 12 2 2 2 3 6 5" xfId="23751" xr:uid="{00000000-0005-0000-0000-0000075A0000}"/>
    <cellStyle name="Normal 12 2 2 2 3 6 6" xfId="28703" xr:uid="{00000000-0005-0000-0000-0000085A0000}"/>
    <cellStyle name="Normal 12 2 2 2 3 6 7" xfId="33655" xr:uid="{00000000-0005-0000-0000-0000095A0000}"/>
    <cellStyle name="Normal 12 2 2 2 3 7" xfId="5400" xr:uid="{00000000-0005-0000-0000-00000A5A0000}"/>
    <cellStyle name="Normal 12 2 2 2 3 7 2" xfId="10350" xr:uid="{00000000-0005-0000-0000-00000B5A0000}"/>
    <cellStyle name="Normal 12 2 2 2 3 7 2 2" xfId="45011" xr:uid="{00000000-0005-0000-0000-00000C5A0000}"/>
    <cellStyle name="Normal 12 2 2 2 3 7 3" xfId="15300" xr:uid="{00000000-0005-0000-0000-00000D5A0000}"/>
    <cellStyle name="Normal 12 2 2 2 3 7 3 2" xfId="40059" xr:uid="{00000000-0005-0000-0000-00000E5A0000}"/>
    <cellStyle name="Normal 12 2 2 2 3 7 4" xfId="20251" xr:uid="{00000000-0005-0000-0000-00000F5A0000}"/>
    <cellStyle name="Normal 12 2 2 2 3 7 5" xfId="25203" xr:uid="{00000000-0005-0000-0000-0000105A0000}"/>
    <cellStyle name="Normal 12 2 2 2 3 7 6" xfId="30155" xr:uid="{00000000-0005-0000-0000-0000115A0000}"/>
    <cellStyle name="Normal 12 2 2 2 3 7 7" xfId="35107" xr:uid="{00000000-0005-0000-0000-0000125A0000}"/>
    <cellStyle name="Normal 12 2 2 2 3 8" xfId="1968" xr:uid="{00000000-0005-0000-0000-0000135A0000}"/>
    <cellStyle name="Normal 12 2 2 2 3 8 2" xfId="41579" xr:uid="{00000000-0005-0000-0000-0000145A0000}"/>
    <cellStyle name="Normal 12 2 2 2 3 9" xfId="6918" xr:uid="{00000000-0005-0000-0000-0000155A0000}"/>
    <cellStyle name="Normal 12 2 2 2 3 9 2" xfId="36627" xr:uid="{00000000-0005-0000-0000-0000165A0000}"/>
    <cellStyle name="Normal 12 2 2 2 4" xfId="516" xr:uid="{00000000-0005-0000-0000-0000175A0000}"/>
    <cellStyle name="Normal 12 2 2 2 4 10" xfId="11934" xr:uid="{00000000-0005-0000-0000-0000185A0000}"/>
    <cellStyle name="Normal 12 2 2 2 4 11" xfId="16885" xr:uid="{00000000-0005-0000-0000-0000195A0000}"/>
    <cellStyle name="Normal 12 2 2 2 4 12" xfId="21837" xr:uid="{00000000-0005-0000-0000-00001A5A0000}"/>
    <cellStyle name="Normal 12 2 2 2 4 13" xfId="26789" xr:uid="{00000000-0005-0000-0000-00001B5A0000}"/>
    <cellStyle name="Normal 12 2 2 2 4 14" xfId="31741" xr:uid="{00000000-0005-0000-0000-00001C5A0000}"/>
    <cellStyle name="Normal 12 2 2 2 4 2" xfId="1110" xr:uid="{00000000-0005-0000-0000-00001D5A0000}"/>
    <cellStyle name="Normal 12 2 2 2 4 2 10" xfId="22101" xr:uid="{00000000-0005-0000-0000-00001E5A0000}"/>
    <cellStyle name="Normal 12 2 2 2 4 2 11" xfId="27053" xr:uid="{00000000-0005-0000-0000-00001F5A0000}"/>
    <cellStyle name="Normal 12 2 2 2 4 2 12" xfId="32005" xr:uid="{00000000-0005-0000-0000-0000205A0000}"/>
    <cellStyle name="Normal 12 2 2 2 4 2 2" xfId="1704" xr:uid="{00000000-0005-0000-0000-0000215A0000}"/>
    <cellStyle name="Normal 12 2 2 2 4 2 2 10" xfId="33457" xr:uid="{00000000-0005-0000-0000-0000225A0000}"/>
    <cellStyle name="Normal 12 2 2 2 4 2 2 2" xfId="5202" xr:uid="{00000000-0005-0000-0000-0000235A0000}"/>
    <cellStyle name="Normal 12 2 2 2 4 2 2 2 2" xfId="10152" xr:uid="{00000000-0005-0000-0000-0000245A0000}"/>
    <cellStyle name="Normal 12 2 2 2 4 2 2 2 2 2" xfId="44813" xr:uid="{00000000-0005-0000-0000-0000255A0000}"/>
    <cellStyle name="Normal 12 2 2 2 4 2 2 2 3" xfId="15102" xr:uid="{00000000-0005-0000-0000-0000265A0000}"/>
    <cellStyle name="Normal 12 2 2 2 4 2 2 2 3 2" xfId="39861" xr:uid="{00000000-0005-0000-0000-0000275A0000}"/>
    <cellStyle name="Normal 12 2 2 2 4 2 2 2 4" xfId="20053" xr:uid="{00000000-0005-0000-0000-0000285A0000}"/>
    <cellStyle name="Normal 12 2 2 2 4 2 2 2 5" xfId="25005" xr:uid="{00000000-0005-0000-0000-0000295A0000}"/>
    <cellStyle name="Normal 12 2 2 2 4 2 2 2 6" xfId="29957" xr:uid="{00000000-0005-0000-0000-00002A5A0000}"/>
    <cellStyle name="Normal 12 2 2 2 4 2 2 2 7" xfId="34909" xr:uid="{00000000-0005-0000-0000-00002B5A0000}"/>
    <cellStyle name="Normal 12 2 2 2 4 2 2 3" xfId="6654" xr:uid="{00000000-0005-0000-0000-00002C5A0000}"/>
    <cellStyle name="Normal 12 2 2 2 4 2 2 3 2" xfId="11604" xr:uid="{00000000-0005-0000-0000-00002D5A0000}"/>
    <cellStyle name="Normal 12 2 2 2 4 2 2 3 2 2" xfId="46265" xr:uid="{00000000-0005-0000-0000-00002E5A0000}"/>
    <cellStyle name="Normal 12 2 2 2 4 2 2 3 3" xfId="16554" xr:uid="{00000000-0005-0000-0000-00002F5A0000}"/>
    <cellStyle name="Normal 12 2 2 2 4 2 2 3 3 2" xfId="41313" xr:uid="{00000000-0005-0000-0000-0000305A0000}"/>
    <cellStyle name="Normal 12 2 2 2 4 2 2 3 4" xfId="21505" xr:uid="{00000000-0005-0000-0000-0000315A0000}"/>
    <cellStyle name="Normal 12 2 2 2 4 2 2 3 5" xfId="26457" xr:uid="{00000000-0005-0000-0000-0000325A0000}"/>
    <cellStyle name="Normal 12 2 2 2 4 2 2 3 6" xfId="31409" xr:uid="{00000000-0005-0000-0000-0000335A0000}"/>
    <cellStyle name="Normal 12 2 2 2 4 2 2 3 7" xfId="36361" xr:uid="{00000000-0005-0000-0000-0000345A0000}"/>
    <cellStyle name="Normal 12 2 2 2 4 2 2 4" xfId="3750" xr:uid="{00000000-0005-0000-0000-0000355A0000}"/>
    <cellStyle name="Normal 12 2 2 2 4 2 2 4 2" xfId="43361" xr:uid="{00000000-0005-0000-0000-0000365A0000}"/>
    <cellStyle name="Normal 12 2 2 2 4 2 2 5" xfId="8700" xr:uid="{00000000-0005-0000-0000-0000375A0000}"/>
    <cellStyle name="Normal 12 2 2 2 4 2 2 5 2" xfId="38409" xr:uid="{00000000-0005-0000-0000-0000385A0000}"/>
    <cellStyle name="Normal 12 2 2 2 4 2 2 6" xfId="13650" xr:uid="{00000000-0005-0000-0000-0000395A0000}"/>
    <cellStyle name="Normal 12 2 2 2 4 2 2 7" xfId="18601" xr:uid="{00000000-0005-0000-0000-00003A5A0000}"/>
    <cellStyle name="Normal 12 2 2 2 4 2 2 8" xfId="23553" xr:uid="{00000000-0005-0000-0000-00003B5A0000}"/>
    <cellStyle name="Normal 12 2 2 2 4 2 2 9" xfId="28505" xr:uid="{00000000-0005-0000-0000-00003C5A0000}"/>
    <cellStyle name="Normal 12 2 2 2 4 2 3" xfId="3156" xr:uid="{00000000-0005-0000-0000-00003D5A0000}"/>
    <cellStyle name="Normal 12 2 2 2 4 2 3 2" xfId="8106" xr:uid="{00000000-0005-0000-0000-00003E5A0000}"/>
    <cellStyle name="Normal 12 2 2 2 4 2 3 2 2" xfId="42767" xr:uid="{00000000-0005-0000-0000-00003F5A0000}"/>
    <cellStyle name="Normal 12 2 2 2 4 2 3 3" xfId="13056" xr:uid="{00000000-0005-0000-0000-0000405A0000}"/>
    <cellStyle name="Normal 12 2 2 2 4 2 3 3 2" xfId="37815" xr:uid="{00000000-0005-0000-0000-0000415A0000}"/>
    <cellStyle name="Normal 12 2 2 2 4 2 3 4" xfId="18007" xr:uid="{00000000-0005-0000-0000-0000425A0000}"/>
    <cellStyle name="Normal 12 2 2 2 4 2 3 5" xfId="22959" xr:uid="{00000000-0005-0000-0000-0000435A0000}"/>
    <cellStyle name="Normal 12 2 2 2 4 2 3 6" xfId="27911" xr:uid="{00000000-0005-0000-0000-0000445A0000}"/>
    <cellStyle name="Normal 12 2 2 2 4 2 3 7" xfId="32863" xr:uid="{00000000-0005-0000-0000-0000455A0000}"/>
    <cellStyle name="Normal 12 2 2 2 4 2 4" xfId="4608" xr:uid="{00000000-0005-0000-0000-0000465A0000}"/>
    <cellStyle name="Normal 12 2 2 2 4 2 4 2" xfId="9558" xr:uid="{00000000-0005-0000-0000-0000475A0000}"/>
    <cellStyle name="Normal 12 2 2 2 4 2 4 2 2" xfId="44219" xr:uid="{00000000-0005-0000-0000-0000485A0000}"/>
    <cellStyle name="Normal 12 2 2 2 4 2 4 3" xfId="14508" xr:uid="{00000000-0005-0000-0000-0000495A0000}"/>
    <cellStyle name="Normal 12 2 2 2 4 2 4 3 2" xfId="39267" xr:uid="{00000000-0005-0000-0000-00004A5A0000}"/>
    <cellStyle name="Normal 12 2 2 2 4 2 4 4" xfId="19459" xr:uid="{00000000-0005-0000-0000-00004B5A0000}"/>
    <cellStyle name="Normal 12 2 2 2 4 2 4 5" xfId="24411" xr:uid="{00000000-0005-0000-0000-00004C5A0000}"/>
    <cellStyle name="Normal 12 2 2 2 4 2 4 6" xfId="29363" xr:uid="{00000000-0005-0000-0000-00004D5A0000}"/>
    <cellStyle name="Normal 12 2 2 2 4 2 4 7" xfId="34315" xr:uid="{00000000-0005-0000-0000-00004E5A0000}"/>
    <cellStyle name="Normal 12 2 2 2 4 2 5" xfId="6060" xr:uid="{00000000-0005-0000-0000-00004F5A0000}"/>
    <cellStyle name="Normal 12 2 2 2 4 2 5 2" xfId="11010" xr:uid="{00000000-0005-0000-0000-0000505A0000}"/>
    <cellStyle name="Normal 12 2 2 2 4 2 5 2 2" xfId="45671" xr:uid="{00000000-0005-0000-0000-0000515A0000}"/>
    <cellStyle name="Normal 12 2 2 2 4 2 5 3" xfId="15960" xr:uid="{00000000-0005-0000-0000-0000525A0000}"/>
    <cellStyle name="Normal 12 2 2 2 4 2 5 3 2" xfId="40719" xr:uid="{00000000-0005-0000-0000-0000535A0000}"/>
    <cellStyle name="Normal 12 2 2 2 4 2 5 4" xfId="20911" xr:uid="{00000000-0005-0000-0000-0000545A0000}"/>
    <cellStyle name="Normal 12 2 2 2 4 2 5 5" xfId="25863" xr:uid="{00000000-0005-0000-0000-0000555A0000}"/>
    <cellStyle name="Normal 12 2 2 2 4 2 5 6" xfId="30815" xr:uid="{00000000-0005-0000-0000-0000565A0000}"/>
    <cellStyle name="Normal 12 2 2 2 4 2 5 7" xfId="35767" xr:uid="{00000000-0005-0000-0000-0000575A0000}"/>
    <cellStyle name="Normal 12 2 2 2 4 2 6" xfId="2298" xr:uid="{00000000-0005-0000-0000-0000585A0000}"/>
    <cellStyle name="Normal 12 2 2 2 4 2 6 2" xfId="41909" xr:uid="{00000000-0005-0000-0000-0000595A0000}"/>
    <cellStyle name="Normal 12 2 2 2 4 2 7" xfId="7248" xr:uid="{00000000-0005-0000-0000-00005A5A0000}"/>
    <cellStyle name="Normal 12 2 2 2 4 2 7 2" xfId="36957" xr:uid="{00000000-0005-0000-0000-00005B5A0000}"/>
    <cellStyle name="Normal 12 2 2 2 4 2 8" xfId="12198" xr:uid="{00000000-0005-0000-0000-00005C5A0000}"/>
    <cellStyle name="Normal 12 2 2 2 4 2 9" xfId="17149" xr:uid="{00000000-0005-0000-0000-00005D5A0000}"/>
    <cellStyle name="Normal 12 2 2 2 4 3" xfId="846" xr:uid="{00000000-0005-0000-0000-00005E5A0000}"/>
    <cellStyle name="Normal 12 2 2 2 4 3 10" xfId="32599" xr:uid="{00000000-0005-0000-0000-00005F5A0000}"/>
    <cellStyle name="Normal 12 2 2 2 4 3 2" xfId="4344" xr:uid="{00000000-0005-0000-0000-0000605A0000}"/>
    <cellStyle name="Normal 12 2 2 2 4 3 2 2" xfId="9294" xr:uid="{00000000-0005-0000-0000-0000615A0000}"/>
    <cellStyle name="Normal 12 2 2 2 4 3 2 2 2" xfId="43955" xr:uid="{00000000-0005-0000-0000-0000625A0000}"/>
    <cellStyle name="Normal 12 2 2 2 4 3 2 3" xfId="14244" xr:uid="{00000000-0005-0000-0000-0000635A0000}"/>
    <cellStyle name="Normal 12 2 2 2 4 3 2 3 2" xfId="39003" xr:uid="{00000000-0005-0000-0000-0000645A0000}"/>
    <cellStyle name="Normal 12 2 2 2 4 3 2 4" xfId="19195" xr:uid="{00000000-0005-0000-0000-0000655A0000}"/>
    <cellStyle name="Normal 12 2 2 2 4 3 2 5" xfId="24147" xr:uid="{00000000-0005-0000-0000-0000665A0000}"/>
    <cellStyle name="Normal 12 2 2 2 4 3 2 6" xfId="29099" xr:uid="{00000000-0005-0000-0000-0000675A0000}"/>
    <cellStyle name="Normal 12 2 2 2 4 3 2 7" xfId="34051" xr:uid="{00000000-0005-0000-0000-0000685A0000}"/>
    <cellStyle name="Normal 12 2 2 2 4 3 3" xfId="5796" xr:uid="{00000000-0005-0000-0000-0000695A0000}"/>
    <cellStyle name="Normal 12 2 2 2 4 3 3 2" xfId="10746" xr:uid="{00000000-0005-0000-0000-00006A5A0000}"/>
    <cellStyle name="Normal 12 2 2 2 4 3 3 2 2" xfId="45407" xr:uid="{00000000-0005-0000-0000-00006B5A0000}"/>
    <cellStyle name="Normal 12 2 2 2 4 3 3 3" xfId="15696" xr:uid="{00000000-0005-0000-0000-00006C5A0000}"/>
    <cellStyle name="Normal 12 2 2 2 4 3 3 3 2" xfId="40455" xr:uid="{00000000-0005-0000-0000-00006D5A0000}"/>
    <cellStyle name="Normal 12 2 2 2 4 3 3 4" xfId="20647" xr:uid="{00000000-0005-0000-0000-00006E5A0000}"/>
    <cellStyle name="Normal 12 2 2 2 4 3 3 5" xfId="25599" xr:uid="{00000000-0005-0000-0000-00006F5A0000}"/>
    <cellStyle name="Normal 12 2 2 2 4 3 3 6" xfId="30551" xr:uid="{00000000-0005-0000-0000-0000705A0000}"/>
    <cellStyle name="Normal 12 2 2 2 4 3 3 7" xfId="35503" xr:uid="{00000000-0005-0000-0000-0000715A0000}"/>
    <cellStyle name="Normal 12 2 2 2 4 3 4" xfId="2892" xr:uid="{00000000-0005-0000-0000-0000725A0000}"/>
    <cellStyle name="Normal 12 2 2 2 4 3 4 2" xfId="42503" xr:uid="{00000000-0005-0000-0000-0000735A0000}"/>
    <cellStyle name="Normal 12 2 2 2 4 3 5" xfId="7842" xr:uid="{00000000-0005-0000-0000-0000745A0000}"/>
    <cellStyle name="Normal 12 2 2 2 4 3 5 2" xfId="37551" xr:uid="{00000000-0005-0000-0000-0000755A0000}"/>
    <cellStyle name="Normal 12 2 2 2 4 3 6" xfId="12792" xr:uid="{00000000-0005-0000-0000-0000765A0000}"/>
    <cellStyle name="Normal 12 2 2 2 4 3 7" xfId="17743" xr:uid="{00000000-0005-0000-0000-0000775A0000}"/>
    <cellStyle name="Normal 12 2 2 2 4 3 8" xfId="22695" xr:uid="{00000000-0005-0000-0000-0000785A0000}"/>
    <cellStyle name="Normal 12 2 2 2 4 3 9" xfId="27647" xr:uid="{00000000-0005-0000-0000-0000795A0000}"/>
    <cellStyle name="Normal 12 2 2 2 4 4" xfId="1440" xr:uid="{00000000-0005-0000-0000-00007A5A0000}"/>
    <cellStyle name="Normal 12 2 2 2 4 4 10" xfId="33193" xr:uid="{00000000-0005-0000-0000-00007B5A0000}"/>
    <cellStyle name="Normal 12 2 2 2 4 4 2" xfId="4938" xr:uid="{00000000-0005-0000-0000-00007C5A0000}"/>
    <cellStyle name="Normal 12 2 2 2 4 4 2 2" xfId="9888" xr:uid="{00000000-0005-0000-0000-00007D5A0000}"/>
    <cellStyle name="Normal 12 2 2 2 4 4 2 2 2" xfId="44549" xr:uid="{00000000-0005-0000-0000-00007E5A0000}"/>
    <cellStyle name="Normal 12 2 2 2 4 4 2 3" xfId="14838" xr:uid="{00000000-0005-0000-0000-00007F5A0000}"/>
    <cellStyle name="Normal 12 2 2 2 4 4 2 3 2" xfId="39597" xr:uid="{00000000-0005-0000-0000-0000805A0000}"/>
    <cellStyle name="Normal 12 2 2 2 4 4 2 4" xfId="19789" xr:uid="{00000000-0005-0000-0000-0000815A0000}"/>
    <cellStyle name="Normal 12 2 2 2 4 4 2 5" xfId="24741" xr:uid="{00000000-0005-0000-0000-0000825A0000}"/>
    <cellStyle name="Normal 12 2 2 2 4 4 2 6" xfId="29693" xr:uid="{00000000-0005-0000-0000-0000835A0000}"/>
    <cellStyle name="Normal 12 2 2 2 4 4 2 7" xfId="34645" xr:uid="{00000000-0005-0000-0000-0000845A0000}"/>
    <cellStyle name="Normal 12 2 2 2 4 4 3" xfId="6390" xr:uid="{00000000-0005-0000-0000-0000855A0000}"/>
    <cellStyle name="Normal 12 2 2 2 4 4 3 2" xfId="11340" xr:uid="{00000000-0005-0000-0000-0000865A0000}"/>
    <cellStyle name="Normal 12 2 2 2 4 4 3 2 2" xfId="46001" xr:uid="{00000000-0005-0000-0000-0000875A0000}"/>
    <cellStyle name="Normal 12 2 2 2 4 4 3 3" xfId="16290" xr:uid="{00000000-0005-0000-0000-0000885A0000}"/>
    <cellStyle name="Normal 12 2 2 2 4 4 3 3 2" xfId="41049" xr:uid="{00000000-0005-0000-0000-0000895A0000}"/>
    <cellStyle name="Normal 12 2 2 2 4 4 3 4" xfId="21241" xr:uid="{00000000-0005-0000-0000-00008A5A0000}"/>
    <cellStyle name="Normal 12 2 2 2 4 4 3 5" xfId="26193" xr:uid="{00000000-0005-0000-0000-00008B5A0000}"/>
    <cellStyle name="Normal 12 2 2 2 4 4 3 6" xfId="31145" xr:uid="{00000000-0005-0000-0000-00008C5A0000}"/>
    <cellStyle name="Normal 12 2 2 2 4 4 3 7" xfId="36097" xr:uid="{00000000-0005-0000-0000-00008D5A0000}"/>
    <cellStyle name="Normal 12 2 2 2 4 4 4" xfId="3486" xr:uid="{00000000-0005-0000-0000-00008E5A0000}"/>
    <cellStyle name="Normal 12 2 2 2 4 4 4 2" xfId="43097" xr:uid="{00000000-0005-0000-0000-00008F5A0000}"/>
    <cellStyle name="Normal 12 2 2 2 4 4 5" xfId="8436" xr:uid="{00000000-0005-0000-0000-0000905A0000}"/>
    <cellStyle name="Normal 12 2 2 2 4 4 5 2" xfId="38145" xr:uid="{00000000-0005-0000-0000-0000915A0000}"/>
    <cellStyle name="Normal 12 2 2 2 4 4 6" xfId="13386" xr:uid="{00000000-0005-0000-0000-0000925A0000}"/>
    <cellStyle name="Normal 12 2 2 2 4 4 7" xfId="18337" xr:uid="{00000000-0005-0000-0000-0000935A0000}"/>
    <cellStyle name="Normal 12 2 2 2 4 4 8" xfId="23289" xr:uid="{00000000-0005-0000-0000-0000945A0000}"/>
    <cellStyle name="Normal 12 2 2 2 4 4 9" xfId="28241" xr:uid="{00000000-0005-0000-0000-0000955A0000}"/>
    <cellStyle name="Normal 12 2 2 2 4 5" xfId="2562" xr:uid="{00000000-0005-0000-0000-0000965A0000}"/>
    <cellStyle name="Normal 12 2 2 2 4 5 2" xfId="7512" xr:uid="{00000000-0005-0000-0000-0000975A0000}"/>
    <cellStyle name="Normal 12 2 2 2 4 5 2 2" xfId="42173" xr:uid="{00000000-0005-0000-0000-0000985A0000}"/>
    <cellStyle name="Normal 12 2 2 2 4 5 3" xfId="12462" xr:uid="{00000000-0005-0000-0000-0000995A0000}"/>
    <cellStyle name="Normal 12 2 2 2 4 5 3 2" xfId="37221" xr:uid="{00000000-0005-0000-0000-00009A5A0000}"/>
    <cellStyle name="Normal 12 2 2 2 4 5 4" xfId="17413" xr:uid="{00000000-0005-0000-0000-00009B5A0000}"/>
    <cellStyle name="Normal 12 2 2 2 4 5 5" xfId="22365" xr:uid="{00000000-0005-0000-0000-00009C5A0000}"/>
    <cellStyle name="Normal 12 2 2 2 4 5 6" xfId="27317" xr:uid="{00000000-0005-0000-0000-00009D5A0000}"/>
    <cellStyle name="Normal 12 2 2 2 4 5 7" xfId="32269" xr:uid="{00000000-0005-0000-0000-00009E5A0000}"/>
    <cellStyle name="Normal 12 2 2 2 4 6" xfId="4014" xr:uid="{00000000-0005-0000-0000-00009F5A0000}"/>
    <cellStyle name="Normal 12 2 2 2 4 6 2" xfId="8964" xr:uid="{00000000-0005-0000-0000-0000A05A0000}"/>
    <cellStyle name="Normal 12 2 2 2 4 6 2 2" xfId="43625" xr:uid="{00000000-0005-0000-0000-0000A15A0000}"/>
    <cellStyle name="Normal 12 2 2 2 4 6 3" xfId="13914" xr:uid="{00000000-0005-0000-0000-0000A25A0000}"/>
    <cellStyle name="Normal 12 2 2 2 4 6 3 2" xfId="38673" xr:uid="{00000000-0005-0000-0000-0000A35A0000}"/>
    <cellStyle name="Normal 12 2 2 2 4 6 4" xfId="18865" xr:uid="{00000000-0005-0000-0000-0000A45A0000}"/>
    <cellStyle name="Normal 12 2 2 2 4 6 5" xfId="23817" xr:uid="{00000000-0005-0000-0000-0000A55A0000}"/>
    <cellStyle name="Normal 12 2 2 2 4 6 6" xfId="28769" xr:uid="{00000000-0005-0000-0000-0000A65A0000}"/>
    <cellStyle name="Normal 12 2 2 2 4 6 7" xfId="33721" xr:uid="{00000000-0005-0000-0000-0000A75A0000}"/>
    <cellStyle name="Normal 12 2 2 2 4 7" xfId="5466" xr:uid="{00000000-0005-0000-0000-0000A85A0000}"/>
    <cellStyle name="Normal 12 2 2 2 4 7 2" xfId="10416" xr:uid="{00000000-0005-0000-0000-0000A95A0000}"/>
    <cellStyle name="Normal 12 2 2 2 4 7 2 2" xfId="45077" xr:uid="{00000000-0005-0000-0000-0000AA5A0000}"/>
    <cellStyle name="Normal 12 2 2 2 4 7 3" xfId="15366" xr:uid="{00000000-0005-0000-0000-0000AB5A0000}"/>
    <cellStyle name="Normal 12 2 2 2 4 7 3 2" xfId="40125" xr:uid="{00000000-0005-0000-0000-0000AC5A0000}"/>
    <cellStyle name="Normal 12 2 2 2 4 7 4" xfId="20317" xr:uid="{00000000-0005-0000-0000-0000AD5A0000}"/>
    <cellStyle name="Normal 12 2 2 2 4 7 5" xfId="25269" xr:uid="{00000000-0005-0000-0000-0000AE5A0000}"/>
    <cellStyle name="Normal 12 2 2 2 4 7 6" xfId="30221" xr:uid="{00000000-0005-0000-0000-0000AF5A0000}"/>
    <cellStyle name="Normal 12 2 2 2 4 7 7" xfId="35173" xr:uid="{00000000-0005-0000-0000-0000B05A0000}"/>
    <cellStyle name="Normal 12 2 2 2 4 8" xfId="2034" xr:uid="{00000000-0005-0000-0000-0000B15A0000}"/>
    <cellStyle name="Normal 12 2 2 2 4 8 2" xfId="41645" xr:uid="{00000000-0005-0000-0000-0000B25A0000}"/>
    <cellStyle name="Normal 12 2 2 2 4 9" xfId="6984" xr:uid="{00000000-0005-0000-0000-0000B35A0000}"/>
    <cellStyle name="Normal 12 2 2 2 4 9 2" xfId="36693" xr:uid="{00000000-0005-0000-0000-0000B45A0000}"/>
    <cellStyle name="Normal 12 2 2 2 5" xfId="648" xr:uid="{00000000-0005-0000-0000-0000B55A0000}"/>
    <cellStyle name="Normal 12 2 2 2 5 10" xfId="21639" xr:uid="{00000000-0005-0000-0000-0000B65A0000}"/>
    <cellStyle name="Normal 12 2 2 2 5 11" xfId="26591" xr:uid="{00000000-0005-0000-0000-0000B75A0000}"/>
    <cellStyle name="Normal 12 2 2 2 5 12" xfId="31543" xr:uid="{00000000-0005-0000-0000-0000B85A0000}"/>
    <cellStyle name="Normal 12 2 2 2 5 2" xfId="1242" xr:uid="{00000000-0005-0000-0000-0000B95A0000}"/>
    <cellStyle name="Normal 12 2 2 2 5 2 10" xfId="32995" xr:uid="{00000000-0005-0000-0000-0000BA5A0000}"/>
    <cellStyle name="Normal 12 2 2 2 5 2 2" xfId="4740" xr:uid="{00000000-0005-0000-0000-0000BB5A0000}"/>
    <cellStyle name="Normal 12 2 2 2 5 2 2 2" xfId="9690" xr:uid="{00000000-0005-0000-0000-0000BC5A0000}"/>
    <cellStyle name="Normal 12 2 2 2 5 2 2 2 2" xfId="44351" xr:uid="{00000000-0005-0000-0000-0000BD5A0000}"/>
    <cellStyle name="Normal 12 2 2 2 5 2 2 3" xfId="14640" xr:uid="{00000000-0005-0000-0000-0000BE5A0000}"/>
    <cellStyle name="Normal 12 2 2 2 5 2 2 3 2" xfId="39399" xr:uid="{00000000-0005-0000-0000-0000BF5A0000}"/>
    <cellStyle name="Normal 12 2 2 2 5 2 2 4" xfId="19591" xr:uid="{00000000-0005-0000-0000-0000C05A0000}"/>
    <cellStyle name="Normal 12 2 2 2 5 2 2 5" xfId="24543" xr:uid="{00000000-0005-0000-0000-0000C15A0000}"/>
    <cellStyle name="Normal 12 2 2 2 5 2 2 6" xfId="29495" xr:uid="{00000000-0005-0000-0000-0000C25A0000}"/>
    <cellStyle name="Normal 12 2 2 2 5 2 2 7" xfId="34447" xr:uid="{00000000-0005-0000-0000-0000C35A0000}"/>
    <cellStyle name="Normal 12 2 2 2 5 2 3" xfId="6192" xr:uid="{00000000-0005-0000-0000-0000C45A0000}"/>
    <cellStyle name="Normal 12 2 2 2 5 2 3 2" xfId="11142" xr:uid="{00000000-0005-0000-0000-0000C55A0000}"/>
    <cellStyle name="Normal 12 2 2 2 5 2 3 2 2" xfId="45803" xr:uid="{00000000-0005-0000-0000-0000C65A0000}"/>
    <cellStyle name="Normal 12 2 2 2 5 2 3 3" xfId="16092" xr:uid="{00000000-0005-0000-0000-0000C75A0000}"/>
    <cellStyle name="Normal 12 2 2 2 5 2 3 3 2" xfId="40851" xr:uid="{00000000-0005-0000-0000-0000C85A0000}"/>
    <cellStyle name="Normal 12 2 2 2 5 2 3 4" xfId="21043" xr:uid="{00000000-0005-0000-0000-0000C95A0000}"/>
    <cellStyle name="Normal 12 2 2 2 5 2 3 5" xfId="25995" xr:uid="{00000000-0005-0000-0000-0000CA5A0000}"/>
    <cellStyle name="Normal 12 2 2 2 5 2 3 6" xfId="30947" xr:uid="{00000000-0005-0000-0000-0000CB5A0000}"/>
    <cellStyle name="Normal 12 2 2 2 5 2 3 7" xfId="35899" xr:uid="{00000000-0005-0000-0000-0000CC5A0000}"/>
    <cellStyle name="Normal 12 2 2 2 5 2 4" xfId="3288" xr:uid="{00000000-0005-0000-0000-0000CD5A0000}"/>
    <cellStyle name="Normal 12 2 2 2 5 2 4 2" xfId="42899" xr:uid="{00000000-0005-0000-0000-0000CE5A0000}"/>
    <cellStyle name="Normal 12 2 2 2 5 2 5" xfId="8238" xr:uid="{00000000-0005-0000-0000-0000CF5A0000}"/>
    <cellStyle name="Normal 12 2 2 2 5 2 5 2" xfId="37947" xr:uid="{00000000-0005-0000-0000-0000D05A0000}"/>
    <cellStyle name="Normal 12 2 2 2 5 2 6" xfId="13188" xr:uid="{00000000-0005-0000-0000-0000D15A0000}"/>
    <cellStyle name="Normal 12 2 2 2 5 2 7" xfId="18139" xr:uid="{00000000-0005-0000-0000-0000D25A0000}"/>
    <cellStyle name="Normal 12 2 2 2 5 2 8" xfId="23091" xr:uid="{00000000-0005-0000-0000-0000D35A0000}"/>
    <cellStyle name="Normal 12 2 2 2 5 2 9" xfId="28043" xr:uid="{00000000-0005-0000-0000-0000D45A0000}"/>
    <cellStyle name="Normal 12 2 2 2 5 3" xfId="2694" xr:uid="{00000000-0005-0000-0000-0000D55A0000}"/>
    <cellStyle name="Normal 12 2 2 2 5 3 2" xfId="7644" xr:uid="{00000000-0005-0000-0000-0000D65A0000}"/>
    <cellStyle name="Normal 12 2 2 2 5 3 2 2" xfId="42305" xr:uid="{00000000-0005-0000-0000-0000D75A0000}"/>
    <cellStyle name="Normal 12 2 2 2 5 3 3" xfId="12594" xr:uid="{00000000-0005-0000-0000-0000D85A0000}"/>
    <cellStyle name="Normal 12 2 2 2 5 3 3 2" xfId="37353" xr:uid="{00000000-0005-0000-0000-0000D95A0000}"/>
    <cellStyle name="Normal 12 2 2 2 5 3 4" xfId="17545" xr:uid="{00000000-0005-0000-0000-0000DA5A0000}"/>
    <cellStyle name="Normal 12 2 2 2 5 3 5" xfId="22497" xr:uid="{00000000-0005-0000-0000-0000DB5A0000}"/>
    <cellStyle name="Normal 12 2 2 2 5 3 6" xfId="27449" xr:uid="{00000000-0005-0000-0000-0000DC5A0000}"/>
    <cellStyle name="Normal 12 2 2 2 5 3 7" xfId="32401" xr:uid="{00000000-0005-0000-0000-0000DD5A0000}"/>
    <cellStyle name="Normal 12 2 2 2 5 4" xfId="4146" xr:uid="{00000000-0005-0000-0000-0000DE5A0000}"/>
    <cellStyle name="Normal 12 2 2 2 5 4 2" xfId="9096" xr:uid="{00000000-0005-0000-0000-0000DF5A0000}"/>
    <cellStyle name="Normal 12 2 2 2 5 4 2 2" xfId="43757" xr:uid="{00000000-0005-0000-0000-0000E05A0000}"/>
    <cellStyle name="Normal 12 2 2 2 5 4 3" xfId="14046" xr:uid="{00000000-0005-0000-0000-0000E15A0000}"/>
    <cellStyle name="Normal 12 2 2 2 5 4 3 2" xfId="38805" xr:uid="{00000000-0005-0000-0000-0000E25A0000}"/>
    <cellStyle name="Normal 12 2 2 2 5 4 4" xfId="18997" xr:uid="{00000000-0005-0000-0000-0000E35A0000}"/>
    <cellStyle name="Normal 12 2 2 2 5 4 5" xfId="23949" xr:uid="{00000000-0005-0000-0000-0000E45A0000}"/>
    <cellStyle name="Normal 12 2 2 2 5 4 6" xfId="28901" xr:uid="{00000000-0005-0000-0000-0000E55A0000}"/>
    <cellStyle name="Normal 12 2 2 2 5 4 7" xfId="33853" xr:uid="{00000000-0005-0000-0000-0000E65A0000}"/>
    <cellStyle name="Normal 12 2 2 2 5 5" xfId="5598" xr:uid="{00000000-0005-0000-0000-0000E75A0000}"/>
    <cellStyle name="Normal 12 2 2 2 5 5 2" xfId="10548" xr:uid="{00000000-0005-0000-0000-0000E85A0000}"/>
    <cellStyle name="Normal 12 2 2 2 5 5 2 2" xfId="45209" xr:uid="{00000000-0005-0000-0000-0000E95A0000}"/>
    <cellStyle name="Normal 12 2 2 2 5 5 3" xfId="15498" xr:uid="{00000000-0005-0000-0000-0000EA5A0000}"/>
    <cellStyle name="Normal 12 2 2 2 5 5 3 2" xfId="40257" xr:uid="{00000000-0005-0000-0000-0000EB5A0000}"/>
    <cellStyle name="Normal 12 2 2 2 5 5 4" xfId="20449" xr:uid="{00000000-0005-0000-0000-0000EC5A0000}"/>
    <cellStyle name="Normal 12 2 2 2 5 5 5" xfId="25401" xr:uid="{00000000-0005-0000-0000-0000ED5A0000}"/>
    <cellStyle name="Normal 12 2 2 2 5 5 6" xfId="30353" xr:uid="{00000000-0005-0000-0000-0000EE5A0000}"/>
    <cellStyle name="Normal 12 2 2 2 5 5 7" xfId="35305" xr:uid="{00000000-0005-0000-0000-0000EF5A0000}"/>
    <cellStyle name="Normal 12 2 2 2 5 6" xfId="1836" xr:uid="{00000000-0005-0000-0000-0000F05A0000}"/>
    <cellStyle name="Normal 12 2 2 2 5 6 2" xfId="41447" xr:uid="{00000000-0005-0000-0000-0000F15A0000}"/>
    <cellStyle name="Normal 12 2 2 2 5 7" xfId="6786" xr:uid="{00000000-0005-0000-0000-0000F25A0000}"/>
    <cellStyle name="Normal 12 2 2 2 5 7 2" xfId="36495" xr:uid="{00000000-0005-0000-0000-0000F35A0000}"/>
    <cellStyle name="Normal 12 2 2 2 5 8" xfId="11736" xr:uid="{00000000-0005-0000-0000-0000F45A0000}"/>
    <cellStyle name="Normal 12 2 2 2 5 9" xfId="16687" xr:uid="{00000000-0005-0000-0000-0000F55A0000}"/>
    <cellStyle name="Normal 12 2 2 2 6" xfId="912" xr:uid="{00000000-0005-0000-0000-0000F65A0000}"/>
    <cellStyle name="Normal 12 2 2 2 6 10" xfId="21903" xr:uid="{00000000-0005-0000-0000-0000F75A0000}"/>
    <cellStyle name="Normal 12 2 2 2 6 11" xfId="26855" xr:uid="{00000000-0005-0000-0000-0000F85A0000}"/>
    <cellStyle name="Normal 12 2 2 2 6 12" xfId="31807" xr:uid="{00000000-0005-0000-0000-0000F95A0000}"/>
    <cellStyle name="Normal 12 2 2 2 6 2" xfId="1506" xr:uid="{00000000-0005-0000-0000-0000FA5A0000}"/>
    <cellStyle name="Normal 12 2 2 2 6 2 10" xfId="33259" xr:uid="{00000000-0005-0000-0000-0000FB5A0000}"/>
    <cellStyle name="Normal 12 2 2 2 6 2 2" xfId="5004" xr:uid="{00000000-0005-0000-0000-0000FC5A0000}"/>
    <cellStyle name="Normal 12 2 2 2 6 2 2 2" xfId="9954" xr:uid="{00000000-0005-0000-0000-0000FD5A0000}"/>
    <cellStyle name="Normal 12 2 2 2 6 2 2 2 2" xfId="44615" xr:uid="{00000000-0005-0000-0000-0000FE5A0000}"/>
    <cellStyle name="Normal 12 2 2 2 6 2 2 3" xfId="14904" xr:uid="{00000000-0005-0000-0000-0000FF5A0000}"/>
    <cellStyle name="Normal 12 2 2 2 6 2 2 3 2" xfId="39663" xr:uid="{00000000-0005-0000-0000-0000005B0000}"/>
    <cellStyle name="Normal 12 2 2 2 6 2 2 4" xfId="19855" xr:uid="{00000000-0005-0000-0000-0000015B0000}"/>
    <cellStyle name="Normal 12 2 2 2 6 2 2 5" xfId="24807" xr:uid="{00000000-0005-0000-0000-0000025B0000}"/>
    <cellStyle name="Normal 12 2 2 2 6 2 2 6" xfId="29759" xr:uid="{00000000-0005-0000-0000-0000035B0000}"/>
    <cellStyle name="Normal 12 2 2 2 6 2 2 7" xfId="34711" xr:uid="{00000000-0005-0000-0000-0000045B0000}"/>
    <cellStyle name="Normal 12 2 2 2 6 2 3" xfId="6456" xr:uid="{00000000-0005-0000-0000-0000055B0000}"/>
    <cellStyle name="Normal 12 2 2 2 6 2 3 2" xfId="11406" xr:uid="{00000000-0005-0000-0000-0000065B0000}"/>
    <cellStyle name="Normal 12 2 2 2 6 2 3 2 2" xfId="46067" xr:uid="{00000000-0005-0000-0000-0000075B0000}"/>
    <cellStyle name="Normal 12 2 2 2 6 2 3 3" xfId="16356" xr:uid="{00000000-0005-0000-0000-0000085B0000}"/>
    <cellStyle name="Normal 12 2 2 2 6 2 3 3 2" xfId="41115" xr:uid="{00000000-0005-0000-0000-0000095B0000}"/>
    <cellStyle name="Normal 12 2 2 2 6 2 3 4" xfId="21307" xr:uid="{00000000-0005-0000-0000-00000A5B0000}"/>
    <cellStyle name="Normal 12 2 2 2 6 2 3 5" xfId="26259" xr:uid="{00000000-0005-0000-0000-00000B5B0000}"/>
    <cellStyle name="Normal 12 2 2 2 6 2 3 6" xfId="31211" xr:uid="{00000000-0005-0000-0000-00000C5B0000}"/>
    <cellStyle name="Normal 12 2 2 2 6 2 3 7" xfId="36163" xr:uid="{00000000-0005-0000-0000-00000D5B0000}"/>
    <cellStyle name="Normal 12 2 2 2 6 2 4" xfId="3552" xr:uid="{00000000-0005-0000-0000-00000E5B0000}"/>
    <cellStyle name="Normal 12 2 2 2 6 2 4 2" xfId="43163" xr:uid="{00000000-0005-0000-0000-00000F5B0000}"/>
    <cellStyle name="Normal 12 2 2 2 6 2 5" xfId="8502" xr:uid="{00000000-0005-0000-0000-0000105B0000}"/>
    <cellStyle name="Normal 12 2 2 2 6 2 5 2" xfId="38211" xr:uid="{00000000-0005-0000-0000-0000115B0000}"/>
    <cellStyle name="Normal 12 2 2 2 6 2 6" xfId="13452" xr:uid="{00000000-0005-0000-0000-0000125B0000}"/>
    <cellStyle name="Normal 12 2 2 2 6 2 7" xfId="18403" xr:uid="{00000000-0005-0000-0000-0000135B0000}"/>
    <cellStyle name="Normal 12 2 2 2 6 2 8" xfId="23355" xr:uid="{00000000-0005-0000-0000-0000145B0000}"/>
    <cellStyle name="Normal 12 2 2 2 6 2 9" xfId="28307" xr:uid="{00000000-0005-0000-0000-0000155B0000}"/>
    <cellStyle name="Normal 12 2 2 2 6 3" xfId="2958" xr:uid="{00000000-0005-0000-0000-0000165B0000}"/>
    <cellStyle name="Normal 12 2 2 2 6 3 2" xfId="7908" xr:uid="{00000000-0005-0000-0000-0000175B0000}"/>
    <cellStyle name="Normal 12 2 2 2 6 3 2 2" xfId="42569" xr:uid="{00000000-0005-0000-0000-0000185B0000}"/>
    <cellStyle name="Normal 12 2 2 2 6 3 3" xfId="12858" xr:uid="{00000000-0005-0000-0000-0000195B0000}"/>
    <cellStyle name="Normal 12 2 2 2 6 3 3 2" xfId="37617" xr:uid="{00000000-0005-0000-0000-00001A5B0000}"/>
    <cellStyle name="Normal 12 2 2 2 6 3 4" xfId="17809" xr:uid="{00000000-0005-0000-0000-00001B5B0000}"/>
    <cellStyle name="Normal 12 2 2 2 6 3 5" xfId="22761" xr:uid="{00000000-0005-0000-0000-00001C5B0000}"/>
    <cellStyle name="Normal 12 2 2 2 6 3 6" xfId="27713" xr:uid="{00000000-0005-0000-0000-00001D5B0000}"/>
    <cellStyle name="Normal 12 2 2 2 6 3 7" xfId="32665" xr:uid="{00000000-0005-0000-0000-00001E5B0000}"/>
    <cellStyle name="Normal 12 2 2 2 6 4" xfId="4410" xr:uid="{00000000-0005-0000-0000-00001F5B0000}"/>
    <cellStyle name="Normal 12 2 2 2 6 4 2" xfId="9360" xr:uid="{00000000-0005-0000-0000-0000205B0000}"/>
    <cellStyle name="Normal 12 2 2 2 6 4 2 2" xfId="44021" xr:uid="{00000000-0005-0000-0000-0000215B0000}"/>
    <cellStyle name="Normal 12 2 2 2 6 4 3" xfId="14310" xr:uid="{00000000-0005-0000-0000-0000225B0000}"/>
    <cellStyle name="Normal 12 2 2 2 6 4 3 2" xfId="39069" xr:uid="{00000000-0005-0000-0000-0000235B0000}"/>
    <cellStyle name="Normal 12 2 2 2 6 4 4" xfId="19261" xr:uid="{00000000-0005-0000-0000-0000245B0000}"/>
    <cellStyle name="Normal 12 2 2 2 6 4 5" xfId="24213" xr:uid="{00000000-0005-0000-0000-0000255B0000}"/>
    <cellStyle name="Normal 12 2 2 2 6 4 6" xfId="29165" xr:uid="{00000000-0005-0000-0000-0000265B0000}"/>
    <cellStyle name="Normal 12 2 2 2 6 4 7" xfId="34117" xr:uid="{00000000-0005-0000-0000-0000275B0000}"/>
    <cellStyle name="Normal 12 2 2 2 6 5" xfId="5862" xr:uid="{00000000-0005-0000-0000-0000285B0000}"/>
    <cellStyle name="Normal 12 2 2 2 6 5 2" xfId="10812" xr:uid="{00000000-0005-0000-0000-0000295B0000}"/>
    <cellStyle name="Normal 12 2 2 2 6 5 2 2" xfId="45473" xr:uid="{00000000-0005-0000-0000-00002A5B0000}"/>
    <cellStyle name="Normal 12 2 2 2 6 5 3" xfId="15762" xr:uid="{00000000-0005-0000-0000-00002B5B0000}"/>
    <cellStyle name="Normal 12 2 2 2 6 5 3 2" xfId="40521" xr:uid="{00000000-0005-0000-0000-00002C5B0000}"/>
    <cellStyle name="Normal 12 2 2 2 6 5 4" xfId="20713" xr:uid="{00000000-0005-0000-0000-00002D5B0000}"/>
    <cellStyle name="Normal 12 2 2 2 6 5 5" xfId="25665" xr:uid="{00000000-0005-0000-0000-00002E5B0000}"/>
    <cellStyle name="Normal 12 2 2 2 6 5 6" xfId="30617" xr:uid="{00000000-0005-0000-0000-00002F5B0000}"/>
    <cellStyle name="Normal 12 2 2 2 6 5 7" xfId="35569" xr:uid="{00000000-0005-0000-0000-0000305B0000}"/>
    <cellStyle name="Normal 12 2 2 2 6 6" xfId="2100" xr:uid="{00000000-0005-0000-0000-0000315B0000}"/>
    <cellStyle name="Normal 12 2 2 2 6 6 2" xfId="41711" xr:uid="{00000000-0005-0000-0000-0000325B0000}"/>
    <cellStyle name="Normal 12 2 2 2 6 7" xfId="7050" xr:uid="{00000000-0005-0000-0000-0000335B0000}"/>
    <cellStyle name="Normal 12 2 2 2 6 7 2" xfId="36759" xr:uid="{00000000-0005-0000-0000-0000345B0000}"/>
    <cellStyle name="Normal 12 2 2 2 6 8" xfId="12000" xr:uid="{00000000-0005-0000-0000-0000355B0000}"/>
    <cellStyle name="Normal 12 2 2 2 6 9" xfId="16951" xr:uid="{00000000-0005-0000-0000-0000365B0000}"/>
    <cellStyle name="Normal 12 2 2 2 7" xfId="582" xr:uid="{00000000-0005-0000-0000-0000375B0000}"/>
    <cellStyle name="Normal 12 2 2 2 7 10" xfId="32335" xr:uid="{00000000-0005-0000-0000-0000385B0000}"/>
    <cellStyle name="Normal 12 2 2 2 7 2" xfId="4080" xr:uid="{00000000-0005-0000-0000-0000395B0000}"/>
    <cellStyle name="Normal 12 2 2 2 7 2 2" xfId="9030" xr:uid="{00000000-0005-0000-0000-00003A5B0000}"/>
    <cellStyle name="Normal 12 2 2 2 7 2 2 2" xfId="43691" xr:uid="{00000000-0005-0000-0000-00003B5B0000}"/>
    <cellStyle name="Normal 12 2 2 2 7 2 3" xfId="13980" xr:uid="{00000000-0005-0000-0000-00003C5B0000}"/>
    <cellStyle name="Normal 12 2 2 2 7 2 3 2" xfId="38739" xr:uid="{00000000-0005-0000-0000-00003D5B0000}"/>
    <cellStyle name="Normal 12 2 2 2 7 2 4" xfId="18931" xr:uid="{00000000-0005-0000-0000-00003E5B0000}"/>
    <cellStyle name="Normal 12 2 2 2 7 2 5" xfId="23883" xr:uid="{00000000-0005-0000-0000-00003F5B0000}"/>
    <cellStyle name="Normal 12 2 2 2 7 2 6" xfId="28835" xr:uid="{00000000-0005-0000-0000-0000405B0000}"/>
    <cellStyle name="Normal 12 2 2 2 7 2 7" xfId="33787" xr:uid="{00000000-0005-0000-0000-0000415B0000}"/>
    <cellStyle name="Normal 12 2 2 2 7 3" xfId="5532" xr:uid="{00000000-0005-0000-0000-0000425B0000}"/>
    <cellStyle name="Normal 12 2 2 2 7 3 2" xfId="10482" xr:uid="{00000000-0005-0000-0000-0000435B0000}"/>
    <cellStyle name="Normal 12 2 2 2 7 3 2 2" xfId="45143" xr:uid="{00000000-0005-0000-0000-0000445B0000}"/>
    <cellStyle name="Normal 12 2 2 2 7 3 3" xfId="15432" xr:uid="{00000000-0005-0000-0000-0000455B0000}"/>
    <cellStyle name="Normal 12 2 2 2 7 3 3 2" xfId="40191" xr:uid="{00000000-0005-0000-0000-0000465B0000}"/>
    <cellStyle name="Normal 12 2 2 2 7 3 4" xfId="20383" xr:uid="{00000000-0005-0000-0000-0000475B0000}"/>
    <cellStyle name="Normal 12 2 2 2 7 3 5" xfId="25335" xr:uid="{00000000-0005-0000-0000-0000485B0000}"/>
    <cellStyle name="Normal 12 2 2 2 7 3 6" xfId="30287" xr:uid="{00000000-0005-0000-0000-0000495B0000}"/>
    <cellStyle name="Normal 12 2 2 2 7 3 7" xfId="35239" xr:uid="{00000000-0005-0000-0000-00004A5B0000}"/>
    <cellStyle name="Normal 12 2 2 2 7 4" xfId="2628" xr:uid="{00000000-0005-0000-0000-00004B5B0000}"/>
    <cellStyle name="Normal 12 2 2 2 7 4 2" xfId="42239" xr:uid="{00000000-0005-0000-0000-00004C5B0000}"/>
    <cellStyle name="Normal 12 2 2 2 7 5" xfId="7578" xr:uid="{00000000-0005-0000-0000-00004D5B0000}"/>
    <cellStyle name="Normal 12 2 2 2 7 5 2" xfId="37287" xr:uid="{00000000-0005-0000-0000-00004E5B0000}"/>
    <cellStyle name="Normal 12 2 2 2 7 6" xfId="12528" xr:uid="{00000000-0005-0000-0000-00004F5B0000}"/>
    <cellStyle name="Normal 12 2 2 2 7 7" xfId="17479" xr:uid="{00000000-0005-0000-0000-0000505B0000}"/>
    <cellStyle name="Normal 12 2 2 2 7 8" xfId="22431" xr:uid="{00000000-0005-0000-0000-0000515B0000}"/>
    <cellStyle name="Normal 12 2 2 2 7 9" xfId="27383" xr:uid="{00000000-0005-0000-0000-0000525B0000}"/>
    <cellStyle name="Normal 12 2 2 2 8" xfId="1176" xr:uid="{00000000-0005-0000-0000-0000535B0000}"/>
    <cellStyle name="Normal 12 2 2 2 8 10" xfId="32929" xr:uid="{00000000-0005-0000-0000-0000545B0000}"/>
    <cellStyle name="Normal 12 2 2 2 8 2" xfId="4674" xr:uid="{00000000-0005-0000-0000-0000555B0000}"/>
    <cellStyle name="Normal 12 2 2 2 8 2 2" xfId="9624" xr:uid="{00000000-0005-0000-0000-0000565B0000}"/>
    <cellStyle name="Normal 12 2 2 2 8 2 2 2" xfId="44285" xr:uid="{00000000-0005-0000-0000-0000575B0000}"/>
    <cellStyle name="Normal 12 2 2 2 8 2 3" xfId="14574" xr:uid="{00000000-0005-0000-0000-0000585B0000}"/>
    <cellStyle name="Normal 12 2 2 2 8 2 3 2" xfId="39333" xr:uid="{00000000-0005-0000-0000-0000595B0000}"/>
    <cellStyle name="Normal 12 2 2 2 8 2 4" xfId="19525" xr:uid="{00000000-0005-0000-0000-00005A5B0000}"/>
    <cellStyle name="Normal 12 2 2 2 8 2 5" xfId="24477" xr:uid="{00000000-0005-0000-0000-00005B5B0000}"/>
    <cellStyle name="Normal 12 2 2 2 8 2 6" xfId="29429" xr:uid="{00000000-0005-0000-0000-00005C5B0000}"/>
    <cellStyle name="Normal 12 2 2 2 8 2 7" xfId="34381" xr:uid="{00000000-0005-0000-0000-00005D5B0000}"/>
    <cellStyle name="Normal 12 2 2 2 8 3" xfId="6126" xr:uid="{00000000-0005-0000-0000-00005E5B0000}"/>
    <cellStyle name="Normal 12 2 2 2 8 3 2" xfId="11076" xr:uid="{00000000-0005-0000-0000-00005F5B0000}"/>
    <cellStyle name="Normal 12 2 2 2 8 3 2 2" xfId="45737" xr:uid="{00000000-0005-0000-0000-0000605B0000}"/>
    <cellStyle name="Normal 12 2 2 2 8 3 3" xfId="16026" xr:uid="{00000000-0005-0000-0000-0000615B0000}"/>
    <cellStyle name="Normal 12 2 2 2 8 3 3 2" xfId="40785" xr:uid="{00000000-0005-0000-0000-0000625B0000}"/>
    <cellStyle name="Normal 12 2 2 2 8 3 4" xfId="20977" xr:uid="{00000000-0005-0000-0000-0000635B0000}"/>
    <cellStyle name="Normal 12 2 2 2 8 3 5" xfId="25929" xr:uid="{00000000-0005-0000-0000-0000645B0000}"/>
    <cellStyle name="Normal 12 2 2 2 8 3 6" xfId="30881" xr:uid="{00000000-0005-0000-0000-0000655B0000}"/>
    <cellStyle name="Normal 12 2 2 2 8 3 7" xfId="35833" xr:uid="{00000000-0005-0000-0000-0000665B0000}"/>
    <cellStyle name="Normal 12 2 2 2 8 4" xfId="3222" xr:uid="{00000000-0005-0000-0000-0000675B0000}"/>
    <cellStyle name="Normal 12 2 2 2 8 4 2" xfId="42833" xr:uid="{00000000-0005-0000-0000-0000685B0000}"/>
    <cellStyle name="Normal 12 2 2 2 8 5" xfId="8172" xr:uid="{00000000-0005-0000-0000-0000695B0000}"/>
    <cellStyle name="Normal 12 2 2 2 8 5 2" xfId="37881" xr:uid="{00000000-0005-0000-0000-00006A5B0000}"/>
    <cellStyle name="Normal 12 2 2 2 8 6" xfId="13122" xr:uid="{00000000-0005-0000-0000-00006B5B0000}"/>
    <cellStyle name="Normal 12 2 2 2 8 7" xfId="18073" xr:uid="{00000000-0005-0000-0000-00006C5B0000}"/>
    <cellStyle name="Normal 12 2 2 2 8 8" xfId="23025" xr:uid="{00000000-0005-0000-0000-00006D5B0000}"/>
    <cellStyle name="Normal 12 2 2 2 8 9" xfId="27977" xr:uid="{00000000-0005-0000-0000-00006E5B0000}"/>
    <cellStyle name="Normal 12 2 2 2 9" xfId="2364" xr:uid="{00000000-0005-0000-0000-00006F5B0000}"/>
    <cellStyle name="Normal 12 2 2 2 9 2" xfId="7314" xr:uid="{00000000-0005-0000-0000-0000705B0000}"/>
    <cellStyle name="Normal 12 2 2 2 9 2 2" xfId="41975" xr:uid="{00000000-0005-0000-0000-0000715B0000}"/>
    <cellStyle name="Normal 12 2 2 2 9 3" xfId="12264" xr:uid="{00000000-0005-0000-0000-0000725B0000}"/>
    <cellStyle name="Normal 12 2 2 2 9 3 2" xfId="37023" xr:uid="{00000000-0005-0000-0000-0000735B0000}"/>
    <cellStyle name="Normal 12 2 2 2 9 4" xfId="17215" xr:uid="{00000000-0005-0000-0000-0000745B0000}"/>
    <cellStyle name="Normal 12 2 2 2 9 5" xfId="22167" xr:uid="{00000000-0005-0000-0000-0000755B0000}"/>
    <cellStyle name="Normal 12 2 2 2 9 6" xfId="27119" xr:uid="{00000000-0005-0000-0000-0000765B0000}"/>
    <cellStyle name="Normal 12 2 2 2 9 7" xfId="32071" xr:uid="{00000000-0005-0000-0000-0000775B0000}"/>
    <cellStyle name="Normal 12 2 2 3" xfId="351" xr:uid="{00000000-0005-0000-0000-0000785B0000}"/>
    <cellStyle name="Normal 12 2 2 3 10" xfId="11769" xr:uid="{00000000-0005-0000-0000-0000795B0000}"/>
    <cellStyle name="Normal 12 2 2 3 11" xfId="16720" xr:uid="{00000000-0005-0000-0000-00007A5B0000}"/>
    <cellStyle name="Normal 12 2 2 3 12" xfId="21672" xr:uid="{00000000-0005-0000-0000-00007B5B0000}"/>
    <cellStyle name="Normal 12 2 2 3 13" xfId="26624" xr:uid="{00000000-0005-0000-0000-00007C5B0000}"/>
    <cellStyle name="Normal 12 2 2 3 14" xfId="31576" xr:uid="{00000000-0005-0000-0000-00007D5B0000}"/>
    <cellStyle name="Normal 12 2 2 3 2" xfId="945" xr:uid="{00000000-0005-0000-0000-00007E5B0000}"/>
    <cellStyle name="Normal 12 2 2 3 2 10" xfId="21936" xr:uid="{00000000-0005-0000-0000-00007F5B0000}"/>
    <cellStyle name="Normal 12 2 2 3 2 11" xfId="26888" xr:uid="{00000000-0005-0000-0000-0000805B0000}"/>
    <cellStyle name="Normal 12 2 2 3 2 12" xfId="31840" xr:uid="{00000000-0005-0000-0000-0000815B0000}"/>
    <cellStyle name="Normal 12 2 2 3 2 2" xfId="1539" xr:uid="{00000000-0005-0000-0000-0000825B0000}"/>
    <cellStyle name="Normal 12 2 2 3 2 2 10" xfId="33292" xr:uid="{00000000-0005-0000-0000-0000835B0000}"/>
    <cellStyle name="Normal 12 2 2 3 2 2 2" xfId="5037" xr:uid="{00000000-0005-0000-0000-0000845B0000}"/>
    <cellStyle name="Normal 12 2 2 3 2 2 2 2" xfId="9987" xr:uid="{00000000-0005-0000-0000-0000855B0000}"/>
    <cellStyle name="Normal 12 2 2 3 2 2 2 2 2" xfId="44648" xr:uid="{00000000-0005-0000-0000-0000865B0000}"/>
    <cellStyle name="Normal 12 2 2 3 2 2 2 3" xfId="14937" xr:uid="{00000000-0005-0000-0000-0000875B0000}"/>
    <cellStyle name="Normal 12 2 2 3 2 2 2 3 2" xfId="39696" xr:uid="{00000000-0005-0000-0000-0000885B0000}"/>
    <cellStyle name="Normal 12 2 2 3 2 2 2 4" xfId="19888" xr:uid="{00000000-0005-0000-0000-0000895B0000}"/>
    <cellStyle name="Normal 12 2 2 3 2 2 2 5" xfId="24840" xr:uid="{00000000-0005-0000-0000-00008A5B0000}"/>
    <cellStyle name="Normal 12 2 2 3 2 2 2 6" xfId="29792" xr:uid="{00000000-0005-0000-0000-00008B5B0000}"/>
    <cellStyle name="Normal 12 2 2 3 2 2 2 7" xfId="34744" xr:uid="{00000000-0005-0000-0000-00008C5B0000}"/>
    <cellStyle name="Normal 12 2 2 3 2 2 3" xfId="6489" xr:uid="{00000000-0005-0000-0000-00008D5B0000}"/>
    <cellStyle name="Normal 12 2 2 3 2 2 3 2" xfId="11439" xr:uid="{00000000-0005-0000-0000-00008E5B0000}"/>
    <cellStyle name="Normal 12 2 2 3 2 2 3 2 2" xfId="46100" xr:uid="{00000000-0005-0000-0000-00008F5B0000}"/>
    <cellStyle name="Normal 12 2 2 3 2 2 3 3" xfId="16389" xr:uid="{00000000-0005-0000-0000-0000905B0000}"/>
    <cellStyle name="Normal 12 2 2 3 2 2 3 3 2" xfId="41148" xr:uid="{00000000-0005-0000-0000-0000915B0000}"/>
    <cellStyle name="Normal 12 2 2 3 2 2 3 4" xfId="21340" xr:uid="{00000000-0005-0000-0000-0000925B0000}"/>
    <cellStyle name="Normal 12 2 2 3 2 2 3 5" xfId="26292" xr:uid="{00000000-0005-0000-0000-0000935B0000}"/>
    <cellStyle name="Normal 12 2 2 3 2 2 3 6" xfId="31244" xr:uid="{00000000-0005-0000-0000-0000945B0000}"/>
    <cellStyle name="Normal 12 2 2 3 2 2 3 7" xfId="36196" xr:uid="{00000000-0005-0000-0000-0000955B0000}"/>
    <cellStyle name="Normal 12 2 2 3 2 2 4" xfId="3585" xr:uid="{00000000-0005-0000-0000-0000965B0000}"/>
    <cellStyle name="Normal 12 2 2 3 2 2 4 2" xfId="43196" xr:uid="{00000000-0005-0000-0000-0000975B0000}"/>
    <cellStyle name="Normal 12 2 2 3 2 2 5" xfId="8535" xr:uid="{00000000-0005-0000-0000-0000985B0000}"/>
    <cellStyle name="Normal 12 2 2 3 2 2 5 2" xfId="38244" xr:uid="{00000000-0005-0000-0000-0000995B0000}"/>
    <cellStyle name="Normal 12 2 2 3 2 2 6" xfId="13485" xr:uid="{00000000-0005-0000-0000-00009A5B0000}"/>
    <cellStyle name="Normal 12 2 2 3 2 2 7" xfId="18436" xr:uid="{00000000-0005-0000-0000-00009B5B0000}"/>
    <cellStyle name="Normal 12 2 2 3 2 2 8" xfId="23388" xr:uid="{00000000-0005-0000-0000-00009C5B0000}"/>
    <cellStyle name="Normal 12 2 2 3 2 2 9" xfId="28340" xr:uid="{00000000-0005-0000-0000-00009D5B0000}"/>
    <cellStyle name="Normal 12 2 2 3 2 3" xfId="2991" xr:uid="{00000000-0005-0000-0000-00009E5B0000}"/>
    <cellStyle name="Normal 12 2 2 3 2 3 2" xfId="7941" xr:uid="{00000000-0005-0000-0000-00009F5B0000}"/>
    <cellStyle name="Normal 12 2 2 3 2 3 2 2" xfId="42602" xr:uid="{00000000-0005-0000-0000-0000A05B0000}"/>
    <cellStyle name="Normal 12 2 2 3 2 3 3" xfId="12891" xr:uid="{00000000-0005-0000-0000-0000A15B0000}"/>
    <cellStyle name="Normal 12 2 2 3 2 3 3 2" xfId="37650" xr:uid="{00000000-0005-0000-0000-0000A25B0000}"/>
    <cellStyle name="Normal 12 2 2 3 2 3 4" xfId="17842" xr:uid="{00000000-0005-0000-0000-0000A35B0000}"/>
    <cellStyle name="Normal 12 2 2 3 2 3 5" xfId="22794" xr:uid="{00000000-0005-0000-0000-0000A45B0000}"/>
    <cellStyle name="Normal 12 2 2 3 2 3 6" xfId="27746" xr:uid="{00000000-0005-0000-0000-0000A55B0000}"/>
    <cellStyle name="Normal 12 2 2 3 2 3 7" xfId="32698" xr:uid="{00000000-0005-0000-0000-0000A65B0000}"/>
    <cellStyle name="Normal 12 2 2 3 2 4" xfId="4443" xr:uid="{00000000-0005-0000-0000-0000A75B0000}"/>
    <cellStyle name="Normal 12 2 2 3 2 4 2" xfId="9393" xr:uid="{00000000-0005-0000-0000-0000A85B0000}"/>
    <cellStyle name="Normal 12 2 2 3 2 4 2 2" xfId="44054" xr:uid="{00000000-0005-0000-0000-0000A95B0000}"/>
    <cellStyle name="Normal 12 2 2 3 2 4 3" xfId="14343" xr:uid="{00000000-0005-0000-0000-0000AA5B0000}"/>
    <cellStyle name="Normal 12 2 2 3 2 4 3 2" xfId="39102" xr:uid="{00000000-0005-0000-0000-0000AB5B0000}"/>
    <cellStyle name="Normal 12 2 2 3 2 4 4" xfId="19294" xr:uid="{00000000-0005-0000-0000-0000AC5B0000}"/>
    <cellStyle name="Normal 12 2 2 3 2 4 5" xfId="24246" xr:uid="{00000000-0005-0000-0000-0000AD5B0000}"/>
    <cellStyle name="Normal 12 2 2 3 2 4 6" xfId="29198" xr:uid="{00000000-0005-0000-0000-0000AE5B0000}"/>
    <cellStyle name="Normal 12 2 2 3 2 4 7" xfId="34150" xr:uid="{00000000-0005-0000-0000-0000AF5B0000}"/>
    <cellStyle name="Normal 12 2 2 3 2 5" xfId="5895" xr:uid="{00000000-0005-0000-0000-0000B05B0000}"/>
    <cellStyle name="Normal 12 2 2 3 2 5 2" xfId="10845" xr:uid="{00000000-0005-0000-0000-0000B15B0000}"/>
    <cellStyle name="Normal 12 2 2 3 2 5 2 2" xfId="45506" xr:uid="{00000000-0005-0000-0000-0000B25B0000}"/>
    <cellStyle name="Normal 12 2 2 3 2 5 3" xfId="15795" xr:uid="{00000000-0005-0000-0000-0000B35B0000}"/>
    <cellStyle name="Normal 12 2 2 3 2 5 3 2" xfId="40554" xr:uid="{00000000-0005-0000-0000-0000B45B0000}"/>
    <cellStyle name="Normal 12 2 2 3 2 5 4" xfId="20746" xr:uid="{00000000-0005-0000-0000-0000B55B0000}"/>
    <cellStyle name="Normal 12 2 2 3 2 5 5" xfId="25698" xr:uid="{00000000-0005-0000-0000-0000B65B0000}"/>
    <cellStyle name="Normal 12 2 2 3 2 5 6" xfId="30650" xr:uid="{00000000-0005-0000-0000-0000B75B0000}"/>
    <cellStyle name="Normal 12 2 2 3 2 5 7" xfId="35602" xr:uid="{00000000-0005-0000-0000-0000B85B0000}"/>
    <cellStyle name="Normal 12 2 2 3 2 6" xfId="2133" xr:uid="{00000000-0005-0000-0000-0000B95B0000}"/>
    <cellStyle name="Normal 12 2 2 3 2 6 2" xfId="41744" xr:uid="{00000000-0005-0000-0000-0000BA5B0000}"/>
    <cellStyle name="Normal 12 2 2 3 2 7" xfId="7083" xr:uid="{00000000-0005-0000-0000-0000BB5B0000}"/>
    <cellStyle name="Normal 12 2 2 3 2 7 2" xfId="36792" xr:uid="{00000000-0005-0000-0000-0000BC5B0000}"/>
    <cellStyle name="Normal 12 2 2 3 2 8" xfId="12033" xr:uid="{00000000-0005-0000-0000-0000BD5B0000}"/>
    <cellStyle name="Normal 12 2 2 3 2 9" xfId="16984" xr:uid="{00000000-0005-0000-0000-0000BE5B0000}"/>
    <cellStyle name="Normal 12 2 2 3 3" xfId="681" xr:uid="{00000000-0005-0000-0000-0000BF5B0000}"/>
    <cellStyle name="Normal 12 2 2 3 3 10" xfId="32434" xr:uid="{00000000-0005-0000-0000-0000C05B0000}"/>
    <cellStyle name="Normal 12 2 2 3 3 2" xfId="4179" xr:uid="{00000000-0005-0000-0000-0000C15B0000}"/>
    <cellStyle name="Normal 12 2 2 3 3 2 2" xfId="9129" xr:uid="{00000000-0005-0000-0000-0000C25B0000}"/>
    <cellStyle name="Normal 12 2 2 3 3 2 2 2" xfId="43790" xr:uid="{00000000-0005-0000-0000-0000C35B0000}"/>
    <cellStyle name="Normal 12 2 2 3 3 2 3" xfId="14079" xr:uid="{00000000-0005-0000-0000-0000C45B0000}"/>
    <cellStyle name="Normal 12 2 2 3 3 2 3 2" xfId="38838" xr:uid="{00000000-0005-0000-0000-0000C55B0000}"/>
    <cellStyle name="Normal 12 2 2 3 3 2 4" xfId="19030" xr:uid="{00000000-0005-0000-0000-0000C65B0000}"/>
    <cellStyle name="Normal 12 2 2 3 3 2 5" xfId="23982" xr:uid="{00000000-0005-0000-0000-0000C75B0000}"/>
    <cellStyle name="Normal 12 2 2 3 3 2 6" xfId="28934" xr:uid="{00000000-0005-0000-0000-0000C85B0000}"/>
    <cellStyle name="Normal 12 2 2 3 3 2 7" xfId="33886" xr:uid="{00000000-0005-0000-0000-0000C95B0000}"/>
    <cellStyle name="Normal 12 2 2 3 3 3" xfId="5631" xr:uid="{00000000-0005-0000-0000-0000CA5B0000}"/>
    <cellStyle name="Normal 12 2 2 3 3 3 2" xfId="10581" xr:uid="{00000000-0005-0000-0000-0000CB5B0000}"/>
    <cellStyle name="Normal 12 2 2 3 3 3 2 2" xfId="45242" xr:uid="{00000000-0005-0000-0000-0000CC5B0000}"/>
    <cellStyle name="Normal 12 2 2 3 3 3 3" xfId="15531" xr:uid="{00000000-0005-0000-0000-0000CD5B0000}"/>
    <cellStyle name="Normal 12 2 2 3 3 3 3 2" xfId="40290" xr:uid="{00000000-0005-0000-0000-0000CE5B0000}"/>
    <cellStyle name="Normal 12 2 2 3 3 3 4" xfId="20482" xr:uid="{00000000-0005-0000-0000-0000CF5B0000}"/>
    <cellStyle name="Normal 12 2 2 3 3 3 5" xfId="25434" xr:uid="{00000000-0005-0000-0000-0000D05B0000}"/>
    <cellStyle name="Normal 12 2 2 3 3 3 6" xfId="30386" xr:uid="{00000000-0005-0000-0000-0000D15B0000}"/>
    <cellStyle name="Normal 12 2 2 3 3 3 7" xfId="35338" xr:uid="{00000000-0005-0000-0000-0000D25B0000}"/>
    <cellStyle name="Normal 12 2 2 3 3 4" xfId="2727" xr:uid="{00000000-0005-0000-0000-0000D35B0000}"/>
    <cellStyle name="Normal 12 2 2 3 3 4 2" xfId="42338" xr:uid="{00000000-0005-0000-0000-0000D45B0000}"/>
    <cellStyle name="Normal 12 2 2 3 3 5" xfId="7677" xr:uid="{00000000-0005-0000-0000-0000D55B0000}"/>
    <cellStyle name="Normal 12 2 2 3 3 5 2" xfId="37386" xr:uid="{00000000-0005-0000-0000-0000D65B0000}"/>
    <cellStyle name="Normal 12 2 2 3 3 6" xfId="12627" xr:uid="{00000000-0005-0000-0000-0000D75B0000}"/>
    <cellStyle name="Normal 12 2 2 3 3 7" xfId="17578" xr:uid="{00000000-0005-0000-0000-0000D85B0000}"/>
    <cellStyle name="Normal 12 2 2 3 3 8" xfId="22530" xr:uid="{00000000-0005-0000-0000-0000D95B0000}"/>
    <cellStyle name="Normal 12 2 2 3 3 9" xfId="27482" xr:uid="{00000000-0005-0000-0000-0000DA5B0000}"/>
    <cellStyle name="Normal 12 2 2 3 4" xfId="1275" xr:uid="{00000000-0005-0000-0000-0000DB5B0000}"/>
    <cellStyle name="Normal 12 2 2 3 4 10" xfId="33028" xr:uid="{00000000-0005-0000-0000-0000DC5B0000}"/>
    <cellStyle name="Normal 12 2 2 3 4 2" xfId="4773" xr:uid="{00000000-0005-0000-0000-0000DD5B0000}"/>
    <cellStyle name="Normal 12 2 2 3 4 2 2" xfId="9723" xr:uid="{00000000-0005-0000-0000-0000DE5B0000}"/>
    <cellStyle name="Normal 12 2 2 3 4 2 2 2" xfId="44384" xr:uid="{00000000-0005-0000-0000-0000DF5B0000}"/>
    <cellStyle name="Normal 12 2 2 3 4 2 3" xfId="14673" xr:uid="{00000000-0005-0000-0000-0000E05B0000}"/>
    <cellStyle name="Normal 12 2 2 3 4 2 3 2" xfId="39432" xr:uid="{00000000-0005-0000-0000-0000E15B0000}"/>
    <cellStyle name="Normal 12 2 2 3 4 2 4" xfId="19624" xr:uid="{00000000-0005-0000-0000-0000E25B0000}"/>
    <cellStyle name="Normal 12 2 2 3 4 2 5" xfId="24576" xr:uid="{00000000-0005-0000-0000-0000E35B0000}"/>
    <cellStyle name="Normal 12 2 2 3 4 2 6" xfId="29528" xr:uid="{00000000-0005-0000-0000-0000E45B0000}"/>
    <cellStyle name="Normal 12 2 2 3 4 2 7" xfId="34480" xr:uid="{00000000-0005-0000-0000-0000E55B0000}"/>
    <cellStyle name="Normal 12 2 2 3 4 3" xfId="6225" xr:uid="{00000000-0005-0000-0000-0000E65B0000}"/>
    <cellStyle name="Normal 12 2 2 3 4 3 2" xfId="11175" xr:uid="{00000000-0005-0000-0000-0000E75B0000}"/>
    <cellStyle name="Normal 12 2 2 3 4 3 2 2" xfId="45836" xr:uid="{00000000-0005-0000-0000-0000E85B0000}"/>
    <cellStyle name="Normal 12 2 2 3 4 3 3" xfId="16125" xr:uid="{00000000-0005-0000-0000-0000E95B0000}"/>
    <cellStyle name="Normal 12 2 2 3 4 3 3 2" xfId="40884" xr:uid="{00000000-0005-0000-0000-0000EA5B0000}"/>
    <cellStyle name="Normal 12 2 2 3 4 3 4" xfId="21076" xr:uid="{00000000-0005-0000-0000-0000EB5B0000}"/>
    <cellStyle name="Normal 12 2 2 3 4 3 5" xfId="26028" xr:uid="{00000000-0005-0000-0000-0000EC5B0000}"/>
    <cellStyle name="Normal 12 2 2 3 4 3 6" xfId="30980" xr:uid="{00000000-0005-0000-0000-0000ED5B0000}"/>
    <cellStyle name="Normal 12 2 2 3 4 3 7" xfId="35932" xr:uid="{00000000-0005-0000-0000-0000EE5B0000}"/>
    <cellStyle name="Normal 12 2 2 3 4 4" xfId="3321" xr:uid="{00000000-0005-0000-0000-0000EF5B0000}"/>
    <cellStyle name="Normal 12 2 2 3 4 4 2" xfId="42932" xr:uid="{00000000-0005-0000-0000-0000F05B0000}"/>
    <cellStyle name="Normal 12 2 2 3 4 5" xfId="8271" xr:uid="{00000000-0005-0000-0000-0000F15B0000}"/>
    <cellStyle name="Normal 12 2 2 3 4 5 2" xfId="37980" xr:uid="{00000000-0005-0000-0000-0000F25B0000}"/>
    <cellStyle name="Normal 12 2 2 3 4 6" xfId="13221" xr:uid="{00000000-0005-0000-0000-0000F35B0000}"/>
    <cellStyle name="Normal 12 2 2 3 4 7" xfId="18172" xr:uid="{00000000-0005-0000-0000-0000F45B0000}"/>
    <cellStyle name="Normal 12 2 2 3 4 8" xfId="23124" xr:uid="{00000000-0005-0000-0000-0000F55B0000}"/>
    <cellStyle name="Normal 12 2 2 3 4 9" xfId="28076" xr:uid="{00000000-0005-0000-0000-0000F65B0000}"/>
    <cellStyle name="Normal 12 2 2 3 5" xfId="2397" xr:uid="{00000000-0005-0000-0000-0000F75B0000}"/>
    <cellStyle name="Normal 12 2 2 3 5 2" xfId="7347" xr:uid="{00000000-0005-0000-0000-0000F85B0000}"/>
    <cellStyle name="Normal 12 2 2 3 5 2 2" xfId="42008" xr:uid="{00000000-0005-0000-0000-0000F95B0000}"/>
    <cellStyle name="Normal 12 2 2 3 5 3" xfId="12297" xr:uid="{00000000-0005-0000-0000-0000FA5B0000}"/>
    <cellStyle name="Normal 12 2 2 3 5 3 2" xfId="37056" xr:uid="{00000000-0005-0000-0000-0000FB5B0000}"/>
    <cellStyle name="Normal 12 2 2 3 5 4" xfId="17248" xr:uid="{00000000-0005-0000-0000-0000FC5B0000}"/>
    <cellStyle name="Normal 12 2 2 3 5 5" xfId="22200" xr:uid="{00000000-0005-0000-0000-0000FD5B0000}"/>
    <cellStyle name="Normal 12 2 2 3 5 6" xfId="27152" xr:uid="{00000000-0005-0000-0000-0000FE5B0000}"/>
    <cellStyle name="Normal 12 2 2 3 5 7" xfId="32104" xr:uid="{00000000-0005-0000-0000-0000FF5B0000}"/>
    <cellStyle name="Normal 12 2 2 3 6" xfId="3849" xr:uid="{00000000-0005-0000-0000-0000005C0000}"/>
    <cellStyle name="Normal 12 2 2 3 6 2" xfId="8799" xr:uid="{00000000-0005-0000-0000-0000015C0000}"/>
    <cellStyle name="Normal 12 2 2 3 6 2 2" xfId="43460" xr:uid="{00000000-0005-0000-0000-0000025C0000}"/>
    <cellStyle name="Normal 12 2 2 3 6 3" xfId="13749" xr:uid="{00000000-0005-0000-0000-0000035C0000}"/>
    <cellStyle name="Normal 12 2 2 3 6 3 2" xfId="38508" xr:uid="{00000000-0005-0000-0000-0000045C0000}"/>
    <cellStyle name="Normal 12 2 2 3 6 4" xfId="18700" xr:uid="{00000000-0005-0000-0000-0000055C0000}"/>
    <cellStyle name="Normal 12 2 2 3 6 5" xfId="23652" xr:uid="{00000000-0005-0000-0000-0000065C0000}"/>
    <cellStyle name="Normal 12 2 2 3 6 6" xfId="28604" xr:uid="{00000000-0005-0000-0000-0000075C0000}"/>
    <cellStyle name="Normal 12 2 2 3 6 7" xfId="33556" xr:uid="{00000000-0005-0000-0000-0000085C0000}"/>
    <cellStyle name="Normal 12 2 2 3 7" xfId="5301" xr:uid="{00000000-0005-0000-0000-0000095C0000}"/>
    <cellStyle name="Normal 12 2 2 3 7 2" xfId="10251" xr:uid="{00000000-0005-0000-0000-00000A5C0000}"/>
    <cellStyle name="Normal 12 2 2 3 7 2 2" xfId="44912" xr:uid="{00000000-0005-0000-0000-00000B5C0000}"/>
    <cellStyle name="Normal 12 2 2 3 7 3" xfId="15201" xr:uid="{00000000-0005-0000-0000-00000C5C0000}"/>
    <cellStyle name="Normal 12 2 2 3 7 3 2" xfId="39960" xr:uid="{00000000-0005-0000-0000-00000D5C0000}"/>
    <cellStyle name="Normal 12 2 2 3 7 4" xfId="20152" xr:uid="{00000000-0005-0000-0000-00000E5C0000}"/>
    <cellStyle name="Normal 12 2 2 3 7 5" xfId="25104" xr:uid="{00000000-0005-0000-0000-00000F5C0000}"/>
    <cellStyle name="Normal 12 2 2 3 7 6" xfId="30056" xr:uid="{00000000-0005-0000-0000-0000105C0000}"/>
    <cellStyle name="Normal 12 2 2 3 7 7" xfId="35008" xr:uid="{00000000-0005-0000-0000-0000115C0000}"/>
    <cellStyle name="Normal 12 2 2 3 8" xfId="1869" xr:uid="{00000000-0005-0000-0000-0000125C0000}"/>
    <cellStyle name="Normal 12 2 2 3 8 2" xfId="41480" xr:uid="{00000000-0005-0000-0000-0000135C0000}"/>
    <cellStyle name="Normal 12 2 2 3 9" xfId="6819" xr:uid="{00000000-0005-0000-0000-0000145C0000}"/>
    <cellStyle name="Normal 12 2 2 3 9 2" xfId="36528" xr:uid="{00000000-0005-0000-0000-0000155C0000}"/>
    <cellStyle name="Normal 12 2 2 4" xfId="417" xr:uid="{00000000-0005-0000-0000-0000165C0000}"/>
    <cellStyle name="Normal 12 2 2 4 10" xfId="11835" xr:uid="{00000000-0005-0000-0000-0000175C0000}"/>
    <cellStyle name="Normal 12 2 2 4 11" xfId="16786" xr:uid="{00000000-0005-0000-0000-0000185C0000}"/>
    <cellStyle name="Normal 12 2 2 4 12" xfId="21738" xr:uid="{00000000-0005-0000-0000-0000195C0000}"/>
    <cellStyle name="Normal 12 2 2 4 13" xfId="26690" xr:uid="{00000000-0005-0000-0000-00001A5C0000}"/>
    <cellStyle name="Normal 12 2 2 4 14" xfId="31642" xr:uid="{00000000-0005-0000-0000-00001B5C0000}"/>
    <cellStyle name="Normal 12 2 2 4 2" xfId="1011" xr:uid="{00000000-0005-0000-0000-00001C5C0000}"/>
    <cellStyle name="Normal 12 2 2 4 2 10" xfId="22002" xr:uid="{00000000-0005-0000-0000-00001D5C0000}"/>
    <cellStyle name="Normal 12 2 2 4 2 11" xfId="26954" xr:uid="{00000000-0005-0000-0000-00001E5C0000}"/>
    <cellStyle name="Normal 12 2 2 4 2 12" xfId="31906" xr:uid="{00000000-0005-0000-0000-00001F5C0000}"/>
    <cellStyle name="Normal 12 2 2 4 2 2" xfId="1605" xr:uid="{00000000-0005-0000-0000-0000205C0000}"/>
    <cellStyle name="Normal 12 2 2 4 2 2 10" xfId="33358" xr:uid="{00000000-0005-0000-0000-0000215C0000}"/>
    <cellStyle name="Normal 12 2 2 4 2 2 2" xfId="5103" xr:uid="{00000000-0005-0000-0000-0000225C0000}"/>
    <cellStyle name="Normal 12 2 2 4 2 2 2 2" xfId="10053" xr:uid="{00000000-0005-0000-0000-0000235C0000}"/>
    <cellStyle name="Normal 12 2 2 4 2 2 2 2 2" xfId="44714" xr:uid="{00000000-0005-0000-0000-0000245C0000}"/>
    <cellStyle name="Normal 12 2 2 4 2 2 2 3" xfId="15003" xr:uid="{00000000-0005-0000-0000-0000255C0000}"/>
    <cellStyle name="Normal 12 2 2 4 2 2 2 3 2" xfId="39762" xr:uid="{00000000-0005-0000-0000-0000265C0000}"/>
    <cellStyle name="Normal 12 2 2 4 2 2 2 4" xfId="19954" xr:uid="{00000000-0005-0000-0000-0000275C0000}"/>
    <cellStyle name="Normal 12 2 2 4 2 2 2 5" xfId="24906" xr:uid="{00000000-0005-0000-0000-0000285C0000}"/>
    <cellStyle name="Normal 12 2 2 4 2 2 2 6" xfId="29858" xr:uid="{00000000-0005-0000-0000-0000295C0000}"/>
    <cellStyle name="Normal 12 2 2 4 2 2 2 7" xfId="34810" xr:uid="{00000000-0005-0000-0000-00002A5C0000}"/>
    <cellStyle name="Normal 12 2 2 4 2 2 3" xfId="6555" xr:uid="{00000000-0005-0000-0000-00002B5C0000}"/>
    <cellStyle name="Normal 12 2 2 4 2 2 3 2" xfId="11505" xr:uid="{00000000-0005-0000-0000-00002C5C0000}"/>
    <cellStyle name="Normal 12 2 2 4 2 2 3 2 2" xfId="46166" xr:uid="{00000000-0005-0000-0000-00002D5C0000}"/>
    <cellStyle name="Normal 12 2 2 4 2 2 3 3" xfId="16455" xr:uid="{00000000-0005-0000-0000-00002E5C0000}"/>
    <cellStyle name="Normal 12 2 2 4 2 2 3 3 2" xfId="41214" xr:uid="{00000000-0005-0000-0000-00002F5C0000}"/>
    <cellStyle name="Normal 12 2 2 4 2 2 3 4" xfId="21406" xr:uid="{00000000-0005-0000-0000-0000305C0000}"/>
    <cellStyle name="Normal 12 2 2 4 2 2 3 5" xfId="26358" xr:uid="{00000000-0005-0000-0000-0000315C0000}"/>
    <cellStyle name="Normal 12 2 2 4 2 2 3 6" xfId="31310" xr:uid="{00000000-0005-0000-0000-0000325C0000}"/>
    <cellStyle name="Normal 12 2 2 4 2 2 3 7" xfId="36262" xr:uid="{00000000-0005-0000-0000-0000335C0000}"/>
    <cellStyle name="Normal 12 2 2 4 2 2 4" xfId="3651" xr:uid="{00000000-0005-0000-0000-0000345C0000}"/>
    <cellStyle name="Normal 12 2 2 4 2 2 4 2" xfId="43262" xr:uid="{00000000-0005-0000-0000-0000355C0000}"/>
    <cellStyle name="Normal 12 2 2 4 2 2 5" xfId="8601" xr:uid="{00000000-0005-0000-0000-0000365C0000}"/>
    <cellStyle name="Normal 12 2 2 4 2 2 5 2" xfId="38310" xr:uid="{00000000-0005-0000-0000-0000375C0000}"/>
    <cellStyle name="Normal 12 2 2 4 2 2 6" xfId="13551" xr:uid="{00000000-0005-0000-0000-0000385C0000}"/>
    <cellStyle name="Normal 12 2 2 4 2 2 7" xfId="18502" xr:uid="{00000000-0005-0000-0000-0000395C0000}"/>
    <cellStyle name="Normal 12 2 2 4 2 2 8" xfId="23454" xr:uid="{00000000-0005-0000-0000-00003A5C0000}"/>
    <cellStyle name="Normal 12 2 2 4 2 2 9" xfId="28406" xr:uid="{00000000-0005-0000-0000-00003B5C0000}"/>
    <cellStyle name="Normal 12 2 2 4 2 3" xfId="3057" xr:uid="{00000000-0005-0000-0000-00003C5C0000}"/>
    <cellStyle name="Normal 12 2 2 4 2 3 2" xfId="8007" xr:uid="{00000000-0005-0000-0000-00003D5C0000}"/>
    <cellStyle name="Normal 12 2 2 4 2 3 2 2" xfId="42668" xr:uid="{00000000-0005-0000-0000-00003E5C0000}"/>
    <cellStyle name="Normal 12 2 2 4 2 3 3" xfId="12957" xr:uid="{00000000-0005-0000-0000-00003F5C0000}"/>
    <cellStyle name="Normal 12 2 2 4 2 3 3 2" xfId="37716" xr:uid="{00000000-0005-0000-0000-0000405C0000}"/>
    <cellStyle name="Normal 12 2 2 4 2 3 4" xfId="17908" xr:uid="{00000000-0005-0000-0000-0000415C0000}"/>
    <cellStyle name="Normal 12 2 2 4 2 3 5" xfId="22860" xr:uid="{00000000-0005-0000-0000-0000425C0000}"/>
    <cellStyle name="Normal 12 2 2 4 2 3 6" xfId="27812" xr:uid="{00000000-0005-0000-0000-0000435C0000}"/>
    <cellStyle name="Normal 12 2 2 4 2 3 7" xfId="32764" xr:uid="{00000000-0005-0000-0000-0000445C0000}"/>
    <cellStyle name="Normal 12 2 2 4 2 4" xfId="4509" xr:uid="{00000000-0005-0000-0000-0000455C0000}"/>
    <cellStyle name="Normal 12 2 2 4 2 4 2" xfId="9459" xr:uid="{00000000-0005-0000-0000-0000465C0000}"/>
    <cellStyle name="Normal 12 2 2 4 2 4 2 2" xfId="44120" xr:uid="{00000000-0005-0000-0000-0000475C0000}"/>
    <cellStyle name="Normal 12 2 2 4 2 4 3" xfId="14409" xr:uid="{00000000-0005-0000-0000-0000485C0000}"/>
    <cellStyle name="Normal 12 2 2 4 2 4 3 2" xfId="39168" xr:uid="{00000000-0005-0000-0000-0000495C0000}"/>
    <cellStyle name="Normal 12 2 2 4 2 4 4" xfId="19360" xr:uid="{00000000-0005-0000-0000-00004A5C0000}"/>
    <cellStyle name="Normal 12 2 2 4 2 4 5" xfId="24312" xr:uid="{00000000-0005-0000-0000-00004B5C0000}"/>
    <cellStyle name="Normal 12 2 2 4 2 4 6" xfId="29264" xr:uid="{00000000-0005-0000-0000-00004C5C0000}"/>
    <cellStyle name="Normal 12 2 2 4 2 4 7" xfId="34216" xr:uid="{00000000-0005-0000-0000-00004D5C0000}"/>
    <cellStyle name="Normal 12 2 2 4 2 5" xfId="5961" xr:uid="{00000000-0005-0000-0000-00004E5C0000}"/>
    <cellStyle name="Normal 12 2 2 4 2 5 2" xfId="10911" xr:uid="{00000000-0005-0000-0000-00004F5C0000}"/>
    <cellStyle name="Normal 12 2 2 4 2 5 2 2" xfId="45572" xr:uid="{00000000-0005-0000-0000-0000505C0000}"/>
    <cellStyle name="Normal 12 2 2 4 2 5 3" xfId="15861" xr:uid="{00000000-0005-0000-0000-0000515C0000}"/>
    <cellStyle name="Normal 12 2 2 4 2 5 3 2" xfId="40620" xr:uid="{00000000-0005-0000-0000-0000525C0000}"/>
    <cellStyle name="Normal 12 2 2 4 2 5 4" xfId="20812" xr:uid="{00000000-0005-0000-0000-0000535C0000}"/>
    <cellStyle name="Normal 12 2 2 4 2 5 5" xfId="25764" xr:uid="{00000000-0005-0000-0000-0000545C0000}"/>
    <cellStyle name="Normal 12 2 2 4 2 5 6" xfId="30716" xr:uid="{00000000-0005-0000-0000-0000555C0000}"/>
    <cellStyle name="Normal 12 2 2 4 2 5 7" xfId="35668" xr:uid="{00000000-0005-0000-0000-0000565C0000}"/>
    <cellStyle name="Normal 12 2 2 4 2 6" xfId="2199" xr:uid="{00000000-0005-0000-0000-0000575C0000}"/>
    <cellStyle name="Normal 12 2 2 4 2 6 2" xfId="41810" xr:uid="{00000000-0005-0000-0000-0000585C0000}"/>
    <cellStyle name="Normal 12 2 2 4 2 7" xfId="7149" xr:uid="{00000000-0005-0000-0000-0000595C0000}"/>
    <cellStyle name="Normal 12 2 2 4 2 7 2" xfId="36858" xr:uid="{00000000-0005-0000-0000-00005A5C0000}"/>
    <cellStyle name="Normal 12 2 2 4 2 8" xfId="12099" xr:uid="{00000000-0005-0000-0000-00005B5C0000}"/>
    <cellStyle name="Normal 12 2 2 4 2 9" xfId="17050" xr:uid="{00000000-0005-0000-0000-00005C5C0000}"/>
    <cellStyle name="Normal 12 2 2 4 3" xfId="747" xr:uid="{00000000-0005-0000-0000-00005D5C0000}"/>
    <cellStyle name="Normal 12 2 2 4 3 10" xfId="32500" xr:uid="{00000000-0005-0000-0000-00005E5C0000}"/>
    <cellStyle name="Normal 12 2 2 4 3 2" xfId="4245" xr:uid="{00000000-0005-0000-0000-00005F5C0000}"/>
    <cellStyle name="Normal 12 2 2 4 3 2 2" xfId="9195" xr:uid="{00000000-0005-0000-0000-0000605C0000}"/>
    <cellStyle name="Normal 12 2 2 4 3 2 2 2" xfId="43856" xr:uid="{00000000-0005-0000-0000-0000615C0000}"/>
    <cellStyle name="Normal 12 2 2 4 3 2 3" xfId="14145" xr:uid="{00000000-0005-0000-0000-0000625C0000}"/>
    <cellStyle name="Normal 12 2 2 4 3 2 3 2" xfId="38904" xr:uid="{00000000-0005-0000-0000-0000635C0000}"/>
    <cellStyle name="Normal 12 2 2 4 3 2 4" xfId="19096" xr:uid="{00000000-0005-0000-0000-0000645C0000}"/>
    <cellStyle name="Normal 12 2 2 4 3 2 5" xfId="24048" xr:uid="{00000000-0005-0000-0000-0000655C0000}"/>
    <cellStyle name="Normal 12 2 2 4 3 2 6" xfId="29000" xr:uid="{00000000-0005-0000-0000-0000665C0000}"/>
    <cellStyle name="Normal 12 2 2 4 3 2 7" xfId="33952" xr:uid="{00000000-0005-0000-0000-0000675C0000}"/>
    <cellStyle name="Normal 12 2 2 4 3 3" xfId="5697" xr:uid="{00000000-0005-0000-0000-0000685C0000}"/>
    <cellStyle name="Normal 12 2 2 4 3 3 2" xfId="10647" xr:uid="{00000000-0005-0000-0000-0000695C0000}"/>
    <cellStyle name="Normal 12 2 2 4 3 3 2 2" xfId="45308" xr:uid="{00000000-0005-0000-0000-00006A5C0000}"/>
    <cellStyle name="Normal 12 2 2 4 3 3 3" xfId="15597" xr:uid="{00000000-0005-0000-0000-00006B5C0000}"/>
    <cellStyle name="Normal 12 2 2 4 3 3 3 2" xfId="40356" xr:uid="{00000000-0005-0000-0000-00006C5C0000}"/>
    <cellStyle name="Normal 12 2 2 4 3 3 4" xfId="20548" xr:uid="{00000000-0005-0000-0000-00006D5C0000}"/>
    <cellStyle name="Normal 12 2 2 4 3 3 5" xfId="25500" xr:uid="{00000000-0005-0000-0000-00006E5C0000}"/>
    <cellStyle name="Normal 12 2 2 4 3 3 6" xfId="30452" xr:uid="{00000000-0005-0000-0000-00006F5C0000}"/>
    <cellStyle name="Normal 12 2 2 4 3 3 7" xfId="35404" xr:uid="{00000000-0005-0000-0000-0000705C0000}"/>
    <cellStyle name="Normal 12 2 2 4 3 4" xfId="2793" xr:uid="{00000000-0005-0000-0000-0000715C0000}"/>
    <cellStyle name="Normal 12 2 2 4 3 4 2" xfId="42404" xr:uid="{00000000-0005-0000-0000-0000725C0000}"/>
    <cellStyle name="Normal 12 2 2 4 3 5" xfId="7743" xr:uid="{00000000-0005-0000-0000-0000735C0000}"/>
    <cellStyle name="Normal 12 2 2 4 3 5 2" xfId="37452" xr:uid="{00000000-0005-0000-0000-0000745C0000}"/>
    <cellStyle name="Normal 12 2 2 4 3 6" xfId="12693" xr:uid="{00000000-0005-0000-0000-0000755C0000}"/>
    <cellStyle name="Normal 12 2 2 4 3 7" xfId="17644" xr:uid="{00000000-0005-0000-0000-0000765C0000}"/>
    <cellStyle name="Normal 12 2 2 4 3 8" xfId="22596" xr:uid="{00000000-0005-0000-0000-0000775C0000}"/>
    <cellStyle name="Normal 12 2 2 4 3 9" xfId="27548" xr:uid="{00000000-0005-0000-0000-0000785C0000}"/>
    <cellStyle name="Normal 12 2 2 4 4" xfId="1341" xr:uid="{00000000-0005-0000-0000-0000795C0000}"/>
    <cellStyle name="Normal 12 2 2 4 4 10" xfId="33094" xr:uid="{00000000-0005-0000-0000-00007A5C0000}"/>
    <cellStyle name="Normal 12 2 2 4 4 2" xfId="4839" xr:uid="{00000000-0005-0000-0000-00007B5C0000}"/>
    <cellStyle name="Normal 12 2 2 4 4 2 2" xfId="9789" xr:uid="{00000000-0005-0000-0000-00007C5C0000}"/>
    <cellStyle name="Normal 12 2 2 4 4 2 2 2" xfId="44450" xr:uid="{00000000-0005-0000-0000-00007D5C0000}"/>
    <cellStyle name="Normal 12 2 2 4 4 2 3" xfId="14739" xr:uid="{00000000-0005-0000-0000-00007E5C0000}"/>
    <cellStyle name="Normal 12 2 2 4 4 2 3 2" xfId="39498" xr:uid="{00000000-0005-0000-0000-00007F5C0000}"/>
    <cellStyle name="Normal 12 2 2 4 4 2 4" xfId="19690" xr:uid="{00000000-0005-0000-0000-0000805C0000}"/>
    <cellStyle name="Normal 12 2 2 4 4 2 5" xfId="24642" xr:uid="{00000000-0005-0000-0000-0000815C0000}"/>
    <cellStyle name="Normal 12 2 2 4 4 2 6" xfId="29594" xr:uid="{00000000-0005-0000-0000-0000825C0000}"/>
    <cellStyle name="Normal 12 2 2 4 4 2 7" xfId="34546" xr:uid="{00000000-0005-0000-0000-0000835C0000}"/>
    <cellStyle name="Normal 12 2 2 4 4 3" xfId="6291" xr:uid="{00000000-0005-0000-0000-0000845C0000}"/>
    <cellStyle name="Normal 12 2 2 4 4 3 2" xfId="11241" xr:uid="{00000000-0005-0000-0000-0000855C0000}"/>
    <cellStyle name="Normal 12 2 2 4 4 3 2 2" xfId="45902" xr:uid="{00000000-0005-0000-0000-0000865C0000}"/>
    <cellStyle name="Normal 12 2 2 4 4 3 3" xfId="16191" xr:uid="{00000000-0005-0000-0000-0000875C0000}"/>
    <cellStyle name="Normal 12 2 2 4 4 3 3 2" xfId="40950" xr:uid="{00000000-0005-0000-0000-0000885C0000}"/>
    <cellStyle name="Normal 12 2 2 4 4 3 4" xfId="21142" xr:uid="{00000000-0005-0000-0000-0000895C0000}"/>
    <cellStyle name="Normal 12 2 2 4 4 3 5" xfId="26094" xr:uid="{00000000-0005-0000-0000-00008A5C0000}"/>
    <cellStyle name="Normal 12 2 2 4 4 3 6" xfId="31046" xr:uid="{00000000-0005-0000-0000-00008B5C0000}"/>
    <cellStyle name="Normal 12 2 2 4 4 3 7" xfId="35998" xr:uid="{00000000-0005-0000-0000-00008C5C0000}"/>
    <cellStyle name="Normal 12 2 2 4 4 4" xfId="3387" xr:uid="{00000000-0005-0000-0000-00008D5C0000}"/>
    <cellStyle name="Normal 12 2 2 4 4 4 2" xfId="42998" xr:uid="{00000000-0005-0000-0000-00008E5C0000}"/>
    <cellStyle name="Normal 12 2 2 4 4 5" xfId="8337" xr:uid="{00000000-0005-0000-0000-00008F5C0000}"/>
    <cellStyle name="Normal 12 2 2 4 4 5 2" xfId="38046" xr:uid="{00000000-0005-0000-0000-0000905C0000}"/>
    <cellStyle name="Normal 12 2 2 4 4 6" xfId="13287" xr:uid="{00000000-0005-0000-0000-0000915C0000}"/>
    <cellStyle name="Normal 12 2 2 4 4 7" xfId="18238" xr:uid="{00000000-0005-0000-0000-0000925C0000}"/>
    <cellStyle name="Normal 12 2 2 4 4 8" xfId="23190" xr:uid="{00000000-0005-0000-0000-0000935C0000}"/>
    <cellStyle name="Normal 12 2 2 4 4 9" xfId="28142" xr:uid="{00000000-0005-0000-0000-0000945C0000}"/>
    <cellStyle name="Normal 12 2 2 4 5" xfId="2463" xr:uid="{00000000-0005-0000-0000-0000955C0000}"/>
    <cellStyle name="Normal 12 2 2 4 5 2" xfId="7413" xr:uid="{00000000-0005-0000-0000-0000965C0000}"/>
    <cellStyle name="Normal 12 2 2 4 5 2 2" xfId="42074" xr:uid="{00000000-0005-0000-0000-0000975C0000}"/>
    <cellStyle name="Normal 12 2 2 4 5 3" xfId="12363" xr:uid="{00000000-0005-0000-0000-0000985C0000}"/>
    <cellStyle name="Normal 12 2 2 4 5 3 2" xfId="37122" xr:uid="{00000000-0005-0000-0000-0000995C0000}"/>
    <cellStyle name="Normal 12 2 2 4 5 4" xfId="17314" xr:uid="{00000000-0005-0000-0000-00009A5C0000}"/>
    <cellStyle name="Normal 12 2 2 4 5 5" xfId="22266" xr:uid="{00000000-0005-0000-0000-00009B5C0000}"/>
    <cellStyle name="Normal 12 2 2 4 5 6" xfId="27218" xr:uid="{00000000-0005-0000-0000-00009C5C0000}"/>
    <cellStyle name="Normal 12 2 2 4 5 7" xfId="32170" xr:uid="{00000000-0005-0000-0000-00009D5C0000}"/>
    <cellStyle name="Normal 12 2 2 4 6" xfId="3915" xr:uid="{00000000-0005-0000-0000-00009E5C0000}"/>
    <cellStyle name="Normal 12 2 2 4 6 2" xfId="8865" xr:uid="{00000000-0005-0000-0000-00009F5C0000}"/>
    <cellStyle name="Normal 12 2 2 4 6 2 2" xfId="43526" xr:uid="{00000000-0005-0000-0000-0000A05C0000}"/>
    <cellStyle name="Normal 12 2 2 4 6 3" xfId="13815" xr:uid="{00000000-0005-0000-0000-0000A15C0000}"/>
    <cellStyle name="Normal 12 2 2 4 6 3 2" xfId="38574" xr:uid="{00000000-0005-0000-0000-0000A25C0000}"/>
    <cellStyle name="Normal 12 2 2 4 6 4" xfId="18766" xr:uid="{00000000-0005-0000-0000-0000A35C0000}"/>
    <cellStyle name="Normal 12 2 2 4 6 5" xfId="23718" xr:uid="{00000000-0005-0000-0000-0000A45C0000}"/>
    <cellStyle name="Normal 12 2 2 4 6 6" xfId="28670" xr:uid="{00000000-0005-0000-0000-0000A55C0000}"/>
    <cellStyle name="Normal 12 2 2 4 6 7" xfId="33622" xr:uid="{00000000-0005-0000-0000-0000A65C0000}"/>
    <cellStyle name="Normal 12 2 2 4 7" xfId="5367" xr:uid="{00000000-0005-0000-0000-0000A75C0000}"/>
    <cellStyle name="Normal 12 2 2 4 7 2" xfId="10317" xr:uid="{00000000-0005-0000-0000-0000A85C0000}"/>
    <cellStyle name="Normal 12 2 2 4 7 2 2" xfId="44978" xr:uid="{00000000-0005-0000-0000-0000A95C0000}"/>
    <cellStyle name="Normal 12 2 2 4 7 3" xfId="15267" xr:uid="{00000000-0005-0000-0000-0000AA5C0000}"/>
    <cellStyle name="Normal 12 2 2 4 7 3 2" xfId="40026" xr:uid="{00000000-0005-0000-0000-0000AB5C0000}"/>
    <cellStyle name="Normal 12 2 2 4 7 4" xfId="20218" xr:uid="{00000000-0005-0000-0000-0000AC5C0000}"/>
    <cellStyle name="Normal 12 2 2 4 7 5" xfId="25170" xr:uid="{00000000-0005-0000-0000-0000AD5C0000}"/>
    <cellStyle name="Normal 12 2 2 4 7 6" xfId="30122" xr:uid="{00000000-0005-0000-0000-0000AE5C0000}"/>
    <cellStyle name="Normal 12 2 2 4 7 7" xfId="35074" xr:uid="{00000000-0005-0000-0000-0000AF5C0000}"/>
    <cellStyle name="Normal 12 2 2 4 8" xfId="1935" xr:uid="{00000000-0005-0000-0000-0000B05C0000}"/>
    <cellStyle name="Normal 12 2 2 4 8 2" xfId="41546" xr:uid="{00000000-0005-0000-0000-0000B15C0000}"/>
    <cellStyle name="Normal 12 2 2 4 9" xfId="6885" xr:uid="{00000000-0005-0000-0000-0000B25C0000}"/>
    <cellStyle name="Normal 12 2 2 4 9 2" xfId="36594" xr:uid="{00000000-0005-0000-0000-0000B35C0000}"/>
    <cellStyle name="Normal 12 2 2 5" xfId="483" xr:uid="{00000000-0005-0000-0000-0000B45C0000}"/>
    <cellStyle name="Normal 12 2 2 5 10" xfId="11901" xr:uid="{00000000-0005-0000-0000-0000B55C0000}"/>
    <cellStyle name="Normal 12 2 2 5 11" xfId="16852" xr:uid="{00000000-0005-0000-0000-0000B65C0000}"/>
    <cellStyle name="Normal 12 2 2 5 12" xfId="21804" xr:uid="{00000000-0005-0000-0000-0000B75C0000}"/>
    <cellStyle name="Normal 12 2 2 5 13" xfId="26756" xr:uid="{00000000-0005-0000-0000-0000B85C0000}"/>
    <cellStyle name="Normal 12 2 2 5 14" xfId="31708" xr:uid="{00000000-0005-0000-0000-0000B95C0000}"/>
    <cellStyle name="Normal 12 2 2 5 2" xfId="1077" xr:uid="{00000000-0005-0000-0000-0000BA5C0000}"/>
    <cellStyle name="Normal 12 2 2 5 2 10" xfId="22068" xr:uid="{00000000-0005-0000-0000-0000BB5C0000}"/>
    <cellStyle name="Normal 12 2 2 5 2 11" xfId="27020" xr:uid="{00000000-0005-0000-0000-0000BC5C0000}"/>
    <cellStyle name="Normal 12 2 2 5 2 12" xfId="31972" xr:uid="{00000000-0005-0000-0000-0000BD5C0000}"/>
    <cellStyle name="Normal 12 2 2 5 2 2" xfId="1671" xr:uid="{00000000-0005-0000-0000-0000BE5C0000}"/>
    <cellStyle name="Normal 12 2 2 5 2 2 10" xfId="33424" xr:uid="{00000000-0005-0000-0000-0000BF5C0000}"/>
    <cellStyle name="Normal 12 2 2 5 2 2 2" xfId="5169" xr:uid="{00000000-0005-0000-0000-0000C05C0000}"/>
    <cellStyle name="Normal 12 2 2 5 2 2 2 2" xfId="10119" xr:uid="{00000000-0005-0000-0000-0000C15C0000}"/>
    <cellStyle name="Normal 12 2 2 5 2 2 2 2 2" xfId="44780" xr:uid="{00000000-0005-0000-0000-0000C25C0000}"/>
    <cellStyle name="Normal 12 2 2 5 2 2 2 3" xfId="15069" xr:uid="{00000000-0005-0000-0000-0000C35C0000}"/>
    <cellStyle name="Normal 12 2 2 5 2 2 2 3 2" xfId="39828" xr:uid="{00000000-0005-0000-0000-0000C45C0000}"/>
    <cellStyle name="Normal 12 2 2 5 2 2 2 4" xfId="20020" xr:uid="{00000000-0005-0000-0000-0000C55C0000}"/>
    <cellStyle name="Normal 12 2 2 5 2 2 2 5" xfId="24972" xr:uid="{00000000-0005-0000-0000-0000C65C0000}"/>
    <cellStyle name="Normal 12 2 2 5 2 2 2 6" xfId="29924" xr:uid="{00000000-0005-0000-0000-0000C75C0000}"/>
    <cellStyle name="Normal 12 2 2 5 2 2 2 7" xfId="34876" xr:uid="{00000000-0005-0000-0000-0000C85C0000}"/>
    <cellStyle name="Normal 12 2 2 5 2 2 3" xfId="6621" xr:uid="{00000000-0005-0000-0000-0000C95C0000}"/>
    <cellStyle name="Normal 12 2 2 5 2 2 3 2" xfId="11571" xr:uid="{00000000-0005-0000-0000-0000CA5C0000}"/>
    <cellStyle name="Normal 12 2 2 5 2 2 3 2 2" xfId="46232" xr:uid="{00000000-0005-0000-0000-0000CB5C0000}"/>
    <cellStyle name="Normal 12 2 2 5 2 2 3 3" xfId="16521" xr:uid="{00000000-0005-0000-0000-0000CC5C0000}"/>
    <cellStyle name="Normal 12 2 2 5 2 2 3 3 2" xfId="41280" xr:uid="{00000000-0005-0000-0000-0000CD5C0000}"/>
    <cellStyle name="Normal 12 2 2 5 2 2 3 4" xfId="21472" xr:uid="{00000000-0005-0000-0000-0000CE5C0000}"/>
    <cellStyle name="Normal 12 2 2 5 2 2 3 5" xfId="26424" xr:uid="{00000000-0005-0000-0000-0000CF5C0000}"/>
    <cellStyle name="Normal 12 2 2 5 2 2 3 6" xfId="31376" xr:uid="{00000000-0005-0000-0000-0000D05C0000}"/>
    <cellStyle name="Normal 12 2 2 5 2 2 3 7" xfId="36328" xr:uid="{00000000-0005-0000-0000-0000D15C0000}"/>
    <cellStyle name="Normal 12 2 2 5 2 2 4" xfId="3717" xr:uid="{00000000-0005-0000-0000-0000D25C0000}"/>
    <cellStyle name="Normal 12 2 2 5 2 2 4 2" xfId="43328" xr:uid="{00000000-0005-0000-0000-0000D35C0000}"/>
    <cellStyle name="Normal 12 2 2 5 2 2 5" xfId="8667" xr:uid="{00000000-0005-0000-0000-0000D45C0000}"/>
    <cellStyle name="Normal 12 2 2 5 2 2 5 2" xfId="38376" xr:uid="{00000000-0005-0000-0000-0000D55C0000}"/>
    <cellStyle name="Normal 12 2 2 5 2 2 6" xfId="13617" xr:uid="{00000000-0005-0000-0000-0000D65C0000}"/>
    <cellStyle name="Normal 12 2 2 5 2 2 7" xfId="18568" xr:uid="{00000000-0005-0000-0000-0000D75C0000}"/>
    <cellStyle name="Normal 12 2 2 5 2 2 8" xfId="23520" xr:uid="{00000000-0005-0000-0000-0000D85C0000}"/>
    <cellStyle name="Normal 12 2 2 5 2 2 9" xfId="28472" xr:uid="{00000000-0005-0000-0000-0000D95C0000}"/>
    <cellStyle name="Normal 12 2 2 5 2 3" xfId="3123" xr:uid="{00000000-0005-0000-0000-0000DA5C0000}"/>
    <cellStyle name="Normal 12 2 2 5 2 3 2" xfId="8073" xr:uid="{00000000-0005-0000-0000-0000DB5C0000}"/>
    <cellStyle name="Normal 12 2 2 5 2 3 2 2" xfId="42734" xr:uid="{00000000-0005-0000-0000-0000DC5C0000}"/>
    <cellStyle name="Normal 12 2 2 5 2 3 3" xfId="13023" xr:uid="{00000000-0005-0000-0000-0000DD5C0000}"/>
    <cellStyle name="Normal 12 2 2 5 2 3 3 2" xfId="37782" xr:uid="{00000000-0005-0000-0000-0000DE5C0000}"/>
    <cellStyle name="Normal 12 2 2 5 2 3 4" xfId="17974" xr:uid="{00000000-0005-0000-0000-0000DF5C0000}"/>
    <cellStyle name="Normal 12 2 2 5 2 3 5" xfId="22926" xr:uid="{00000000-0005-0000-0000-0000E05C0000}"/>
    <cellStyle name="Normal 12 2 2 5 2 3 6" xfId="27878" xr:uid="{00000000-0005-0000-0000-0000E15C0000}"/>
    <cellStyle name="Normal 12 2 2 5 2 3 7" xfId="32830" xr:uid="{00000000-0005-0000-0000-0000E25C0000}"/>
    <cellStyle name="Normal 12 2 2 5 2 4" xfId="4575" xr:uid="{00000000-0005-0000-0000-0000E35C0000}"/>
    <cellStyle name="Normal 12 2 2 5 2 4 2" xfId="9525" xr:uid="{00000000-0005-0000-0000-0000E45C0000}"/>
    <cellStyle name="Normal 12 2 2 5 2 4 2 2" xfId="44186" xr:uid="{00000000-0005-0000-0000-0000E55C0000}"/>
    <cellStyle name="Normal 12 2 2 5 2 4 3" xfId="14475" xr:uid="{00000000-0005-0000-0000-0000E65C0000}"/>
    <cellStyle name="Normal 12 2 2 5 2 4 3 2" xfId="39234" xr:uid="{00000000-0005-0000-0000-0000E75C0000}"/>
    <cellStyle name="Normal 12 2 2 5 2 4 4" xfId="19426" xr:uid="{00000000-0005-0000-0000-0000E85C0000}"/>
    <cellStyle name="Normal 12 2 2 5 2 4 5" xfId="24378" xr:uid="{00000000-0005-0000-0000-0000E95C0000}"/>
    <cellStyle name="Normal 12 2 2 5 2 4 6" xfId="29330" xr:uid="{00000000-0005-0000-0000-0000EA5C0000}"/>
    <cellStyle name="Normal 12 2 2 5 2 4 7" xfId="34282" xr:uid="{00000000-0005-0000-0000-0000EB5C0000}"/>
    <cellStyle name="Normal 12 2 2 5 2 5" xfId="6027" xr:uid="{00000000-0005-0000-0000-0000EC5C0000}"/>
    <cellStyle name="Normal 12 2 2 5 2 5 2" xfId="10977" xr:uid="{00000000-0005-0000-0000-0000ED5C0000}"/>
    <cellStyle name="Normal 12 2 2 5 2 5 2 2" xfId="45638" xr:uid="{00000000-0005-0000-0000-0000EE5C0000}"/>
    <cellStyle name="Normal 12 2 2 5 2 5 3" xfId="15927" xr:uid="{00000000-0005-0000-0000-0000EF5C0000}"/>
    <cellStyle name="Normal 12 2 2 5 2 5 3 2" xfId="40686" xr:uid="{00000000-0005-0000-0000-0000F05C0000}"/>
    <cellStyle name="Normal 12 2 2 5 2 5 4" xfId="20878" xr:uid="{00000000-0005-0000-0000-0000F15C0000}"/>
    <cellStyle name="Normal 12 2 2 5 2 5 5" xfId="25830" xr:uid="{00000000-0005-0000-0000-0000F25C0000}"/>
    <cellStyle name="Normal 12 2 2 5 2 5 6" xfId="30782" xr:uid="{00000000-0005-0000-0000-0000F35C0000}"/>
    <cellStyle name="Normal 12 2 2 5 2 5 7" xfId="35734" xr:uid="{00000000-0005-0000-0000-0000F45C0000}"/>
    <cellStyle name="Normal 12 2 2 5 2 6" xfId="2265" xr:uid="{00000000-0005-0000-0000-0000F55C0000}"/>
    <cellStyle name="Normal 12 2 2 5 2 6 2" xfId="41876" xr:uid="{00000000-0005-0000-0000-0000F65C0000}"/>
    <cellStyle name="Normal 12 2 2 5 2 7" xfId="7215" xr:uid="{00000000-0005-0000-0000-0000F75C0000}"/>
    <cellStyle name="Normal 12 2 2 5 2 7 2" xfId="36924" xr:uid="{00000000-0005-0000-0000-0000F85C0000}"/>
    <cellStyle name="Normal 12 2 2 5 2 8" xfId="12165" xr:uid="{00000000-0005-0000-0000-0000F95C0000}"/>
    <cellStyle name="Normal 12 2 2 5 2 9" xfId="17116" xr:uid="{00000000-0005-0000-0000-0000FA5C0000}"/>
    <cellStyle name="Normal 12 2 2 5 3" xfId="813" xr:uid="{00000000-0005-0000-0000-0000FB5C0000}"/>
    <cellStyle name="Normal 12 2 2 5 3 10" xfId="32566" xr:uid="{00000000-0005-0000-0000-0000FC5C0000}"/>
    <cellStyle name="Normal 12 2 2 5 3 2" xfId="4311" xr:uid="{00000000-0005-0000-0000-0000FD5C0000}"/>
    <cellStyle name="Normal 12 2 2 5 3 2 2" xfId="9261" xr:uid="{00000000-0005-0000-0000-0000FE5C0000}"/>
    <cellStyle name="Normal 12 2 2 5 3 2 2 2" xfId="43922" xr:uid="{00000000-0005-0000-0000-0000FF5C0000}"/>
    <cellStyle name="Normal 12 2 2 5 3 2 3" xfId="14211" xr:uid="{00000000-0005-0000-0000-0000005D0000}"/>
    <cellStyle name="Normal 12 2 2 5 3 2 3 2" xfId="38970" xr:uid="{00000000-0005-0000-0000-0000015D0000}"/>
    <cellStyle name="Normal 12 2 2 5 3 2 4" xfId="19162" xr:uid="{00000000-0005-0000-0000-0000025D0000}"/>
    <cellStyle name="Normal 12 2 2 5 3 2 5" xfId="24114" xr:uid="{00000000-0005-0000-0000-0000035D0000}"/>
    <cellStyle name="Normal 12 2 2 5 3 2 6" xfId="29066" xr:uid="{00000000-0005-0000-0000-0000045D0000}"/>
    <cellStyle name="Normal 12 2 2 5 3 2 7" xfId="34018" xr:uid="{00000000-0005-0000-0000-0000055D0000}"/>
    <cellStyle name="Normal 12 2 2 5 3 3" xfId="5763" xr:uid="{00000000-0005-0000-0000-0000065D0000}"/>
    <cellStyle name="Normal 12 2 2 5 3 3 2" xfId="10713" xr:uid="{00000000-0005-0000-0000-0000075D0000}"/>
    <cellStyle name="Normal 12 2 2 5 3 3 2 2" xfId="45374" xr:uid="{00000000-0005-0000-0000-0000085D0000}"/>
    <cellStyle name="Normal 12 2 2 5 3 3 3" xfId="15663" xr:uid="{00000000-0005-0000-0000-0000095D0000}"/>
    <cellStyle name="Normal 12 2 2 5 3 3 3 2" xfId="40422" xr:uid="{00000000-0005-0000-0000-00000A5D0000}"/>
    <cellStyle name="Normal 12 2 2 5 3 3 4" xfId="20614" xr:uid="{00000000-0005-0000-0000-00000B5D0000}"/>
    <cellStyle name="Normal 12 2 2 5 3 3 5" xfId="25566" xr:uid="{00000000-0005-0000-0000-00000C5D0000}"/>
    <cellStyle name="Normal 12 2 2 5 3 3 6" xfId="30518" xr:uid="{00000000-0005-0000-0000-00000D5D0000}"/>
    <cellStyle name="Normal 12 2 2 5 3 3 7" xfId="35470" xr:uid="{00000000-0005-0000-0000-00000E5D0000}"/>
    <cellStyle name="Normal 12 2 2 5 3 4" xfId="2859" xr:uid="{00000000-0005-0000-0000-00000F5D0000}"/>
    <cellStyle name="Normal 12 2 2 5 3 4 2" xfId="42470" xr:uid="{00000000-0005-0000-0000-0000105D0000}"/>
    <cellStyle name="Normal 12 2 2 5 3 5" xfId="7809" xr:uid="{00000000-0005-0000-0000-0000115D0000}"/>
    <cellStyle name="Normal 12 2 2 5 3 5 2" xfId="37518" xr:uid="{00000000-0005-0000-0000-0000125D0000}"/>
    <cellStyle name="Normal 12 2 2 5 3 6" xfId="12759" xr:uid="{00000000-0005-0000-0000-0000135D0000}"/>
    <cellStyle name="Normal 12 2 2 5 3 7" xfId="17710" xr:uid="{00000000-0005-0000-0000-0000145D0000}"/>
    <cellStyle name="Normal 12 2 2 5 3 8" xfId="22662" xr:uid="{00000000-0005-0000-0000-0000155D0000}"/>
    <cellStyle name="Normal 12 2 2 5 3 9" xfId="27614" xr:uid="{00000000-0005-0000-0000-0000165D0000}"/>
    <cellStyle name="Normal 12 2 2 5 4" xfId="1407" xr:uid="{00000000-0005-0000-0000-0000175D0000}"/>
    <cellStyle name="Normal 12 2 2 5 4 10" xfId="33160" xr:uid="{00000000-0005-0000-0000-0000185D0000}"/>
    <cellStyle name="Normal 12 2 2 5 4 2" xfId="4905" xr:uid="{00000000-0005-0000-0000-0000195D0000}"/>
    <cellStyle name="Normal 12 2 2 5 4 2 2" xfId="9855" xr:uid="{00000000-0005-0000-0000-00001A5D0000}"/>
    <cellStyle name="Normal 12 2 2 5 4 2 2 2" xfId="44516" xr:uid="{00000000-0005-0000-0000-00001B5D0000}"/>
    <cellStyle name="Normal 12 2 2 5 4 2 3" xfId="14805" xr:uid="{00000000-0005-0000-0000-00001C5D0000}"/>
    <cellStyle name="Normal 12 2 2 5 4 2 3 2" xfId="39564" xr:uid="{00000000-0005-0000-0000-00001D5D0000}"/>
    <cellStyle name="Normal 12 2 2 5 4 2 4" xfId="19756" xr:uid="{00000000-0005-0000-0000-00001E5D0000}"/>
    <cellStyle name="Normal 12 2 2 5 4 2 5" xfId="24708" xr:uid="{00000000-0005-0000-0000-00001F5D0000}"/>
    <cellStyle name="Normal 12 2 2 5 4 2 6" xfId="29660" xr:uid="{00000000-0005-0000-0000-0000205D0000}"/>
    <cellStyle name="Normal 12 2 2 5 4 2 7" xfId="34612" xr:uid="{00000000-0005-0000-0000-0000215D0000}"/>
    <cellStyle name="Normal 12 2 2 5 4 3" xfId="6357" xr:uid="{00000000-0005-0000-0000-0000225D0000}"/>
    <cellStyle name="Normal 12 2 2 5 4 3 2" xfId="11307" xr:uid="{00000000-0005-0000-0000-0000235D0000}"/>
    <cellStyle name="Normal 12 2 2 5 4 3 2 2" xfId="45968" xr:uid="{00000000-0005-0000-0000-0000245D0000}"/>
    <cellStyle name="Normal 12 2 2 5 4 3 3" xfId="16257" xr:uid="{00000000-0005-0000-0000-0000255D0000}"/>
    <cellStyle name="Normal 12 2 2 5 4 3 3 2" xfId="41016" xr:uid="{00000000-0005-0000-0000-0000265D0000}"/>
    <cellStyle name="Normal 12 2 2 5 4 3 4" xfId="21208" xr:uid="{00000000-0005-0000-0000-0000275D0000}"/>
    <cellStyle name="Normal 12 2 2 5 4 3 5" xfId="26160" xr:uid="{00000000-0005-0000-0000-0000285D0000}"/>
    <cellStyle name="Normal 12 2 2 5 4 3 6" xfId="31112" xr:uid="{00000000-0005-0000-0000-0000295D0000}"/>
    <cellStyle name="Normal 12 2 2 5 4 3 7" xfId="36064" xr:uid="{00000000-0005-0000-0000-00002A5D0000}"/>
    <cellStyle name="Normal 12 2 2 5 4 4" xfId="3453" xr:uid="{00000000-0005-0000-0000-00002B5D0000}"/>
    <cellStyle name="Normal 12 2 2 5 4 4 2" xfId="43064" xr:uid="{00000000-0005-0000-0000-00002C5D0000}"/>
    <cellStyle name="Normal 12 2 2 5 4 5" xfId="8403" xr:uid="{00000000-0005-0000-0000-00002D5D0000}"/>
    <cellStyle name="Normal 12 2 2 5 4 5 2" xfId="38112" xr:uid="{00000000-0005-0000-0000-00002E5D0000}"/>
    <cellStyle name="Normal 12 2 2 5 4 6" xfId="13353" xr:uid="{00000000-0005-0000-0000-00002F5D0000}"/>
    <cellStyle name="Normal 12 2 2 5 4 7" xfId="18304" xr:uid="{00000000-0005-0000-0000-0000305D0000}"/>
    <cellStyle name="Normal 12 2 2 5 4 8" xfId="23256" xr:uid="{00000000-0005-0000-0000-0000315D0000}"/>
    <cellStyle name="Normal 12 2 2 5 4 9" xfId="28208" xr:uid="{00000000-0005-0000-0000-0000325D0000}"/>
    <cellStyle name="Normal 12 2 2 5 5" xfId="2529" xr:uid="{00000000-0005-0000-0000-0000335D0000}"/>
    <cellStyle name="Normal 12 2 2 5 5 2" xfId="7479" xr:uid="{00000000-0005-0000-0000-0000345D0000}"/>
    <cellStyle name="Normal 12 2 2 5 5 2 2" xfId="42140" xr:uid="{00000000-0005-0000-0000-0000355D0000}"/>
    <cellStyle name="Normal 12 2 2 5 5 3" xfId="12429" xr:uid="{00000000-0005-0000-0000-0000365D0000}"/>
    <cellStyle name="Normal 12 2 2 5 5 3 2" xfId="37188" xr:uid="{00000000-0005-0000-0000-0000375D0000}"/>
    <cellStyle name="Normal 12 2 2 5 5 4" xfId="17380" xr:uid="{00000000-0005-0000-0000-0000385D0000}"/>
    <cellStyle name="Normal 12 2 2 5 5 5" xfId="22332" xr:uid="{00000000-0005-0000-0000-0000395D0000}"/>
    <cellStyle name="Normal 12 2 2 5 5 6" xfId="27284" xr:uid="{00000000-0005-0000-0000-00003A5D0000}"/>
    <cellStyle name="Normal 12 2 2 5 5 7" xfId="32236" xr:uid="{00000000-0005-0000-0000-00003B5D0000}"/>
    <cellStyle name="Normal 12 2 2 5 6" xfId="3981" xr:uid="{00000000-0005-0000-0000-00003C5D0000}"/>
    <cellStyle name="Normal 12 2 2 5 6 2" xfId="8931" xr:uid="{00000000-0005-0000-0000-00003D5D0000}"/>
    <cellStyle name="Normal 12 2 2 5 6 2 2" xfId="43592" xr:uid="{00000000-0005-0000-0000-00003E5D0000}"/>
    <cellStyle name="Normal 12 2 2 5 6 3" xfId="13881" xr:uid="{00000000-0005-0000-0000-00003F5D0000}"/>
    <cellStyle name="Normal 12 2 2 5 6 3 2" xfId="38640" xr:uid="{00000000-0005-0000-0000-0000405D0000}"/>
    <cellStyle name="Normal 12 2 2 5 6 4" xfId="18832" xr:uid="{00000000-0005-0000-0000-0000415D0000}"/>
    <cellStyle name="Normal 12 2 2 5 6 5" xfId="23784" xr:uid="{00000000-0005-0000-0000-0000425D0000}"/>
    <cellStyle name="Normal 12 2 2 5 6 6" xfId="28736" xr:uid="{00000000-0005-0000-0000-0000435D0000}"/>
    <cellStyle name="Normal 12 2 2 5 6 7" xfId="33688" xr:uid="{00000000-0005-0000-0000-0000445D0000}"/>
    <cellStyle name="Normal 12 2 2 5 7" xfId="5433" xr:uid="{00000000-0005-0000-0000-0000455D0000}"/>
    <cellStyle name="Normal 12 2 2 5 7 2" xfId="10383" xr:uid="{00000000-0005-0000-0000-0000465D0000}"/>
    <cellStyle name="Normal 12 2 2 5 7 2 2" xfId="45044" xr:uid="{00000000-0005-0000-0000-0000475D0000}"/>
    <cellStyle name="Normal 12 2 2 5 7 3" xfId="15333" xr:uid="{00000000-0005-0000-0000-0000485D0000}"/>
    <cellStyle name="Normal 12 2 2 5 7 3 2" xfId="40092" xr:uid="{00000000-0005-0000-0000-0000495D0000}"/>
    <cellStyle name="Normal 12 2 2 5 7 4" xfId="20284" xr:uid="{00000000-0005-0000-0000-00004A5D0000}"/>
    <cellStyle name="Normal 12 2 2 5 7 5" xfId="25236" xr:uid="{00000000-0005-0000-0000-00004B5D0000}"/>
    <cellStyle name="Normal 12 2 2 5 7 6" xfId="30188" xr:uid="{00000000-0005-0000-0000-00004C5D0000}"/>
    <cellStyle name="Normal 12 2 2 5 7 7" xfId="35140" xr:uid="{00000000-0005-0000-0000-00004D5D0000}"/>
    <cellStyle name="Normal 12 2 2 5 8" xfId="2001" xr:uid="{00000000-0005-0000-0000-00004E5D0000}"/>
    <cellStyle name="Normal 12 2 2 5 8 2" xfId="41612" xr:uid="{00000000-0005-0000-0000-00004F5D0000}"/>
    <cellStyle name="Normal 12 2 2 5 9" xfId="6951" xr:uid="{00000000-0005-0000-0000-0000505D0000}"/>
    <cellStyle name="Normal 12 2 2 5 9 2" xfId="36660" xr:uid="{00000000-0005-0000-0000-0000515D0000}"/>
    <cellStyle name="Normal 12 2 2 6" xfId="615" xr:uid="{00000000-0005-0000-0000-0000525D0000}"/>
    <cellStyle name="Normal 12 2 2 6 10" xfId="21606" xr:uid="{00000000-0005-0000-0000-0000535D0000}"/>
    <cellStyle name="Normal 12 2 2 6 11" xfId="26558" xr:uid="{00000000-0005-0000-0000-0000545D0000}"/>
    <cellStyle name="Normal 12 2 2 6 12" xfId="31510" xr:uid="{00000000-0005-0000-0000-0000555D0000}"/>
    <cellStyle name="Normal 12 2 2 6 2" xfId="1209" xr:uid="{00000000-0005-0000-0000-0000565D0000}"/>
    <cellStyle name="Normal 12 2 2 6 2 10" xfId="32962" xr:uid="{00000000-0005-0000-0000-0000575D0000}"/>
    <cellStyle name="Normal 12 2 2 6 2 2" xfId="4707" xr:uid="{00000000-0005-0000-0000-0000585D0000}"/>
    <cellStyle name="Normal 12 2 2 6 2 2 2" xfId="9657" xr:uid="{00000000-0005-0000-0000-0000595D0000}"/>
    <cellStyle name="Normal 12 2 2 6 2 2 2 2" xfId="44318" xr:uid="{00000000-0005-0000-0000-00005A5D0000}"/>
    <cellStyle name="Normal 12 2 2 6 2 2 3" xfId="14607" xr:uid="{00000000-0005-0000-0000-00005B5D0000}"/>
    <cellStyle name="Normal 12 2 2 6 2 2 3 2" xfId="39366" xr:uid="{00000000-0005-0000-0000-00005C5D0000}"/>
    <cellStyle name="Normal 12 2 2 6 2 2 4" xfId="19558" xr:uid="{00000000-0005-0000-0000-00005D5D0000}"/>
    <cellStyle name="Normal 12 2 2 6 2 2 5" xfId="24510" xr:uid="{00000000-0005-0000-0000-00005E5D0000}"/>
    <cellStyle name="Normal 12 2 2 6 2 2 6" xfId="29462" xr:uid="{00000000-0005-0000-0000-00005F5D0000}"/>
    <cellStyle name="Normal 12 2 2 6 2 2 7" xfId="34414" xr:uid="{00000000-0005-0000-0000-0000605D0000}"/>
    <cellStyle name="Normal 12 2 2 6 2 3" xfId="6159" xr:uid="{00000000-0005-0000-0000-0000615D0000}"/>
    <cellStyle name="Normal 12 2 2 6 2 3 2" xfId="11109" xr:uid="{00000000-0005-0000-0000-0000625D0000}"/>
    <cellStyle name="Normal 12 2 2 6 2 3 2 2" xfId="45770" xr:uid="{00000000-0005-0000-0000-0000635D0000}"/>
    <cellStyle name="Normal 12 2 2 6 2 3 3" xfId="16059" xr:uid="{00000000-0005-0000-0000-0000645D0000}"/>
    <cellStyle name="Normal 12 2 2 6 2 3 3 2" xfId="40818" xr:uid="{00000000-0005-0000-0000-0000655D0000}"/>
    <cellStyle name="Normal 12 2 2 6 2 3 4" xfId="21010" xr:uid="{00000000-0005-0000-0000-0000665D0000}"/>
    <cellStyle name="Normal 12 2 2 6 2 3 5" xfId="25962" xr:uid="{00000000-0005-0000-0000-0000675D0000}"/>
    <cellStyle name="Normal 12 2 2 6 2 3 6" xfId="30914" xr:uid="{00000000-0005-0000-0000-0000685D0000}"/>
    <cellStyle name="Normal 12 2 2 6 2 3 7" xfId="35866" xr:uid="{00000000-0005-0000-0000-0000695D0000}"/>
    <cellStyle name="Normal 12 2 2 6 2 4" xfId="3255" xr:uid="{00000000-0005-0000-0000-00006A5D0000}"/>
    <cellStyle name="Normal 12 2 2 6 2 4 2" xfId="42866" xr:uid="{00000000-0005-0000-0000-00006B5D0000}"/>
    <cellStyle name="Normal 12 2 2 6 2 5" xfId="8205" xr:uid="{00000000-0005-0000-0000-00006C5D0000}"/>
    <cellStyle name="Normal 12 2 2 6 2 5 2" xfId="37914" xr:uid="{00000000-0005-0000-0000-00006D5D0000}"/>
    <cellStyle name="Normal 12 2 2 6 2 6" xfId="13155" xr:uid="{00000000-0005-0000-0000-00006E5D0000}"/>
    <cellStyle name="Normal 12 2 2 6 2 7" xfId="18106" xr:uid="{00000000-0005-0000-0000-00006F5D0000}"/>
    <cellStyle name="Normal 12 2 2 6 2 8" xfId="23058" xr:uid="{00000000-0005-0000-0000-0000705D0000}"/>
    <cellStyle name="Normal 12 2 2 6 2 9" xfId="28010" xr:uid="{00000000-0005-0000-0000-0000715D0000}"/>
    <cellStyle name="Normal 12 2 2 6 3" xfId="2661" xr:uid="{00000000-0005-0000-0000-0000725D0000}"/>
    <cellStyle name="Normal 12 2 2 6 3 2" xfId="7611" xr:uid="{00000000-0005-0000-0000-0000735D0000}"/>
    <cellStyle name="Normal 12 2 2 6 3 2 2" xfId="42272" xr:uid="{00000000-0005-0000-0000-0000745D0000}"/>
    <cellStyle name="Normal 12 2 2 6 3 3" xfId="12561" xr:uid="{00000000-0005-0000-0000-0000755D0000}"/>
    <cellStyle name="Normal 12 2 2 6 3 3 2" xfId="37320" xr:uid="{00000000-0005-0000-0000-0000765D0000}"/>
    <cellStyle name="Normal 12 2 2 6 3 4" xfId="17512" xr:uid="{00000000-0005-0000-0000-0000775D0000}"/>
    <cellStyle name="Normal 12 2 2 6 3 5" xfId="22464" xr:uid="{00000000-0005-0000-0000-0000785D0000}"/>
    <cellStyle name="Normal 12 2 2 6 3 6" xfId="27416" xr:uid="{00000000-0005-0000-0000-0000795D0000}"/>
    <cellStyle name="Normal 12 2 2 6 3 7" xfId="32368" xr:uid="{00000000-0005-0000-0000-00007A5D0000}"/>
    <cellStyle name="Normal 12 2 2 6 4" xfId="4113" xr:uid="{00000000-0005-0000-0000-00007B5D0000}"/>
    <cellStyle name="Normal 12 2 2 6 4 2" xfId="9063" xr:uid="{00000000-0005-0000-0000-00007C5D0000}"/>
    <cellStyle name="Normal 12 2 2 6 4 2 2" xfId="43724" xr:uid="{00000000-0005-0000-0000-00007D5D0000}"/>
    <cellStyle name="Normal 12 2 2 6 4 3" xfId="14013" xr:uid="{00000000-0005-0000-0000-00007E5D0000}"/>
    <cellStyle name="Normal 12 2 2 6 4 3 2" xfId="38772" xr:uid="{00000000-0005-0000-0000-00007F5D0000}"/>
    <cellStyle name="Normal 12 2 2 6 4 4" xfId="18964" xr:uid="{00000000-0005-0000-0000-0000805D0000}"/>
    <cellStyle name="Normal 12 2 2 6 4 5" xfId="23916" xr:uid="{00000000-0005-0000-0000-0000815D0000}"/>
    <cellStyle name="Normal 12 2 2 6 4 6" xfId="28868" xr:uid="{00000000-0005-0000-0000-0000825D0000}"/>
    <cellStyle name="Normal 12 2 2 6 4 7" xfId="33820" xr:uid="{00000000-0005-0000-0000-0000835D0000}"/>
    <cellStyle name="Normal 12 2 2 6 5" xfId="5565" xr:uid="{00000000-0005-0000-0000-0000845D0000}"/>
    <cellStyle name="Normal 12 2 2 6 5 2" xfId="10515" xr:uid="{00000000-0005-0000-0000-0000855D0000}"/>
    <cellStyle name="Normal 12 2 2 6 5 2 2" xfId="45176" xr:uid="{00000000-0005-0000-0000-0000865D0000}"/>
    <cellStyle name="Normal 12 2 2 6 5 3" xfId="15465" xr:uid="{00000000-0005-0000-0000-0000875D0000}"/>
    <cellStyle name="Normal 12 2 2 6 5 3 2" xfId="40224" xr:uid="{00000000-0005-0000-0000-0000885D0000}"/>
    <cellStyle name="Normal 12 2 2 6 5 4" xfId="20416" xr:uid="{00000000-0005-0000-0000-0000895D0000}"/>
    <cellStyle name="Normal 12 2 2 6 5 5" xfId="25368" xr:uid="{00000000-0005-0000-0000-00008A5D0000}"/>
    <cellStyle name="Normal 12 2 2 6 5 6" xfId="30320" xr:uid="{00000000-0005-0000-0000-00008B5D0000}"/>
    <cellStyle name="Normal 12 2 2 6 5 7" xfId="35272" xr:uid="{00000000-0005-0000-0000-00008C5D0000}"/>
    <cellStyle name="Normal 12 2 2 6 6" xfId="1803" xr:uid="{00000000-0005-0000-0000-00008D5D0000}"/>
    <cellStyle name="Normal 12 2 2 6 6 2" xfId="41414" xr:uid="{00000000-0005-0000-0000-00008E5D0000}"/>
    <cellStyle name="Normal 12 2 2 6 7" xfId="6753" xr:uid="{00000000-0005-0000-0000-00008F5D0000}"/>
    <cellStyle name="Normal 12 2 2 6 7 2" xfId="36462" xr:uid="{00000000-0005-0000-0000-0000905D0000}"/>
    <cellStyle name="Normal 12 2 2 6 8" xfId="11703" xr:uid="{00000000-0005-0000-0000-0000915D0000}"/>
    <cellStyle name="Normal 12 2 2 6 9" xfId="16654" xr:uid="{00000000-0005-0000-0000-0000925D0000}"/>
    <cellStyle name="Normal 12 2 2 7" xfId="879" xr:uid="{00000000-0005-0000-0000-0000935D0000}"/>
    <cellStyle name="Normal 12 2 2 7 10" xfId="21870" xr:uid="{00000000-0005-0000-0000-0000945D0000}"/>
    <cellStyle name="Normal 12 2 2 7 11" xfId="26822" xr:uid="{00000000-0005-0000-0000-0000955D0000}"/>
    <cellStyle name="Normal 12 2 2 7 12" xfId="31774" xr:uid="{00000000-0005-0000-0000-0000965D0000}"/>
    <cellStyle name="Normal 12 2 2 7 2" xfId="1473" xr:uid="{00000000-0005-0000-0000-0000975D0000}"/>
    <cellStyle name="Normal 12 2 2 7 2 10" xfId="33226" xr:uid="{00000000-0005-0000-0000-0000985D0000}"/>
    <cellStyle name="Normal 12 2 2 7 2 2" xfId="4971" xr:uid="{00000000-0005-0000-0000-0000995D0000}"/>
    <cellStyle name="Normal 12 2 2 7 2 2 2" xfId="9921" xr:uid="{00000000-0005-0000-0000-00009A5D0000}"/>
    <cellStyle name="Normal 12 2 2 7 2 2 2 2" xfId="44582" xr:uid="{00000000-0005-0000-0000-00009B5D0000}"/>
    <cellStyle name="Normal 12 2 2 7 2 2 3" xfId="14871" xr:uid="{00000000-0005-0000-0000-00009C5D0000}"/>
    <cellStyle name="Normal 12 2 2 7 2 2 3 2" xfId="39630" xr:uid="{00000000-0005-0000-0000-00009D5D0000}"/>
    <cellStyle name="Normal 12 2 2 7 2 2 4" xfId="19822" xr:uid="{00000000-0005-0000-0000-00009E5D0000}"/>
    <cellStyle name="Normal 12 2 2 7 2 2 5" xfId="24774" xr:uid="{00000000-0005-0000-0000-00009F5D0000}"/>
    <cellStyle name="Normal 12 2 2 7 2 2 6" xfId="29726" xr:uid="{00000000-0005-0000-0000-0000A05D0000}"/>
    <cellStyle name="Normal 12 2 2 7 2 2 7" xfId="34678" xr:uid="{00000000-0005-0000-0000-0000A15D0000}"/>
    <cellStyle name="Normal 12 2 2 7 2 3" xfId="6423" xr:uid="{00000000-0005-0000-0000-0000A25D0000}"/>
    <cellStyle name="Normal 12 2 2 7 2 3 2" xfId="11373" xr:uid="{00000000-0005-0000-0000-0000A35D0000}"/>
    <cellStyle name="Normal 12 2 2 7 2 3 2 2" xfId="46034" xr:uid="{00000000-0005-0000-0000-0000A45D0000}"/>
    <cellStyle name="Normal 12 2 2 7 2 3 3" xfId="16323" xr:uid="{00000000-0005-0000-0000-0000A55D0000}"/>
    <cellStyle name="Normal 12 2 2 7 2 3 3 2" xfId="41082" xr:uid="{00000000-0005-0000-0000-0000A65D0000}"/>
    <cellStyle name="Normal 12 2 2 7 2 3 4" xfId="21274" xr:uid="{00000000-0005-0000-0000-0000A75D0000}"/>
    <cellStyle name="Normal 12 2 2 7 2 3 5" xfId="26226" xr:uid="{00000000-0005-0000-0000-0000A85D0000}"/>
    <cellStyle name="Normal 12 2 2 7 2 3 6" xfId="31178" xr:uid="{00000000-0005-0000-0000-0000A95D0000}"/>
    <cellStyle name="Normal 12 2 2 7 2 3 7" xfId="36130" xr:uid="{00000000-0005-0000-0000-0000AA5D0000}"/>
    <cellStyle name="Normal 12 2 2 7 2 4" xfId="3519" xr:uid="{00000000-0005-0000-0000-0000AB5D0000}"/>
    <cellStyle name="Normal 12 2 2 7 2 4 2" xfId="43130" xr:uid="{00000000-0005-0000-0000-0000AC5D0000}"/>
    <cellStyle name="Normal 12 2 2 7 2 5" xfId="8469" xr:uid="{00000000-0005-0000-0000-0000AD5D0000}"/>
    <cellStyle name="Normal 12 2 2 7 2 5 2" xfId="38178" xr:uid="{00000000-0005-0000-0000-0000AE5D0000}"/>
    <cellStyle name="Normal 12 2 2 7 2 6" xfId="13419" xr:uid="{00000000-0005-0000-0000-0000AF5D0000}"/>
    <cellStyle name="Normal 12 2 2 7 2 7" xfId="18370" xr:uid="{00000000-0005-0000-0000-0000B05D0000}"/>
    <cellStyle name="Normal 12 2 2 7 2 8" xfId="23322" xr:uid="{00000000-0005-0000-0000-0000B15D0000}"/>
    <cellStyle name="Normal 12 2 2 7 2 9" xfId="28274" xr:uid="{00000000-0005-0000-0000-0000B25D0000}"/>
    <cellStyle name="Normal 12 2 2 7 3" xfId="2925" xr:uid="{00000000-0005-0000-0000-0000B35D0000}"/>
    <cellStyle name="Normal 12 2 2 7 3 2" xfId="7875" xr:uid="{00000000-0005-0000-0000-0000B45D0000}"/>
    <cellStyle name="Normal 12 2 2 7 3 2 2" xfId="42536" xr:uid="{00000000-0005-0000-0000-0000B55D0000}"/>
    <cellStyle name="Normal 12 2 2 7 3 3" xfId="12825" xr:uid="{00000000-0005-0000-0000-0000B65D0000}"/>
    <cellStyle name="Normal 12 2 2 7 3 3 2" xfId="37584" xr:uid="{00000000-0005-0000-0000-0000B75D0000}"/>
    <cellStyle name="Normal 12 2 2 7 3 4" xfId="17776" xr:uid="{00000000-0005-0000-0000-0000B85D0000}"/>
    <cellStyle name="Normal 12 2 2 7 3 5" xfId="22728" xr:uid="{00000000-0005-0000-0000-0000B95D0000}"/>
    <cellStyle name="Normal 12 2 2 7 3 6" xfId="27680" xr:uid="{00000000-0005-0000-0000-0000BA5D0000}"/>
    <cellStyle name="Normal 12 2 2 7 3 7" xfId="32632" xr:uid="{00000000-0005-0000-0000-0000BB5D0000}"/>
    <cellStyle name="Normal 12 2 2 7 4" xfId="4377" xr:uid="{00000000-0005-0000-0000-0000BC5D0000}"/>
    <cellStyle name="Normal 12 2 2 7 4 2" xfId="9327" xr:uid="{00000000-0005-0000-0000-0000BD5D0000}"/>
    <cellStyle name="Normal 12 2 2 7 4 2 2" xfId="43988" xr:uid="{00000000-0005-0000-0000-0000BE5D0000}"/>
    <cellStyle name="Normal 12 2 2 7 4 3" xfId="14277" xr:uid="{00000000-0005-0000-0000-0000BF5D0000}"/>
    <cellStyle name="Normal 12 2 2 7 4 3 2" xfId="39036" xr:uid="{00000000-0005-0000-0000-0000C05D0000}"/>
    <cellStyle name="Normal 12 2 2 7 4 4" xfId="19228" xr:uid="{00000000-0005-0000-0000-0000C15D0000}"/>
    <cellStyle name="Normal 12 2 2 7 4 5" xfId="24180" xr:uid="{00000000-0005-0000-0000-0000C25D0000}"/>
    <cellStyle name="Normal 12 2 2 7 4 6" xfId="29132" xr:uid="{00000000-0005-0000-0000-0000C35D0000}"/>
    <cellStyle name="Normal 12 2 2 7 4 7" xfId="34084" xr:uid="{00000000-0005-0000-0000-0000C45D0000}"/>
    <cellStyle name="Normal 12 2 2 7 5" xfId="5829" xr:uid="{00000000-0005-0000-0000-0000C55D0000}"/>
    <cellStyle name="Normal 12 2 2 7 5 2" xfId="10779" xr:uid="{00000000-0005-0000-0000-0000C65D0000}"/>
    <cellStyle name="Normal 12 2 2 7 5 2 2" xfId="45440" xr:uid="{00000000-0005-0000-0000-0000C75D0000}"/>
    <cellStyle name="Normal 12 2 2 7 5 3" xfId="15729" xr:uid="{00000000-0005-0000-0000-0000C85D0000}"/>
    <cellStyle name="Normal 12 2 2 7 5 3 2" xfId="40488" xr:uid="{00000000-0005-0000-0000-0000C95D0000}"/>
    <cellStyle name="Normal 12 2 2 7 5 4" xfId="20680" xr:uid="{00000000-0005-0000-0000-0000CA5D0000}"/>
    <cellStyle name="Normal 12 2 2 7 5 5" xfId="25632" xr:uid="{00000000-0005-0000-0000-0000CB5D0000}"/>
    <cellStyle name="Normal 12 2 2 7 5 6" xfId="30584" xr:uid="{00000000-0005-0000-0000-0000CC5D0000}"/>
    <cellStyle name="Normal 12 2 2 7 5 7" xfId="35536" xr:uid="{00000000-0005-0000-0000-0000CD5D0000}"/>
    <cellStyle name="Normal 12 2 2 7 6" xfId="2067" xr:uid="{00000000-0005-0000-0000-0000CE5D0000}"/>
    <cellStyle name="Normal 12 2 2 7 6 2" xfId="41678" xr:uid="{00000000-0005-0000-0000-0000CF5D0000}"/>
    <cellStyle name="Normal 12 2 2 7 7" xfId="7017" xr:uid="{00000000-0005-0000-0000-0000D05D0000}"/>
    <cellStyle name="Normal 12 2 2 7 7 2" xfId="36726" xr:uid="{00000000-0005-0000-0000-0000D15D0000}"/>
    <cellStyle name="Normal 12 2 2 7 8" xfId="11967" xr:uid="{00000000-0005-0000-0000-0000D25D0000}"/>
    <cellStyle name="Normal 12 2 2 7 9" xfId="16918" xr:uid="{00000000-0005-0000-0000-0000D35D0000}"/>
    <cellStyle name="Normal 12 2 2 8" xfId="549" xr:uid="{00000000-0005-0000-0000-0000D45D0000}"/>
    <cellStyle name="Normal 12 2 2 8 10" xfId="32302" xr:uid="{00000000-0005-0000-0000-0000D55D0000}"/>
    <cellStyle name="Normal 12 2 2 8 2" xfId="4047" xr:uid="{00000000-0005-0000-0000-0000D65D0000}"/>
    <cellStyle name="Normal 12 2 2 8 2 2" xfId="8997" xr:uid="{00000000-0005-0000-0000-0000D75D0000}"/>
    <cellStyle name="Normal 12 2 2 8 2 2 2" xfId="43658" xr:uid="{00000000-0005-0000-0000-0000D85D0000}"/>
    <cellStyle name="Normal 12 2 2 8 2 3" xfId="13947" xr:uid="{00000000-0005-0000-0000-0000D95D0000}"/>
    <cellStyle name="Normal 12 2 2 8 2 3 2" xfId="38706" xr:uid="{00000000-0005-0000-0000-0000DA5D0000}"/>
    <cellStyle name="Normal 12 2 2 8 2 4" xfId="18898" xr:uid="{00000000-0005-0000-0000-0000DB5D0000}"/>
    <cellStyle name="Normal 12 2 2 8 2 5" xfId="23850" xr:uid="{00000000-0005-0000-0000-0000DC5D0000}"/>
    <cellStyle name="Normal 12 2 2 8 2 6" xfId="28802" xr:uid="{00000000-0005-0000-0000-0000DD5D0000}"/>
    <cellStyle name="Normal 12 2 2 8 2 7" xfId="33754" xr:uid="{00000000-0005-0000-0000-0000DE5D0000}"/>
    <cellStyle name="Normal 12 2 2 8 3" xfId="5499" xr:uid="{00000000-0005-0000-0000-0000DF5D0000}"/>
    <cellStyle name="Normal 12 2 2 8 3 2" xfId="10449" xr:uid="{00000000-0005-0000-0000-0000E05D0000}"/>
    <cellStyle name="Normal 12 2 2 8 3 2 2" xfId="45110" xr:uid="{00000000-0005-0000-0000-0000E15D0000}"/>
    <cellStyle name="Normal 12 2 2 8 3 3" xfId="15399" xr:uid="{00000000-0005-0000-0000-0000E25D0000}"/>
    <cellStyle name="Normal 12 2 2 8 3 3 2" xfId="40158" xr:uid="{00000000-0005-0000-0000-0000E35D0000}"/>
    <cellStyle name="Normal 12 2 2 8 3 4" xfId="20350" xr:uid="{00000000-0005-0000-0000-0000E45D0000}"/>
    <cellStyle name="Normal 12 2 2 8 3 5" xfId="25302" xr:uid="{00000000-0005-0000-0000-0000E55D0000}"/>
    <cellStyle name="Normal 12 2 2 8 3 6" xfId="30254" xr:uid="{00000000-0005-0000-0000-0000E65D0000}"/>
    <cellStyle name="Normal 12 2 2 8 3 7" xfId="35206" xr:uid="{00000000-0005-0000-0000-0000E75D0000}"/>
    <cellStyle name="Normal 12 2 2 8 4" xfId="2595" xr:uid="{00000000-0005-0000-0000-0000E85D0000}"/>
    <cellStyle name="Normal 12 2 2 8 4 2" xfId="42206" xr:uid="{00000000-0005-0000-0000-0000E95D0000}"/>
    <cellStyle name="Normal 12 2 2 8 5" xfId="7545" xr:uid="{00000000-0005-0000-0000-0000EA5D0000}"/>
    <cellStyle name="Normal 12 2 2 8 5 2" xfId="37254" xr:uid="{00000000-0005-0000-0000-0000EB5D0000}"/>
    <cellStyle name="Normal 12 2 2 8 6" xfId="12495" xr:uid="{00000000-0005-0000-0000-0000EC5D0000}"/>
    <cellStyle name="Normal 12 2 2 8 7" xfId="17446" xr:uid="{00000000-0005-0000-0000-0000ED5D0000}"/>
    <cellStyle name="Normal 12 2 2 8 8" xfId="22398" xr:uid="{00000000-0005-0000-0000-0000EE5D0000}"/>
    <cellStyle name="Normal 12 2 2 8 9" xfId="27350" xr:uid="{00000000-0005-0000-0000-0000EF5D0000}"/>
    <cellStyle name="Normal 12 2 2 9" xfId="1143" xr:uid="{00000000-0005-0000-0000-0000F05D0000}"/>
    <cellStyle name="Normal 12 2 2 9 10" xfId="32896" xr:uid="{00000000-0005-0000-0000-0000F15D0000}"/>
    <cellStyle name="Normal 12 2 2 9 2" xfId="4641" xr:uid="{00000000-0005-0000-0000-0000F25D0000}"/>
    <cellStyle name="Normal 12 2 2 9 2 2" xfId="9591" xr:uid="{00000000-0005-0000-0000-0000F35D0000}"/>
    <cellStyle name="Normal 12 2 2 9 2 2 2" xfId="44252" xr:uid="{00000000-0005-0000-0000-0000F45D0000}"/>
    <cellStyle name="Normal 12 2 2 9 2 3" xfId="14541" xr:uid="{00000000-0005-0000-0000-0000F55D0000}"/>
    <cellStyle name="Normal 12 2 2 9 2 3 2" xfId="39300" xr:uid="{00000000-0005-0000-0000-0000F65D0000}"/>
    <cellStyle name="Normal 12 2 2 9 2 4" xfId="19492" xr:uid="{00000000-0005-0000-0000-0000F75D0000}"/>
    <cellStyle name="Normal 12 2 2 9 2 5" xfId="24444" xr:uid="{00000000-0005-0000-0000-0000F85D0000}"/>
    <cellStyle name="Normal 12 2 2 9 2 6" xfId="29396" xr:uid="{00000000-0005-0000-0000-0000F95D0000}"/>
    <cellStyle name="Normal 12 2 2 9 2 7" xfId="34348" xr:uid="{00000000-0005-0000-0000-0000FA5D0000}"/>
    <cellStyle name="Normal 12 2 2 9 3" xfId="6093" xr:uid="{00000000-0005-0000-0000-0000FB5D0000}"/>
    <cellStyle name="Normal 12 2 2 9 3 2" xfId="11043" xr:uid="{00000000-0005-0000-0000-0000FC5D0000}"/>
    <cellStyle name="Normal 12 2 2 9 3 2 2" xfId="45704" xr:uid="{00000000-0005-0000-0000-0000FD5D0000}"/>
    <cellStyle name="Normal 12 2 2 9 3 3" xfId="15993" xr:uid="{00000000-0005-0000-0000-0000FE5D0000}"/>
    <cellStyle name="Normal 12 2 2 9 3 3 2" xfId="40752" xr:uid="{00000000-0005-0000-0000-0000FF5D0000}"/>
    <cellStyle name="Normal 12 2 2 9 3 4" xfId="20944" xr:uid="{00000000-0005-0000-0000-0000005E0000}"/>
    <cellStyle name="Normal 12 2 2 9 3 5" xfId="25896" xr:uid="{00000000-0005-0000-0000-0000015E0000}"/>
    <cellStyle name="Normal 12 2 2 9 3 6" xfId="30848" xr:uid="{00000000-0005-0000-0000-0000025E0000}"/>
    <cellStyle name="Normal 12 2 2 9 3 7" xfId="35800" xr:uid="{00000000-0005-0000-0000-0000035E0000}"/>
    <cellStyle name="Normal 12 2 2 9 4" xfId="3189" xr:uid="{00000000-0005-0000-0000-0000045E0000}"/>
    <cellStyle name="Normal 12 2 2 9 4 2" xfId="42800" xr:uid="{00000000-0005-0000-0000-0000055E0000}"/>
    <cellStyle name="Normal 12 2 2 9 5" xfId="8139" xr:uid="{00000000-0005-0000-0000-0000065E0000}"/>
    <cellStyle name="Normal 12 2 2 9 5 2" xfId="37848" xr:uid="{00000000-0005-0000-0000-0000075E0000}"/>
    <cellStyle name="Normal 12 2 2 9 6" xfId="13089" xr:uid="{00000000-0005-0000-0000-0000085E0000}"/>
    <cellStyle name="Normal 12 2 2 9 7" xfId="18040" xr:uid="{00000000-0005-0000-0000-0000095E0000}"/>
    <cellStyle name="Normal 12 2 2 9 8" xfId="22992" xr:uid="{00000000-0005-0000-0000-00000A5E0000}"/>
    <cellStyle name="Normal 12 2 2 9 9" xfId="27944" xr:uid="{00000000-0005-0000-0000-00000B5E0000}"/>
    <cellStyle name="Normal 12 2 20" xfId="31429" xr:uid="{00000000-0005-0000-0000-00000C5E0000}"/>
    <cellStyle name="Normal 12 2 3" xfId="303" xr:uid="{00000000-0005-0000-0000-00000D5E0000}"/>
    <cellStyle name="Normal 12 2 3 10" xfId="3801" xr:uid="{00000000-0005-0000-0000-00000E5E0000}"/>
    <cellStyle name="Normal 12 2 3 10 2" xfId="8751" xr:uid="{00000000-0005-0000-0000-00000F5E0000}"/>
    <cellStyle name="Normal 12 2 3 10 2 2" xfId="43412" xr:uid="{00000000-0005-0000-0000-0000105E0000}"/>
    <cellStyle name="Normal 12 2 3 10 3" xfId="13701" xr:uid="{00000000-0005-0000-0000-0000115E0000}"/>
    <cellStyle name="Normal 12 2 3 10 3 2" xfId="38460" xr:uid="{00000000-0005-0000-0000-0000125E0000}"/>
    <cellStyle name="Normal 12 2 3 10 4" xfId="18652" xr:uid="{00000000-0005-0000-0000-0000135E0000}"/>
    <cellStyle name="Normal 12 2 3 10 5" xfId="23604" xr:uid="{00000000-0005-0000-0000-0000145E0000}"/>
    <cellStyle name="Normal 12 2 3 10 6" xfId="28556" xr:uid="{00000000-0005-0000-0000-0000155E0000}"/>
    <cellStyle name="Normal 12 2 3 10 7" xfId="33508" xr:uid="{00000000-0005-0000-0000-0000165E0000}"/>
    <cellStyle name="Normal 12 2 3 11" xfId="5253" xr:uid="{00000000-0005-0000-0000-0000175E0000}"/>
    <cellStyle name="Normal 12 2 3 11 2" xfId="10203" xr:uid="{00000000-0005-0000-0000-0000185E0000}"/>
    <cellStyle name="Normal 12 2 3 11 2 2" xfId="44864" xr:uid="{00000000-0005-0000-0000-0000195E0000}"/>
    <cellStyle name="Normal 12 2 3 11 3" xfId="15153" xr:uid="{00000000-0005-0000-0000-00001A5E0000}"/>
    <cellStyle name="Normal 12 2 3 11 3 2" xfId="39912" xr:uid="{00000000-0005-0000-0000-00001B5E0000}"/>
    <cellStyle name="Normal 12 2 3 11 4" xfId="20104" xr:uid="{00000000-0005-0000-0000-00001C5E0000}"/>
    <cellStyle name="Normal 12 2 3 11 5" xfId="25056" xr:uid="{00000000-0005-0000-0000-00001D5E0000}"/>
    <cellStyle name="Normal 12 2 3 11 6" xfId="30008" xr:uid="{00000000-0005-0000-0000-00001E5E0000}"/>
    <cellStyle name="Normal 12 2 3 11 7" xfId="34960" xr:uid="{00000000-0005-0000-0000-00001F5E0000}"/>
    <cellStyle name="Normal 12 2 3 12" xfId="1755" xr:uid="{00000000-0005-0000-0000-0000205E0000}"/>
    <cellStyle name="Normal 12 2 3 12 2" xfId="41366" xr:uid="{00000000-0005-0000-0000-0000215E0000}"/>
    <cellStyle name="Normal 12 2 3 13" xfId="6705" xr:uid="{00000000-0005-0000-0000-0000225E0000}"/>
    <cellStyle name="Normal 12 2 3 13 2" xfId="36414" xr:uid="{00000000-0005-0000-0000-0000235E0000}"/>
    <cellStyle name="Normal 12 2 3 14" xfId="11655" xr:uid="{00000000-0005-0000-0000-0000245E0000}"/>
    <cellStyle name="Normal 12 2 3 15" xfId="16606" xr:uid="{00000000-0005-0000-0000-0000255E0000}"/>
    <cellStyle name="Normal 12 2 3 16" xfId="21558" xr:uid="{00000000-0005-0000-0000-0000265E0000}"/>
    <cellStyle name="Normal 12 2 3 17" xfId="26510" xr:uid="{00000000-0005-0000-0000-0000275E0000}"/>
    <cellStyle name="Normal 12 2 3 18" xfId="31462" xr:uid="{00000000-0005-0000-0000-0000285E0000}"/>
    <cellStyle name="Normal 12 2 3 2" xfId="369" xr:uid="{00000000-0005-0000-0000-0000295E0000}"/>
    <cellStyle name="Normal 12 2 3 2 10" xfId="11787" xr:uid="{00000000-0005-0000-0000-00002A5E0000}"/>
    <cellStyle name="Normal 12 2 3 2 11" xfId="16738" xr:uid="{00000000-0005-0000-0000-00002B5E0000}"/>
    <cellStyle name="Normal 12 2 3 2 12" xfId="21690" xr:uid="{00000000-0005-0000-0000-00002C5E0000}"/>
    <cellStyle name="Normal 12 2 3 2 13" xfId="26642" xr:uid="{00000000-0005-0000-0000-00002D5E0000}"/>
    <cellStyle name="Normal 12 2 3 2 14" xfId="31594" xr:uid="{00000000-0005-0000-0000-00002E5E0000}"/>
    <cellStyle name="Normal 12 2 3 2 2" xfId="963" xr:uid="{00000000-0005-0000-0000-00002F5E0000}"/>
    <cellStyle name="Normal 12 2 3 2 2 10" xfId="21954" xr:uid="{00000000-0005-0000-0000-0000305E0000}"/>
    <cellStyle name="Normal 12 2 3 2 2 11" xfId="26906" xr:uid="{00000000-0005-0000-0000-0000315E0000}"/>
    <cellStyle name="Normal 12 2 3 2 2 12" xfId="31858" xr:uid="{00000000-0005-0000-0000-0000325E0000}"/>
    <cellStyle name="Normal 12 2 3 2 2 2" xfId="1557" xr:uid="{00000000-0005-0000-0000-0000335E0000}"/>
    <cellStyle name="Normal 12 2 3 2 2 2 10" xfId="33310" xr:uid="{00000000-0005-0000-0000-0000345E0000}"/>
    <cellStyle name="Normal 12 2 3 2 2 2 2" xfId="5055" xr:uid="{00000000-0005-0000-0000-0000355E0000}"/>
    <cellStyle name="Normal 12 2 3 2 2 2 2 2" xfId="10005" xr:uid="{00000000-0005-0000-0000-0000365E0000}"/>
    <cellStyle name="Normal 12 2 3 2 2 2 2 2 2" xfId="44666" xr:uid="{00000000-0005-0000-0000-0000375E0000}"/>
    <cellStyle name="Normal 12 2 3 2 2 2 2 3" xfId="14955" xr:uid="{00000000-0005-0000-0000-0000385E0000}"/>
    <cellStyle name="Normal 12 2 3 2 2 2 2 3 2" xfId="39714" xr:uid="{00000000-0005-0000-0000-0000395E0000}"/>
    <cellStyle name="Normal 12 2 3 2 2 2 2 4" xfId="19906" xr:uid="{00000000-0005-0000-0000-00003A5E0000}"/>
    <cellStyle name="Normal 12 2 3 2 2 2 2 5" xfId="24858" xr:uid="{00000000-0005-0000-0000-00003B5E0000}"/>
    <cellStyle name="Normal 12 2 3 2 2 2 2 6" xfId="29810" xr:uid="{00000000-0005-0000-0000-00003C5E0000}"/>
    <cellStyle name="Normal 12 2 3 2 2 2 2 7" xfId="34762" xr:uid="{00000000-0005-0000-0000-00003D5E0000}"/>
    <cellStyle name="Normal 12 2 3 2 2 2 3" xfId="6507" xr:uid="{00000000-0005-0000-0000-00003E5E0000}"/>
    <cellStyle name="Normal 12 2 3 2 2 2 3 2" xfId="11457" xr:uid="{00000000-0005-0000-0000-00003F5E0000}"/>
    <cellStyle name="Normal 12 2 3 2 2 2 3 2 2" xfId="46118" xr:uid="{00000000-0005-0000-0000-0000405E0000}"/>
    <cellStyle name="Normal 12 2 3 2 2 2 3 3" xfId="16407" xr:uid="{00000000-0005-0000-0000-0000415E0000}"/>
    <cellStyle name="Normal 12 2 3 2 2 2 3 3 2" xfId="41166" xr:uid="{00000000-0005-0000-0000-0000425E0000}"/>
    <cellStyle name="Normal 12 2 3 2 2 2 3 4" xfId="21358" xr:uid="{00000000-0005-0000-0000-0000435E0000}"/>
    <cellStyle name="Normal 12 2 3 2 2 2 3 5" xfId="26310" xr:uid="{00000000-0005-0000-0000-0000445E0000}"/>
    <cellStyle name="Normal 12 2 3 2 2 2 3 6" xfId="31262" xr:uid="{00000000-0005-0000-0000-0000455E0000}"/>
    <cellStyle name="Normal 12 2 3 2 2 2 3 7" xfId="36214" xr:uid="{00000000-0005-0000-0000-0000465E0000}"/>
    <cellStyle name="Normal 12 2 3 2 2 2 4" xfId="3603" xr:uid="{00000000-0005-0000-0000-0000475E0000}"/>
    <cellStyle name="Normal 12 2 3 2 2 2 4 2" xfId="43214" xr:uid="{00000000-0005-0000-0000-0000485E0000}"/>
    <cellStyle name="Normal 12 2 3 2 2 2 5" xfId="8553" xr:uid="{00000000-0005-0000-0000-0000495E0000}"/>
    <cellStyle name="Normal 12 2 3 2 2 2 5 2" xfId="38262" xr:uid="{00000000-0005-0000-0000-00004A5E0000}"/>
    <cellStyle name="Normal 12 2 3 2 2 2 6" xfId="13503" xr:uid="{00000000-0005-0000-0000-00004B5E0000}"/>
    <cellStyle name="Normal 12 2 3 2 2 2 7" xfId="18454" xr:uid="{00000000-0005-0000-0000-00004C5E0000}"/>
    <cellStyle name="Normal 12 2 3 2 2 2 8" xfId="23406" xr:uid="{00000000-0005-0000-0000-00004D5E0000}"/>
    <cellStyle name="Normal 12 2 3 2 2 2 9" xfId="28358" xr:uid="{00000000-0005-0000-0000-00004E5E0000}"/>
    <cellStyle name="Normal 12 2 3 2 2 3" xfId="3009" xr:uid="{00000000-0005-0000-0000-00004F5E0000}"/>
    <cellStyle name="Normal 12 2 3 2 2 3 2" xfId="7959" xr:uid="{00000000-0005-0000-0000-0000505E0000}"/>
    <cellStyle name="Normal 12 2 3 2 2 3 2 2" xfId="42620" xr:uid="{00000000-0005-0000-0000-0000515E0000}"/>
    <cellStyle name="Normal 12 2 3 2 2 3 3" xfId="12909" xr:uid="{00000000-0005-0000-0000-0000525E0000}"/>
    <cellStyle name="Normal 12 2 3 2 2 3 3 2" xfId="37668" xr:uid="{00000000-0005-0000-0000-0000535E0000}"/>
    <cellStyle name="Normal 12 2 3 2 2 3 4" xfId="17860" xr:uid="{00000000-0005-0000-0000-0000545E0000}"/>
    <cellStyle name="Normal 12 2 3 2 2 3 5" xfId="22812" xr:uid="{00000000-0005-0000-0000-0000555E0000}"/>
    <cellStyle name="Normal 12 2 3 2 2 3 6" xfId="27764" xr:uid="{00000000-0005-0000-0000-0000565E0000}"/>
    <cellStyle name="Normal 12 2 3 2 2 3 7" xfId="32716" xr:uid="{00000000-0005-0000-0000-0000575E0000}"/>
    <cellStyle name="Normal 12 2 3 2 2 4" xfId="4461" xr:uid="{00000000-0005-0000-0000-0000585E0000}"/>
    <cellStyle name="Normal 12 2 3 2 2 4 2" xfId="9411" xr:uid="{00000000-0005-0000-0000-0000595E0000}"/>
    <cellStyle name="Normal 12 2 3 2 2 4 2 2" xfId="44072" xr:uid="{00000000-0005-0000-0000-00005A5E0000}"/>
    <cellStyle name="Normal 12 2 3 2 2 4 3" xfId="14361" xr:uid="{00000000-0005-0000-0000-00005B5E0000}"/>
    <cellStyle name="Normal 12 2 3 2 2 4 3 2" xfId="39120" xr:uid="{00000000-0005-0000-0000-00005C5E0000}"/>
    <cellStyle name="Normal 12 2 3 2 2 4 4" xfId="19312" xr:uid="{00000000-0005-0000-0000-00005D5E0000}"/>
    <cellStyle name="Normal 12 2 3 2 2 4 5" xfId="24264" xr:uid="{00000000-0005-0000-0000-00005E5E0000}"/>
    <cellStyle name="Normal 12 2 3 2 2 4 6" xfId="29216" xr:uid="{00000000-0005-0000-0000-00005F5E0000}"/>
    <cellStyle name="Normal 12 2 3 2 2 4 7" xfId="34168" xr:uid="{00000000-0005-0000-0000-0000605E0000}"/>
    <cellStyle name="Normal 12 2 3 2 2 5" xfId="5913" xr:uid="{00000000-0005-0000-0000-0000615E0000}"/>
    <cellStyle name="Normal 12 2 3 2 2 5 2" xfId="10863" xr:uid="{00000000-0005-0000-0000-0000625E0000}"/>
    <cellStyle name="Normal 12 2 3 2 2 5 2 2" xfId="45524" xr:uid="{00000000-0005-0000-0000-0000635E0000}"/>
    <cellStyle name="Normal 12 2 3 2 2 5 3" xfId="15813" xr:uid="{00000000-0005-0000-0000-0000645E0000}"/>
    <cellStyle name="Normal 12 2 3 2 2 5 3 2" xfId="40572" xr:uid="{00000000-0005-0000-0000-0000655E0000}"/>
    <cellStyle name="Normal 12 2 3 2 2 5 4" xfId="20764" xr:uid="{00000000-0005-0000-0000-0000665E0000}"/>
    <cellStyle name="Normal 12 2 3 2 2 5 5" xfId="25716" xr:uid="{00000000-0005-0000-0000-0000675E0000}"/>
    <cellStyle name="Normal 12 2 3 2 2 5 6" xfId="30668" xr:uid="{00000000-0005-0000-0000-0000685E0000}"/>
    <cellStyle name="Normal 12 2 3 2 2 5 7" xfId="35620" xr:uid="{00000000-0005-0000-0000-0000695E0000}"/>
    <cellStyle name="Normal 12 2 3 2 2 6" xfId="2151" xr:uid="{00000000-0005-0000-0000-00006A5E0000}"/>
    <cellStyle name="Normal 12 2 3 2 2 6 2" xfId="41762" xr:uid="{00000000-0005-0000-0000-00006B5E0000}"/>
    <cellStyle name="Normal 12 2 3 2 2 7" xfId="7101" xr:uid="{00000000-0005-0000-0000-00006C5E0000}"/>
    <cellStyle name="Normal 12 2 3 2 2 7 2" xfId="36810" xr:uid="{00000000-0005-0000-0000-00006D5E0000}"/>
    <cellStyle name="Normal 12 2 3 2 2 8" xfId="12051" xr:uid="{00000000-0005-0000-0000-00006E5E0000}"/>
    <cellStyle name="Normal 12 2 3 2 2 9" xfId="17002" xr:uid="{00000000-0005-0000-0000-00006F5E0000}"/>
    <cellStyle name="Normal 12 2 3 2 3" xfId="699" xr:uid="{00000000-0005-0000-0000-0000705E0000}"/>
    <cellStyle name="Normal 12 2 3 2 3 10" xfId="32452" xr:uid="{00000000-0005-0000-0000-0000715E0000}"/>
    <cellStyle name="Normal 12 2 3 2 3 2" xfId="4197" xr:uid="{00000000-0005-0000-0000-0000725E0000}"/>
    <cellStyle name="Normal 12 2 3 2 3 2 2" xfId="9147" xr:uid="{00000000-0005-0000-0000-0000735E0000}"/>
    <cellStyle name="Normal 12 2 3 2 3 2 2 2" xfId="43808" xr:uid="{00000000-0005-0000-0000-0000745E0000}"/>
    <cellStyle name="Normal 12 2 3 2 3 2 3" xfId="14097" xr:uid="{00000000-0005-0000-0000-0000755E0000}"/>
    <cellStyle name="Normal 12 2 3 2 3 2 3 2" xfId="38856" xr:uid="{00000000-0005-0000-0000-0000765E0000}"/>
    <cellStyle name="Normal 12 2 3 2 3 2 4" xfId="19048" xr:uid="{00000000-0005-0000-0000-0000775E0000}"/>
    <cellStyle name="Normal 12 2 3 2 3 2 5" xfId="24000" xr:uid="{00000000-0005-0000-0000-0000785E0000}"/>
    <cellStyle name="Normal 12 2 3 2 3 2 6" xfId="28952" xr:uid="{00000000-0005-0000-0000-0000795E0000}"/>
    <cellStyle name="Normal 12 2 3 2 3 2 7" xfId="33904" xr:uid="{00000000-0005-0000-0000-00007A5E0000}"/>
    <cellStyle name="Normal 12 2 3 2 3 3" xfId="5649" xr:uid="{00000000-0005-0000-0000-00007B5E0000}"/>
    <cellStyle name="Normal 12 2 3 2 3 3 2" xfId="10599" xr:uid="{00000000-0005-0000-0000-00007C5E0000}"/>
    <cellStyle name="Normal 12 2 3 2 3 3 2 2" xfId="45260" xr:uid="{00000000-0005-0000-0000-00007D5E0000}"/>
    <cellStyle name="Normal 12 2 3 2 3 3 3" xfId="15549" xr:uid="{00000000-0005-0000-0000-00007E5E0000}"/>
    <cellStyle name="Normal 12 2 3 2 3 3 3 2" xfId="40308" xr:uid="{00000000-0005-0000-0000-00007F5E0000}"/>
    <cellStyle name="Normal 12 2 3 2 3 3 4" xfId="20500" xr:uid="{00000000-0005-0000-0000-0000805E0000}"/>
    <cellStyle name="Normal 12 2 3 2 3 3 5" xfId="25452" xr:uid="{00000000-0005-0000-0000-0000815E0000}"/>
    <cellStyle name="Normal 12 2 3 2 3 3 6" xfId="30404" xr:uid="{00000000-0005-0000-0000-0000825E0000}"/>
    <cellStyle name="Normal 12 2 3 2 3 3 7" xfId="35356" xr:uid="{00000000-0005-0000-0000-0000835E0000}"/>
    <cellStyle name="Normal 12 2 3 2 3 4" xfId="2745" xr:uid="{00000000-0005-0000-0000-0000845E0000}"/>
    <cellStyle name="Normal 12 2 3 2 3 4 2" xfId="42356" xr:uid="{00000000-0005-0000-0000-0000855E0000}"/>
    <cellStyle name="Normal 12 2 3 2 3 5" xfId="7695" xr:uid="{00000000-0005-0000-0000-0000865E0000}"/>
    <cellStyle name="Normal 12 2 3 2 3 5 2" xfId="37404" xr:uid="{00000000-0005-0000-0000-0000875E0000}"/>
    <cellStyle name="Normal 12 2 3 2 3 6" xfId="12645" xr:uid="{00000000-0005-0000-0000-0000885E0000}"/>
    <cellStyle name="Normal 12 2 3 2 3 7" xfId="17596" xr:uid="{00000000-0005-0000-0000-0000895E0000}"/>
    <cellStyle name="Normal 12 2 3 2 3 8" xfId="22548" xr:uid="{00000000-0005-0000-0000-00008A5E0000}"/>
    <cellStyle name="Normal 12 2 3 2 3 9" xfId="27500" xr:uid="{00000000-0005-0000-0000-00008B5E0000}"/>
    <cellStyle name="Normal 12 2 3 2 4" xfId="1293" xr:uid="{00000000-0005-0000-0000-00008C5E0000}"/>
    <cellStyle name="Normal 12 2 3 2 4 10" xfId="33046" xr:uid="{00000000-0005-0000-0000-00008D5E0000}"/>
    <cellStyle name="Normal 12 2 3 2 4 2" xfId="4791" xr:uid="{00000000-0005-0000-0000-00008E5E0000}"/>
    <cellStyle name="Normal 12 2 3 2 4 2 2" xfId="9741" xr:uid="{00000000-0005-0000-0000-00008F5E0000}"/>
    <cellStyle name="Normal 12 2 3 2 4 2 2 2" xfId="44402" xr:uid="{00000000-0005-0000-0000-0000905E0000}"/>
    <cellStyle name="Normal 12 2 3 2 4 2 3" xfId="14691" xr:uid="{00000000-0005-0000-0000-0000915E0000}"/>
    <cellStyle name="Normal 12 2 3 2 4 2 3 2" xfId="39450" xr:uid="{00000000-0005-0000-0000-0000925E0000}"/>
    <cellStyle name="Normal 12 2 3 2 4 2 4" xfId="19642" xr:uid="{00000000-0005-0000-0000-0000935E0000}"/>
    <cellStyle name="Normal 12 2 3 2 4 2 5" xfId="24594" xr:uid="{00000000-0005-0000-0000-0000945E0000}"/>
    <cellStyle name="Normal 12 2 3 2 4 2 6" xfId="29546" xr:uid="{00000000-0005-0000-0000-0000955E0000}"/>
    <cellStyle name="Normal 12 2 3 2 4 2 7" xfId="34498" xr:uid="{00000000-0005-0000-0000-0000965E0000}"/>
    <cellStyle name="Normal 12 2 3 2 4 3" xfId="6243" xr:uid="{00000000-0005-0000-0000-0000975E0000}"/>
    <cellStyle name="Normal 12 2 3 2 4 3 2" xfId="11193" xr:uid="{00000000-0005-0000-0000-0000985E0000}"/>
    <cellStyle name="Normal 12 2 3 2 4 3 2 2" xfId="45854" xr:uid="{00000000-0005-0000-0000-0000995E0000}"/>
    <cellStyle name="Normal 12 2 3 2 4 3 3" xfId="16143" xr:uid="{00000000-0005-0000-0000-00009A5E0000}"/>
    <cellStyle name="Normal 12 2 3 2 4 3 3 2" xfId="40902" xr:uid="{00000000-0005-0000-0000-00009B5E0000}"/>
    <cellStyle name="Normal 12 2 3 2 4 3 4" xfId="21094" xr:uid="{00000000-0005-0000-0000-00009C5E0000}"/>
    <cellStyle name="Normal 12 2 3 2 4 3 5" xfId="26046" xr:uid="{00000000-0005-0000-0000-00009D5E0000}"/>
    <cellStyle name="Normal 12 2 3 2 4 3 6" xfId="30998" xr:uid="{00000000-0005-0000-0000-00009E5E0000}"/>
    <cellStyle name="Normal 12 2 3 2 4 3 7" xfId="35950" xr:uid="{00000000-0005-0000-0000-00009F5E0000}"/>
    <cellStyle name="Normal 12 2 3 2 4 4" xfId="3339" xr:uid="{00000000-0005-0000-0000-0000A05E0000}"/>
    <cellStyle name="Normal 12 2 3 2 4 4 2" xfId="42950" xr:uid="{00000000-0005-0000-0000-0000A15E0000}"/>
    <cellStyle name="Normal 12 2 3 2 4 5" xfId="8289" xr:uid="{00000000-0005-0000-0000-0000A25E0000}"/>
    <cellStyle name="Normal 12 2 3 2 4 5 2" xfId="37998" xr:uid="{00000000-0005-0000-0000-0000A35E0000}"/>
    <cellStyle name="Normal 12 2 3 2 4 6" xfId="13239" xr:uid="{00000000-0005-0000-0000-0000A45E0000}"/>
    <cellStyle name="Normal 12 2 3 2 4 7" xfId="18190" xr:uid="{00000000-0005-0000-0000-0000A55E0000}"/>
    <cellStyle name="Normal 12 2 3 2 4 8" xfId="23142" xr:uid="{00000000-0005-0000-0000-0000A65E0000}"/>
    <cellStyle name="Normal 12 2 3 2 4 9" xfId="28094" xr:uid="{00000000-0005-0000-0000-0000A75E0000}"/>
    <cellStyle name="Normal 12 2 3 2 5" xfId="2415" xr:uid="{00000000-0005-0000-0000-0000A85E0000}"/>
    <cellStyle name="Normal 12 2 3 2 5 2" xfId="7365" xr:uid="{00000000-0005-0000-0000-0000A95E0000}"/>
    <cellStyle name="Normal 12 2 3 2 5 2 2" xfId="42026" xr:uid="{00000000-0005-0000-0000-0000AA5E0000}"/>
    <cellStyle name="Normal 12 2 3 2 5 3" xfId="12315" xr:uid="{00000000-0005-0000-0000-0000AB5E0000}"/>
    <cellStyle name="Normal 12 2 3 2 5 3 2" xfId="37074" xr:uid="{00000000-0005-0000-0000-0000AC5E0000}"/>
    <cellStyle name="Normal 12 2 3 2 5 4" xfId="17266" xr:uid="{00000000-0005-0000-0000-0000AD5E0000}"/>
    <cellStyle name="Normal 12 2 3 2 5 5" xfId="22218" xr:uid="{00000000-0005-0000-0000-0000AE5E0000}"/>
    <cellStyle name="Normal 12 2 3 2 5 6" xfId="27170" xr:uid="{00000000-0005-0000-0000-0000AF5E0000}"/>
    <cellStyle name="Normal 12 2 3 2 5 7" xfId="32122" xr:uid="{00000000-0005-0000-0000-0000B05E0000}"/>
    <cellStyle name="Normal 12 2 3 2 6" xfId="3867" xr:uid="{00000000-0005-0000-0000-0000B15E0000}"/>
    <cellStyle name="Normal 12 2 3 2 6 2" xfId="8817" xr:uid="{00000000-0005-0000-0000-0000B25E0000}"/>
    <cellStyle name="Normal 12 2 3 2 6 2 2" xfId="43478" xr:uid="{00000000-0005-0000-0000-0000B35E0000}"/>
    <cellStyle name="Normal 12 2 3 2 6 3" xfId="13767" xr:uid="{00000000-0005-0000-0000-0000B45E0000}"/>
    <cellStyle name="Normal 12 2 3 2 6 3 2" xfId="38526" xr:uid="{00000000-0005-0000-0000-0000B55E0000}"/>
    <cellStyle name="Normal 12 2 3 2 6 4" xfId="18718" xr:uid="{00000000-0005-0000-0000-0000B65E0000}"/>
    <cellStyle name="Normal 12 2 3 2 6 5" xfId="23670" xr:uid="{00000000-0005-0000-0000-0000B75E0000}"/>
    <cellStyle name="Normal 12 2 3 2 6 6" xfId="28622" xr:uid="{00000000-0005-0000-0000-0000B85E0000}"/>
    <cellStyle name="Normal 12 2 3 2 6 7" xfId="33574" xr:uid="{00000000-0005-0000-0000-0000B95E0000}"/>
    <cellStyle name="Normal 12 2 3 2 7" xfId="5319" xr:uid="{00000000-0005-0000-0000-0000BA5E0000}"/>
    <cellStyle name="Normal 12 2 3 2 7 2" xfId="10269" xr:uid="{00000000-0005-0000-0000-0000BB5E0000}"/>
    <cellStyle name="Normal 12 2 3 2 7 2 2" xfId="44930" xr:uid="{00000000-0005-0000-0000-0000BC5E0000}"/>
    <cellStyle name="Normal 12 2 3 2 7 3" xfId="15219" xr:uid="{00000000-0005-0000-0000-0000BD5E0000}"/>
    <cellStyle name="Normal 12 2 3 2 7 3 2" xfId="39978" xr:uid="{00000000-0005-0000-0000-0000BE5E0000}"/>
    <cellStyle name="Normal 12 2 3 2 7 4" xfId="20170" xr:uid="{00000000-0005-0000-0000-0000BF5E0000}"/>
    <cellStyle name="Normal 12 2 3 2 7 5" xfId="25122" xr:uid="{00000000-0005-0000-0000-0000C05E0000}"/>
    <cellStyle name="Normal 12 2 3 2 7 6" xfId="30074" xr:uid="{00000000-0005-0000-0000-0000C15E0000}"/>
    <cellStyle name="Normal 12 2 3 2 7 7" xfId="35026" xr:uid="{00000000-0005-0000-0000-0000C25E0000}"/>
    <cellStyle name="Normal 12 2 3 2 8" xfId="1887" xr:uid="{00000000-0005-0000-0000-0000C35E0000}"/>
    <cellStyle name="Normal 12 2 3 2 8 2" xfId="41498" xr:uid="{00000000-0005-0000-0000-0000C45E0000}"/>
    <cellStyle name="Normal 12 2 3 2 9" xfId="6837" xr:uid="{00000000-0005-0000-0000-0000C55E0000}"/>
    <cellStyle name="Normal 12 2 3 2 9 2" xfId="36546" xr:uid="{00000000-0005-0000-0000-0000C65E0000}"/>
    <cellStyle name="Normal 12 2 3 3" xfId="435" xr:uid="{00000000-0005-0000-0000-0000C75E0000}"/>
    <cellStyle name="Normal 12 2 3 3 10" xfId="11853" xr:uid="{00000000-0005-0000-0000-0000C85E0000}"/>
    <cellStyle name="Normal 12 2 3 3 11" xfId="16804" xr:uid="{00000000-0005-0000-0000-0000C95E0000}"/>
    <cellStyle name="Normal 12 2 3 3 12" xfId="21756" xr:uid="{00000000-0005-0000-0000-0000CA5E0000}"/>
    <cellStyle name="Normal 12 2 3 3 13" xfId="26708" xr:uid="{00000000-0005-0000-0000-0000CB5E0000}"/>
    <cellStyle name="Normal 12 2 3 3 14" xfId="31660" xr:uid="{00000000-0005-0000-0000-0000CC5E0000}"/>
    <cellStyle name="Normal 12 2 3 3 2" xfId="1029" xr:uid="{00000000-0005-0000-0000-0000CD5E0000}"/>
    <cellStyle name="Normal 12 2 3 3 2 10" xfId="22020" xr:uid="{00000000-0005-0000-0000-0000CE5E0000}"/>
    <cellStyle name="Normal 12 2 3 3 2 11" xfId="26972" xr:uid="{00000000-0005-0000-0000-0000CF5E0000}"/>
    <cellStyle name="Normal 12 2 3 3 2 12" xfId="31924" xr:uid="{00000000-0005-0000-0000-0000D05E0000}"/>
    <cellStyle name="Normal 12 2 3 3 2 2" xfId="1623" xr:uid="{00000000-0005-0000-0000-0000D15E0000}"/>
    <cellStyle name="Normal 12 2 3 3 2 2 10" xfId="33376" xr:uid="{00000000-0005-0000-0000-0000D25E0000}"/>
    <cellStyle name="Normal 12 2 3 3 2 2 2" xfId="5121" xr:uid="{00000000-0005-0000-0000-0000D35E0000}"/>
    <cellStyle name="Normal 12 2 3 3 2 2 2 2" xfId="10071" xr:uid="{00000000-0005-0000-0000-0000D45E0000}"/>
    <cellStyle name="Normal 12 2 3 3 2 2 2 2 2" xfId="44732" xr:uid="{00000000-0005-0000-0000-0000D55E0000}"/>
    <cellStyle name="Normal 12 2 3 3 2 2 2 3" xfId="15021" xr:uid="{00000000-0005-0000-0000-0000D65E0000}"/>
    <cellStyle name="Normal 12 2 3 3 2 2 2 3 2" xfId="39780" xr:uid="{00000000-0005-0000-0000-0000D75E0000}"/>
    <cellStyle name="Normal 12 2 3 3 2 2 2 4" xfId="19972" xr:uid="{00000000-0005-0000-0000-0000D85E0000}"/>
    <cellStyle name="Normal 12 2 3 3 2 2 2 5" xfId="24924" xr:uid="{00000000-0005-0000-0000-0000D95E0000}"/>
    <cellStyle name="Normal 12 2 3 3 2 2 2 6" xfId="29876" xr:uid="{00000000-0005-0000-0000-0000DA5E0000}"/>
    <cellStyle name="Normal 12 2 3 3 2 2 2 7" xfId="34828" xr:uid="{00000000-0005-0000-0000-0000DB5E0000}"/>
    <cellStyle name="Normal 12 2 3 3 2 2 3" xfId="6573" xr:uid="{00000000-0005-0000-0000-0000DC5E0000}"/>
    <cellStyle name="Normal 12 2 3 3 2 2 3 2" xfId="11523" xr:uid="{00000000-0005-0000-0000-0000DD5E0000}"/>
    <cellStyle name="Normal 12 2 3 3 2 2 3 2 2" xfId="46184" xr:uid="{00000000-0005-0000-0000-0000DE5E0000}"/>
    <cellStyle name="Normal 12 2 3 3 2 2 3 3" xfId="16473" xr:uid="{00000000-0005-0000-0000-0000DF5E0000}"/>
    <cellStyle name="Normal 12 2 3 3 2 2 3 3 2" xfId="41232" xr:uid="{00000000-0005-0000-0000-0000E05E0000}"/>
    <cellStyle name="Normal 12 2 3 3 2 2 3 4" xfId="21424" xr:uid="{00000000-0005-0000-0000-0000E15E0000}"/>
    <cellStyle name="Normal 12 2 3 3 2 2 3 5" xfId="26376" xr:uid="{00000000-0005-0000-0000-0000E25E0000}"/>
    <cellStyle name="Normal 12 2 3 3 2 2 3 6" xfId="31328" xr:uid="{00000000-0005-0000-0000-0000E35E0000}"/>
    <cellStyle name="Normal 12 2 3 3 2 2 3 7" xfId="36280" xr:uid="{00000000-0005-0000-0000-0000E45E0000}"/>
    <cellStyle name="Normal 12 2 3 3 2 2 4" xfId="3669" xr:uid="{00000000-0005-0000-0000-0000E55E0000}"/>
    <cellStyle name="Normal 12 2 3 3 2 2 4 2" xfId="43280" xr:uid="{00000000-0005-0000-0000-0000E65E0000}"/>
    <cellStyle name="Normal 12 2 3 3 2 2 5" xfId="8619" xr:uid="{00000000-0005-0000-0000-0000E75E0000}"/>
    <cellStyle name="Normal 12 2 3 3 2 2 5 2" xfId="38328" xr:uid="{00000000-0005-0000-0000-0000E85E0000}"/>
    <cellStyle name="Normal 12 2 3 3 2 2 6" xfId="13569" xr:uid="{00000000-0005-0000-0000-0000E95E0000}"/>
    <cellStyle name="Normal 12 2 3 3 2 2 7" xfId="18520" xr:uid="{00000000-0005-0000-0000-0000EA5E0000}"/>
    <cellStyle name="Normal 12 2 3 3 2 2 8" xfId="23472" xr:uid="{00000000-0005-0000-0000-0000EB5E0000}"/>
    <cellStyle name="Normal 12 2 3 3 2 2 9" xfId="28424" xr:uid="{00000000-0005-0000-0000-0000EC5E0000}"/>
    <cellStyle name="Normal 12 2 3 3 2 3" xfId="3075" xr:uid="{00000000-0005-0000-0000-0000ED5E0000}"/>
    <cellStyle name="Normal 12 2 3 3 2 3 2" xfId="8025" xr:uid="{00000000-0005-0000-0000-0000EE5E0000}"/>
    <cellStyle name="Normal 12 2 3 3 2 3 2 2" xfId="42686" xr:uid="{00000000-0005-0000-0000-0000EF5E0000}"/>
    <cellStyle name="Normal 12 2 3 3 2 3 3" xfId="12975" xr:uid="{00000000-0005-0000-0000-0000F05E0000}"/>
    <cellStyle name="Normal 12 2 3 3 2 3 3 2" xfId="37734" xr:uid="{00000000-0005-0000-0000-0000F15E0000}"/>
    <cellStyle name="Normal 12 2 3 3 2 3 4" xfId="17926" xr:uid="{00000000-0005-0000-0000-0000F25E0000}"/>
    <cellStyle name="Normal 12 2 3 3 2 3 5" xfId="22878" xr:uid="{00000000-0005-0000-0000-0000F35E0000}"/>
    <cellStyle name="Normal 12 2 3 3 2 3 6" xfId="27830" xr:uid="{00000000-0005-0000-0000-0000F45E0000}"/>
    <cellStyle name="Normal 12 2 3 3 2 3 7" xfId="32782" xr:uid="{00000000-0005-0000-0000-0000F55E0000}"/>
    <cellStyle name="Normal 12 2 3 3 2 4" xfId="4527" xr:uid="{00000000-0005-0000-0000-0000F65E0000}"/>
    <cellStyle name="Normal 12 2 3 3 2 4 2" xfId="9477" xr:uid="{00000000-0005-0000-0000-0000F75E0000}"/>
    <cellStyle name="Normal 12 2 3 3 2 4 2 2" xfId="44138" xr:uid="{00000000-0005-0000-0000-0000F85E0000}"/>
    <cellStyle name="Normal 12 2 3 3 2 4 3" xfId="14427" xr:uid="{00000000-0005-0000-0000-0000F95E0000}"/>
    <cellStyle name="Normal 12 2 3 3 2 4 3 2" xfId="39186" xr:uid="{00000000-0005-0000-0000-0000FA5E0000}"/>
    <cellStyle name="Normal 12 2 3 3 2 4 4" xfId="19378" xr:uid="{00000000-0005-0000-0000-0000FB5E0000}"/>
    <cellStyle name="Normal 12 2 3 3 2 4 5" xfId="24330" xr:uid="{00000000-0005-0000-0000-0000FC5E0000}"/>
    <cellStyle name="Normal 12 2 3 3 2 4 6" xfId="29282" xr:uid="{00000000-0005-0000-0000-0000FD5E0000}"/>
    <cellStyle name="Normal 12 2 3 3 2 4 7" xfId="34234" xr:uid="{00000000-0005-0000-0000-0000FE5E0000}"/>
    <cellStyle name="Normal 12 2 3 3 2 5" xfId="5979" xr:uid="{00000000-0005-0000-0000-0000FF5E0000}"/>
    <cellStyle name="Normal 12 2 3 3 2 5 2" xfId="10929" xr:uid="{00000000-0005-0000-0000-0000005F0000}"/>
    <cellStyle name="Normal 12 2 3 3 2 5 2 2" xfId="45590" xr:uid="{00000000-0005-0000-0000-0000015F0000}"/>
    <cellStyle name="Normal 12 2 3 3 2 5 3" xfId="15879" xr:uid="{00000000-0005-0000-0000-0000025F0000}"/>
    <cellStyle name="Normal 12 2 3 3 2 5 3 2" xfId="40638" xr:uid="{00000000-0005-0000-0000-0000035F0000}"/>
    <cellStyle name="Normal 12 2 3 3 2 5 4" xfId="20830" xr:uid="{00000000-0005-0000-0000-0000045F0000}"/>
    <cellStyle name="Normal 12 2 3 3 2 5 5" xfId="25782" xr:uid="{00000000-0005-0000-0000-0000055F0000}"/>
    <cellStyle name="Normal 12 2 3 3 2 5 6" xfId="30734" xr:uid="{00000000-0005-0000-0000-0000065F0000}"/>
    <cellStyle name="Normal 12 2 3 3 2 5 7" xfId="35686" xr:uid="{00000000-0005-0000-0000-0000075F0000}"/>
    <cellStyle name="Normal 12 2 3 3 2 6" xfId="2217" xr:uid="{00000000-0005-0000-0000-0000085F0000}"/>
    <cellStyle name="Normal 12 2 3 3 2 6 2" xfId="41828" xr:uid="{00000000-0005-0000-0000-0000095F0000}"/>
    <cellStyle name="Normal 12 2 3 3 2 7" xfId="7167" xr:uid="{00000000-0005-0000-0000-00000A5F0000}"/>
    <cellStyle name="Normal 12 2 3 3 2 7 2" xfId="36876" xr:uid="{00000000-0005-0000-0000-00000B5F0000}"/>
    <cellStyle name="Normal 12 2 3 3 2 8" xfId="12117" xr:uid="{00000000-0005-0000-0000-00000C5F0000}"/>
    <cellStyle name="Normal 12 2 3 3 2 9" xfId="17068" xr:uid="{00000000-0005-0000-0000-00000D5F0000}"/>
    <cellStyle name="Normal 12 2 3 3 3" xfId="765" xr:uid="{00000000-0005-0000-0000-00000E5F0000}"/>
    <cellStyle name="Normal 12 2 3 3 3 10" xfId="32518" xr:uid="{00000000-0005-0000-0000-00000F5F0000}"/>
    <cellStyle name="Normal 12 2 3 3 3 2" xfId="4263" xr:uid="{00000000-0005-0000-0000-0000105F0000}"/>
    <cellStyle name="Normal 12 2 3 3 3 2 2" xfId="9213" xr:uid="{00000000-0005-0000-0000-0000115F0000}"/>
    <cellStyle name="Normal 12 2 3 3 3 2 2 2" xfId="43874" xr:uid="{00000000-0005-0000-0000-0000125F0000}"/>
    <cellStyle name="Normal 12 2 3 3 3 2 3" xfId="14163" xr:uid="{00000000-0005-0000-0000-0000135F0000}"/>
    <cellStyle name="Normal 12 2 3 3 3 2 3 2" xfId="38922" xr:uid="{00000000-0005-0000-0000-0000145F0000}"/>
    <cellStyle name="Normal 12 2 3 3 3 2 4" xfId="19114" xr:uid="{00000000-0005-0000-0000-0000155F0000}"/>
    <cellStyle name="Normal 12 2 3 3 3 2 5" xfId="24066" xr:uid="{00000000-0005-0000-0000-0000165F0000}"/>
    <cellStyle name="Normal 12 2 3 3 3 2 6" xfId="29018" xr:uid="{00000000-0005-0000-0000-0000175F0000}"/>
    <cellStyle name="Normal 12 2 3 3 3 2 7" xfId="33970" xr:uid="{00000000-0005-0000-0000-0000185F0000}"/>
    <cellStyle name="Normal 12 2 3 3 3 3" xfId="5715" xr:uid="{00000000-0005-0000-0000-0000195F0000}"/>
    <cellStyle name="Normal 12 2 3 3 3 3 2" xfId="10665" xr:uid="{00000000-0005-0000-0000-00001A5F0000}"/>
    <cellStyle name="Normal 12 2 3 3 3 3 2 2" xfId="45326" xr:uid="{00000000-0005-0000-0000-00001B5F0000}"/>
    <cellStyle name="Normal 12 2 3 3 3 3 3" xfId="15615" xr:uid="{00000000-0005-0000-0000-00001C5F0000}"/>
    <cellStyle name="Normal 12 2 3 3 3 3 3 2" xfId="40374" xr:uid="{00000000-0005-0000-0000-00001D5F0000}"/>
    <cellStyle name="Normal 12 2 3 3 3 3 4" xfId="20566" xr:uid="{00000000-0005-0000-0000-00001E5F0000}"/>
    <cellStyle name="Normal 12 2 3 3 3 3 5" xfId="25518" xr:uid="{00000000-0005-0000-0000-00001F5F0000}"/>
    <cellStyle name="Normal 12 2 3 3 3 3 6" xfId="30470" xr:uid="{00000000-0005-0000-0000-0000205F0000}"/>
    <cellStyle name="Normal 12 2 3 3 3 3 7" xfId="35422" xr:uid="{00000000-0005-0000-0000-0000215F0000}"/>
    <cellStyle name="Normal 12 2 3 3 3 4" xfId="2811" xr:uid="{00000000-0005-0000-0000-0000225F0000}"/>
    <cellStyle name="Normal 12 2 3 3 3 4 2" xfId="42422" xr:uid="{00000000-0005-0000-0000-0000235F0000}"/>
    <cellStyle name="Normal 12 2 3 3 3 5" xfId="7761" xr:uid="{00000000-0005-0000-0000-0000245F0000}"/>
    <cellStyle name="Normal 12 2 3 3 3 5 2" xfId="37470" xr:uid="{00000000-0005-0000-0000-0000255F0000}"/>
    <cellStyle name="Normal 12 2 3 3 3 6" xfId="12711" xr:uid="{00000000-0005-0000-0000-0000265F0000}"/>
    <cellStyle name="Normal 12 2 3 3 3 7" xfId="17662" xr:uid="{00000000-0005-0000-0000-0000275F0000}"/>
    <cellStyle name="Normal 12 2 3 3 3 8" xfId="22614" xr:uid="{00000000-0005-0000-0000-0000285F0000}"/>
    <cellStyle name="Normal 12 2 3 3 3 9" xfId="27566" xr:uid="{00000000-0005-0000-0000-0000295F0000}"/>
    <cellStyle name="Normal 12 2 3 3 4" xfId="1359" xr:uid="{00000000-0005-0000-0000-00002A5F0000}"/>
    <cellStyle name="Normal 12 2 3 3 4 10" xfId="33112" xr:uid="{00000000-0005-0000-0000-00002B5F0000}"/>
    <cellStyle name="Normal 12 2 3 3 4 2" xfId="4857" xr:uid="{00000000-0005-0000-0000-00002C5F0000}"/>
    <cellStyle name="Normal 12 2 3 3 4 2 2" xfId="9807" xr:uid="{00000000-0005-0000-0000-00002D5F0000}"/>
    <cellStyle name="Normal 12 2 3 3 4 2 2 2" xfId="44468" xr:uid="{00000000-0005-0000-0000-00002E5F0000}"/>
    <cellStyle name="Normal 12 2 3 3 4 2 3" xfId="14757" xr:uid="{00000000-0005-0000-0000-00002F5F0000}"/>
    <cellStyle name="Normal 12 2 3 3 4 2 3 2" xfId="39516" xr:uid="{00000000-0005-0000-0000-0000305F0000}"/>
    <cellStyle name="Normal 12 2 3 3 4 2 4" xfId="19708" xr:uid="{00000000-0005-0000-0000-0000315F0000}"/>
    <cellStyle name="Normal 12 2 3 3 4 2 5" xfId="24660" xr:uid="{00000000-0005-0000-0000-0000325F0000}"/>
    <cellStyle name="Normal 12 2 3 3 4 2 6" xfId="29612" xr:uid="{00000000-0005-0000-0000-0000335F0000}"/>
    <cellStyle name="Normal 12 2 3 3 4 2 7" xfId="34564" xr:uid="{00000000-0005-0000-0000-0000345F0000}"/>
    <cellStyle name="Normal 12 2 3 3 4 3" xfId="6309" xr:uid="{00000000-0005-0000-0000-0000355F0000}"/>
    <cellStyle name="Normal 12 2 3 3 4 3 2" xfId="11259" xr:uid="{00000000-0005-0000-0000-0000365F0000}"/>
    <cellStyle name="Normal 12 2 3 3 4 3 2 2" xfId="45920" xr:uid="{00000000-0005-0000-0000-0000375F0000}"/>
    <cellStyle name="Normal 12 2 3 3 4 3 3" xfId="16209" xr:uid="{00000000-0005-0000-0000-0000385F0000}"/>
    <cellStyle name="Normal 12 2 3 3 4 3 3 2" xfId="40968" xr:uid="{00000000-0005-0000-0000-0000395F0000}"/>
    <cellStyle name="Normal 12 2 3 3 4 3 4" xfId="21160" xr:uid="{00000000-0005-0000-0000-00003A5F0000}"/>
    <cellStyle name="Normal 12 2 3 3 4 3 5" xfId="26112" xr:uid="{00000000-0005-0000-0000-00003B5F0000}"/>
    <cellStyle name="Normal 12 2 3 3 4 3 6" xfId="31064" xr:uid="{00000000-0005-0000-0000-00003C5F0000}"/>
    <cellStyle name="Normal 12 2 3 3 4 3 7" xfId="36016" xr:uid="{00000000-0005-0000-0000-00003D5F0000}"/>
    <cellStyle name="Normal 12 2 3 3 4 4" xfId="3405" xr:uid="{00000000-0005-0000-0000-00003E5F0000}"/>
    <cellStyle name="Normal 12 2 3 3 4 4 2" xfId="43016" xr:uid="{00000000-0005-0000-0000-00003F5F0000}"/>
    <cellStyle name="Normal 12 2 3 3 4 5" xfId="8355" xr:uid="{00000000-0005-0000-0000-0000405F0000}"/>
    <cellStyle name="Normal 12 2 3 3 4 5 2" xfId="38064" xr:uid="{00000000-0005-0000-0000-0000415F0000}"/>
    <cellStyle name="Normal 12 2 3 3 4 6" xfId="13305" xr:uid="{00000000-0005-0000-0000-0000425F0000}"/>
    <cellStyle name="Normal 12 2 3 3 4 7" xfId="18256" xr:uid="{00000000-0005-0000-0000-0000435F0000}"/>
    <cellStyle name="Normal 12 2 3 3 4 8" xfId="23208" xr:uid="{00000000-0005-0000-0000-0000445F0000}"/>
    <cellStyle name="Normal 12 2 3 3 4 9" xfId="28160" xr:uid="{00000000-0005-0000-0000-0000455F0000}"/>
    <cellStyle name="Normal 12 2 3 3 5" xfId="2481" xr:uid="{00000000-0005-0000-0000-0000465F0000}"/>
    <cellStyle name="Normal 12 2 3 3 5 2" xfId="7431" xr:uid="{00000000-0005-0000-0000-0000475F0000}"/>
    <cellStyle name="Normal 12 2 3 3 5 2 2" xfId="42092" xr:uid="{00000000-0005-0000-0000-0000485F0000}"/>
    <cellStyle name="Normal 12 2 3 3 5 3" xfId="12381" xr:uid="{00000000-0005-0000-0000-0000495F0000}"/>
    <cellStyle name="Normal 12 2 3 3 5 3 2" xfId="37140" xr:uid="{00000000-0005-0000-0000-00004A5F0000}"/>
    <cellStyle name="Normal 12 2 3 3 5 4" xfId="17332" xr:uid="{00000000-0005-0000-0000-00004B5F0000}"/>
    <cellStyle name="Normal 12 2 3 3 5 5" xfId="22284" xr:uid="{00000000-0005-0000-0000-00004C5F0000}"/>
    <cellStyle name="Normal 12 2 3 3 5 6" xfId="27236" xr:uid="{00000000-0005-0000-0000-00004D5F0000}"/>
    <cellStyle name="Normal 12 2 3 3 5 7" xfId="32188" xr:uid="{00000000-0005-0000-0000-00004E5F0000}"/>
    <cellStyle name="Normal 12 2 3 3 6" xfId="3933" xr:uid="{00000000-0005-0000-0000-00004F5F0000}"/>
    <cellStyle name="Normal 12 2 3 3 6 2" xfId="8883" xr:uid="{00000000-0005-0000-0000-0000505F0000}"/>
    <cellStyle name="Normal 12 2 3 3 6 2 2" xfId="43544" xr:uid="{00000000-0005-0000-0000-0000515F0000}"/>
    <cellStyle name="Normal 12 2 3 3 6 3" xfId="13833" xr:uid="{00000000-0005-0000-0000-0000525F0000}"/>
    <cellStyle name="Normal 12 2 3 3 6 3 2" xfId="38592" xr:uid="{00000000-0005-0000-0000-0000535F0000}"/>
    <cellStyle name="Normal 12 2 3 3 6 4" xfId="18784" xr:uid="{00000000-0005-0000-0000-0000545F0000}"/>
    <cellStyle name="Normal 12 2 3 3 6 5" xfId="23736" xr:uid="{00000000-0005-0000-0000-0000555F0000}"/>
    <cellStyle name="Normal 12 2 3 3 6 6" xfId="28688" xr:uid="{00000000-0005-0000-0000-0000565F0000}"/>
    <cellStyle name="Normal 12 2 3 3 6 7" xfId="33640" xr:uid="{00000000-0005-0000-0000-0000575F0000}"/>
    <cellStyle name="Normal 12 2 3 3 7" xfId="5385" xr:uid="{00000000-0005-0000-0000-0000585F0000}"/>
    <cellStyle name="Normal 12 2 3 3 7 2" xfId="10335" xr:uid="{00000000-0005-0000-0000-0000595F0000}"/>
    <cellStyle name="Normal 12 2 3 3 7 2 2" xfId="44996" xr:uid="{00000000-0005-0000-0000-00005A5F0000}"/>
    <cellStyle name="Normal 12 2 3 3 7 3" xfId="15285" xr:uid="{00000000-0005-0000-0000-00005B5F0000}"/>
    <cellStyle name="Normal 12 2 3 3 7 3 2" xfId="40044" xr:uid="{00000000-0005-0000-0000-00005C5F0000}"/>
    <cellStyle name="Normal 12 2 3 3 7 4" xfId="20236" xr:uid="{00000000-0005-0000-0000-00005D5F0000}"/>
    <cellStyle name="Normal 12 2 3 3 7 5" xfId="25188" xr:uid="{00000000-0005-0000-0000-00005E5F0000}"/>
    <cellStyle name="Normal 12 2 3 3 7 6" xfId="30140" xr:uid="{00000000-0005-0000-0000-00005F5F0000}"/>
    <cellStyle name="Normal 12 2 3 3 7 7" xfId="35092" xr:uid="{00000000-0005-0000-0000-0000605F0000}"/>
    <cellStyle name="Normal 12 2 3 3 8" xfId="1953" xr:uid="{00000000-0005-0000-0000-0000615F0000}"/>
    <cellStyle name="Normal 12 2 3 3 8 2" xfId="41564" xr:uid="{00000000-0005-0000-0000-0000625F0000}"/>
    <cellStyle name="Normal 12 2 3 3 9" xfId="6903" xr:uid="{00000000-0005-0000-0000-0000635F0000}"/>
    <cellStyle name="Normal 12 2 3 3 9 2" xfId="36612" xr:uid="{00000000-0005-0000-0000-0000645F0000}"/>
    <cellStyle name="Normal 12 2 3 4" xfId="501" xr:uid="{00000000-0005-0000-0000-0000655F0000}"/>
    <cellStyle name="Normal 12 2 3 4 10" xfId="11919" xr:uid="{00000000-0005-0000-0000-0000665F0000}"/>
    <cellStyle name="Normal 12 2 3 4 11" xfId="16870" xr:uid="{00000000-0005-0000-0000-0000675F0000}"/>
    <cellStyle name="Normal 12 2 3 4 12" xfId="21822" xr:uid="{00000000-0005-0000-0000-0000685F0000}"/>
    <cellStyle name="Normal 12 2 3 4 13" xfId="26774" xr:uid="{00000000-0005-0000-0000-0000695F0000}"/>
    <cellStyle name="Normal 12 2 3 4 14" xfId="31726" xr:uid="{00000000-0005-0000-0000-00006A5F0000}"/>
    <cellStyle name="Normal 12 2 3 4 2" xfId="1095" xr:uid="{00000000-0005-0000-0000-00006B5F0000}"/>
    <cellStyle name="Normal 12 2 3 4 2 10" xfId="22086" xr:uid="{00000000-0005-0000-0000-00006C5F0000}"/>
    <cellStyle name="Normal 12 2 3 4 2 11" xfId="27038" xr:uid="{00000000-0005-0000-0000-00006D5F0000}"/>
    <cellStyle name="Normal 12 2 3 4 2 12" xfId="31990" xr:uid="{00000000-0005-0000-0000-00006E5F0000}"/>
    <cellStyle name="Normal 12 2 3 4 2 2" xfId="1689" xr:uid="{00000000-0005-0000-0000-00006F5F0000}"/>
    <cellStyle name="Normal 12 2 3 4 2 2 10" xfId="33442" xr:uid="{00000000-0005-0000-0000-0000705F0000}"/>
    <cellStyle name="Normal 12 2 3 4 2 2 2" xfId="5187" xr:uid="{00000000-0005-0000-0000-0000715F0000}"/>
    <cellStyle name="Normal 12 2 3 4 2 2 2 2" xfId="10137" xr:uid="{00000000-0005-0000-0000-0000725F0000}"/>
    <cellStyle name="Normal 12 2 3 4 2 2 2 2 2" xfId="44798" xr:uid="{00000000-0005-0000-0000-0000735F0000}"/>
    <cellStyle name="Normal 12 2 3 4 2 2 2 3" xfId="15087" xr:uid="{00000000-0005-0000-0000-0000745F0000}"/>
    <cellStyle name="Normal 12 2 3 4 2 2 2 3 2" xfId="39846" xr:uid="{00000000-0005-0000-0000-0000755F0000}"/>
    <cellStyle name="Normal 12 2 3 4 2 2 2 4" xfId="20038" xr:uid="{00000000-0005-0000-0000-0000765F0000}"/>
    <cellStyle name="Normal 12 2 3 4 2 2 2 5" xfId="24990" xr:uid="{00000000-0005-0000-0000-0000775F0000}"/>
    <cellStyle name="Normal 12 2 3 4 2 2 2 6" xfId="29942" xr:uid="{00000000-0005-0000-0000-0000785F0000}"/>
    <cellStyle name="Normal 12 2 3 4 2 2 2 7" xfId="34894" xr:uid="{00000000-0005-0000-0000-0000795F0000}"/>
    <cellStyle name="Normal 12 2 3 4 2 2 3" xfId="6639" xr:uid="{00000000-0005-0000-0000-00007A5F0000}"/>
    <cellStyle name="Normal 12 2 3 4 2 2 3 2" xfId="11589" xr:uid="{00000000-0005-0000-0000-00007B5F0000}"/>
    <cellStyle name="Normal 12 2 3 4 2 2 3 2 2" xfId="46250" xr:uid="{00000000-0005-0000-0000-00007C5F0000}"/>
    <cellStyle name="Normal 12 2 3 4 2 2 3 3" xfId="16539" xr:uid="{00000000-0005-0000-0000-00007D5F0000}"/>
    <cellStyle name="Normal 12 2 3 4 2 2 3 3 2" xfId="41298" xr:uid="{00000000-0005-0000-0000-00007E5F0000}"/>
    <cellStyle name="Normal 12 2 3 4 2 2 3 4" xfId="21490" xr:uid="{00000000-0005-0000-0000-00007F5F0000}"/>
    <cellStyle name="Normal 12 2 3 4 2 2 3 5" xfId="26442" xr:uid="{00000000-0005-0000-0000-0000805F0000}"/>
    <cellStyle name="Normal 12 2 3 4 2 2 3 6" xfId="31394" xr:uid="{00000000-0005-0000-0000-0000815F0000}"/>
    <cellStyle name="Normal 12 2 3 4 2 2 3 7" xfId="36346" xr:uid="{00000000-0005-0000-0000-0000825F0000}"/>
    <cellStyle name="Normal 12 2 3 4 2 2 4" xfId="3735" xr:uid="{00000000-0005-0000-0000-0000835F0000}"/>
    <cellStyle name="Normal 12 2 3 4 2 2 4 2" xfId="43346" xr:uid="{00000000-0005-0000-0000-0000845F0000}"/>
    <cellStyle name="Normal 12 2 3 4 2 2 5" xfId="8685" xr:uid="{00000000-0005-0000-0000-0000855F0000}"/>
    <cellStyle name="Normal 12 2 3 4 2 2 5 2" xfId="38394" xr:uid="{00000000-0005-0000-0000-0000865F0000}"/>
    <cellStyle name="Normal 12 2 3 4 2 2 6" xfId="13635" xr:uid="{00000000-0005-0000-0000-0000875F0000}"/>
    <cellStyle name="Normal 12 2 3 4 2 2 7" xfId="18586" xr:uid="{00000000-0005-0000-0000-0000885F0000}"/>
    <cellStyle name="Normal 12 2 3 4 2 2 8" xfId="23538" xr:uid="{00000000-0005-0000-0000-0000895F0000}"/>
    <cellStyle name="Normal 12 2 3 4 2 2 9" xfId="28490" xr:uid="{00000000-0005-0000-0000-00008A5F0000}"/>
    <cellStyle name="Normal 12 2 3 4 2 3" xfId="3141" xr:uid="{00000000-0005-0000-0000-00008B5F0000}"/>
    <cellStyle name="Normal 12 2 3 4 2 3 2" xfId="8091" xr:uid="{00000000-0005-0000-0000-00008C5F0000}"/>
    <cellStyle name="Normal 12 2 3 4 2 3 2 2" xfId="42752" xr:uid="{00000000-0005-0000-0000-00008D5F0000}"/>
    <cellStyle name="Normal 12 2 3 4 2 3 3" xfId="13041" xr:uid="{00000000-0005-0000-0000-00008E5F0000}"/>
    <cellStyle name="Normal 12 2 3 4 2 3 3 2" xfId="37800" xr:uid="{00000000-0005-0000-0000-00008F5F0000}"/>
    <cellStyle name="Normal 12 2 3 4 2 3 4" xfId="17992" xr:uid="{00000000-0005-0000-0000-0000905F0000}"/>
    <cellStyle name="Normal 12 2 3 4 2 3 5" xfId="22944" xr:uid="{00000000-0005-0000-0000-0000915F0000}"/>
    <cellStyle name="Normal 12 2 3 4 2 3 6" xfId="27896" xr:uid="{00000000-0005-0000-0000-0000925F0000}"/>
    <cellStyle name="Normal 12 2 3 4 2 3 7" xfId="32848" xr:uid="{00000000-0005-0000-0000-0000935F0000}"/>
    <cellStyle name="Normal 12 2 3 4 2 4" xfId="4593" xr:uid="{00000000-0005-0000-0000-0000945F0000}"/>
    <cellStyle name="Normal 12 2 3 4 2 4 2" xfId="9543" xr:uid="{00000000-0005-0000-0000-0000955F0000}"/>
    <cellStyle name="Normal 12 2 3 4 2 4 2 2" xfId="44204" xr:uid="{00000000-0005-0000-0000-0000965F0000}"/>
    <cellStyle name="Normal 12 2 3 4 2 4 3" xfId="14493" xr:uid="{00000000-0005-0000-0000-0000975F0000}"/>
    <cellStyle name="Normal 12 2 3 4 2 4 3 2" xfId="39252" xr:uid="{00000000-0005-0000-0000-0000985F0000}"/>
    <cellStyle name="Normal 12 2 3 4 2 4 4" xfId="19444" xr:uid="{00000000-0005-0000-0000-0000995F0000}"/>
    <cellStyle name="Normal 12 2 3 4 2 4 5" xfId="24396" xr:uid="{00000000-0005-0000-0000-00009A5F0000}"/>
    <cellStyle name="Normal 12 2 3 4 2 4 6" xfId="29348" xr:uid="{00000000-0005-0000-0000-00009B5F0000}"/>
    <cellStyle name="Normal 12 2 3 4 2 4 7" xfId="34300" xr:uid="{00000000-0005-0000-0000-00009C5F0000}"/>
    <cellStyle name="Normal 12 2 3 4 2 5" xfId="6045" xr:uid="{00000000-0005-0000-0000-00009D5F0000}"/>
    <cellStyle name="Normal 12 2 3 4 2 5 2" xfId="10995" xr:uid="{00000000-0005-0000-0000-00009E5F0000}"/>
    <cellStyle name="Normal 12 2 3 4 2 5 2 2" xfId="45656" xr:uid="{00000000-0005-0000-0000-00009F5F0000}"/>
    <cellStyle name="Normal 12 2 3 4 2 5 3" xfId="15945" xr:uid="{00000000-0005-0000-0000-0000A05F0000}"/>
    <cellStyle name="Normal 12 2 3 4 2 5 3 2" xfId="40704" xr:uid="{00000000-0005-0000-0000-0000A15F0000}"/>
    <cellStyle name="Normal 12 2 3 4 2 5 4" xfId="20896" xr:uid="{00000000-0005-0000-0000-0000A25F0000}"/>
    <cellStyle name="Normal 12 2 3 4 2 5 5" xfId="25848" xr:uid="{00000000-0005-0000-0000-0000A35F0000}"/>
    <cellStyle name="Normal 12 2 3 4 2 5 6" xfId="30800" xr:uid="{00000000-0005-0000-0000-0000A45F0000}"/>
    <cellStyle name="Normal 12 2 3 4 2 5 7" xfId="35752" xr:uid="{00000000-0005-0000-0000-0000A55F0000}"/>
    <cellStyle name="Normal 12 2 3 4 2 6" xfId="2283" xr:uid="{00000000-0005-0000-0000-0000A65F0000}"/>
    <cellStyle name="Normal 12 2 3 4 2 6 2" xfId="41894" xr:uid="{00000000-0005-0000-0000-0000A75F0000}"/>
    <cellStyle name="Normal 12 2 3 4 2 7" xfId="7233" xr:uid="{00000000-0005-0000-0000-0000A85F0000}"/>
    <cellStyle name="Normal 12 2 3 4 2 7 2" xfId="36942" xr:uid="{00000000-0005-0000-0000-0000A95F0000}"/>
    <cellStyle name="Normal 12 2 3 4 2 8" xfId="12183" xr:uid="{00000000-0005-0000-0000-0000AA5F0000}"/>
    <cellStyle name="Normal 12 2 3 4 2 9" xfId="17134" xr:uid="{00000000-0005-0000-0000-0000AB5F0000}"/>
    <cellStyle name="Normal 12 2 3 4 3" xfId="831" xr:uid="{00000000-0005-0000-0000-0000AC5F0000}"/>
    <cellStyle name="Normal 12 2 3 4 3 10" xfId="32584" xr:uid="{00000000-0005-0000-0000-0000AD5F0000}"/>
    <cellStyle name="Normal 12 2 3 4 3 2" xfId="4329" xr:uid="{00000000-0005-0000-0000-0000AE5F0000}"/>
    <cellStyle name="Normal 12 2 3 4 3 2 2" xfId="9279" xr:uid="{00000000-0005-0000-0000-0000AF5F0000}"/>
    <cellStyle name="Normal 12 2 3 4 3 2 2 2" xfId="43940" xr:uid="{00000000-0005-0000-0000-0000B05F0000}"/>
    <cellStyle name="Normal 12 2 3 4 3 2 3" xfId="14229" xr:uid="{00000000-0005-0000-0000-0000B15F0000}"/>
    <cellStyle name="Normal 12 2 3 4 3 2 3 2" xfId="38988" xr:uid="{00000000-0005-0000-0000-0000B25F0000}"/>
    <cellStyle name="Normal 12 2 3 4 3 2 4" xfId="19180" xr:uid="{00000000-0005-0000-0000-0000B35F0000}"/>
    <cellStyle name="Normal 12 2 3 4 3 2 5" xfId="24132" xr:uid="{00000000-0005-0000-0000-0000B45F0000}"/>
    <cellStyle name="Normal 12 2 3 4 3 2 6" xfId="29084" xr:uid="{00000000-0005-0000-0000-0000B55F0000}"/>
    <cellStyle name="Normal 12 2 3 4 3 2 7" xfId="34036" xr:uid="{00000000-0005-0000-0000-0000B65F0000}"/>
    <cellStyle name="Normal 12 2 3 4 3 3" xfId="5781" xr:uid="{00000000-0005-0000-0000-0000B75F0000}"/>
    <cellStyle name="Normal 12 2 3 4 3 3 2" xfId="10731" xr:uid="{00000000-0005-0000-0000-0000B85F0000}"/>
    <cellStyle name="Normal 12 2 3 4 3 3 2 2" xfId="45392" xr:uid="{00000000-0005-0000-0000-0000B95F0000}"/>
    <cellStyle name="Normal 12 2 3 4 3 3 3" xfId="15681" xr:uid="{00000000-0005-0000-0000-0000BA5F0000}"/>
    <cellStyle name="Normal 12 2 3 4 3 3 3 2" xfId="40440" xr:uid="{00000000-0005-0000-0000-0000BB5F0000}"/>
    <cellStyle name="Normal 12 2 3 4 3 3 4" xfId="20632" xr:uid="{00000000-0005-0000-0000-0000BC5F0000}"/>
    <cellStyle name="Normal 12 2 3 4 3 3 5" xfId="25584" xr:uid="{00000000-0005-0000-0000-0000BD5F0000}"/>
    <cellStyle name="Normal 12 2 3 4 3 3 6" xfId="30536" xr:uid="{00000000-0005-0000-0000-0000BE5F0000}"/>
    <cellStyle name="Normal 12 2 3 4 3 3 7" xfId="35488" xr:uid="{00000000-0005-0000-0000-0000BF5F0000}"/>
    <cellStyle name="Normal 12 2 3 4 3 4" xfId="2877" xr:uid="{00000000-0005-0000-0000-0000C05F0000}"/>
    <cellStyle name="Normal 12 2 3 4 3 4 2" xfId="42488" xr:uid="{00000000-0005-0000-0000-0000C15F0000}"/>
    <cellStyle name="Normal 12 2 3 4 3 5" xfId="7827" xr:uid="{00000000-0005-0000-0000-0000C25F0000}"/>
    <cellStyle name="Normal 12 2 3 4 3 5 2" xfId="37536" xr:uid="{00000000-0005-0000-0000-0000C35F0000}"/>
    <cellStyle name="Normal 12 2 3 4 3 6" xfId="12777" xr:uid="{00000000-0005-0000-0000-0000C45F0000}"/>
    <cellStyle name="Normal 12 2 3 4 3 7" xfId="17728" xr:uid="{00000000-0005-0000-0000-0000C55F0000}"/>
    <cellStyle name="Normal 12 2 3 4 3 8" xfId="22680" xr:uid="{00000000-0005-0000-0000-0000C65F0000}"/>
    <cellStyle name="Normal 12 2 3 4 3 9" xfId="27632" xr:uid="{00000000-0005-0000-0000-0000C75F0000}"/>
    <cellStyle name="Normal 12 2 3 4 4" xfId="1425" xr:uid="{00000000-0005-0000-0000-0000C85F0000}"/>
    <cellStyle name="Normal 12 2 3 4 4 10" xfId="33178" xr:uid="{00000000-0005-0000-0000-0000C95F0000}"/>
    <cellStyle name="Normal 12 2 3 4 4 2" xfId="4923" xr:uid="{00000000-0005-0000-0000-0000CA5F0000}"/>
    <cellStyle name="Normal 12 2 3 4 4 2 2" xfId="9873" xr:uid="{00000000-0005-0000-0000-0000CB5F0000}"/>
    <cellStyle name="Normal 12 2 3 4 4 2 2 2" xfId="44534" xr:uid="{00000000-0005-0000-0000-0000CC5F0000}"/>
    <cellStyle name="Normal 12 2 3 4 4 2 3" xfId="14823" xr:uid="{00000000-0005-0000-0000-0000CD5F0000}"/>
    <cellStyle name="Normal 12 2 3 4 4 2 3 2" xfId="39582" xr:uid="{00000000-0005-0000-0000-0000CE5F0000}"/>
    <cellStyle name="Normal 12 2 3 4 4 2 4" xfId="19774" xr:uid="{00000000-0005-0000-0000-0000CF5F0000}"/>
    <cellStyle name="Normal 12 2 3 4 4 2 5" xfId="24726" xr:uid="{00000000-0005-0000-0000-0000D05F0000}"/>
    <cellStyle name="Normal 12 2 3 4 4 2 6" xfId="29678" xr:uid="{00000000-0005-0000-0000-0000D15F0000}"/>
    <cellStyle name="Normal 12 2 3 4 4 2 7" xfId="34630" xr:uid="{00000000-0005-0000-0000-0000D25F0000}"/>
    <cellStyle name="Normal 12 2 3 4 4 3" xfId="6375" xr:uid="{00000000-0005-0000-0000-0000D35F0000}"/>
    <cellStyle name="Normal 12 2 3 4 4 3 2" xfId="11325" xr:uid="{00000000-0005-0000-0000-0000D45F0000}"/>
    <cellStyle name="Normal 12 2 3 4 4 3 2 2" xfId="45986" xr:uid="{00000000-0005-0000-0000-0000D55F0000}"/>
    <cellStyle name="Normal 12 2 3 4 4 3 3" xfId="16275" xr:uid="{00000000-0005-0000-0000-0000D65F0000}"/>
    <cellStyle name="Normal 12 2 3 4 4 3 3 2" xfId="41034" xr:uid="{00000000-0005-0000-0000-0000D75F0000}"/>
    <cellStyle name="Normal 12 2 3 4 4 3 4" xfId="21226" xr:uid="{00000000-0005-0000-0000-0000D85F0000}"/>
    <cellStyle name="Normal 12 2 3 4 4 3 5" xfId="26178" xr:uid="{00000000-0005-0000-0000-0000D95F0000}"/>
    <cellStyle name="Normal 12 2 3 4 4 3 6" xfId="31130" xr:uid="{00000000-0005-0000-0000-0000DA5F0000}"/>
    <cellStyle name="Normal 12 2 3 4 4 3 7" xfId="36082" xr:uid="{00000000-0005-0000-0000-0000DB5F0000}"/>
    <cellStyle name="Normal 12 2 3 4 4 4" xfId="3471" xr:uid="{00000000-0005-0000-0000-0000DC5F0000}"/>
    <cellStyle name="Normal 12 2 3 4 4 4 2" xfId="43082" xr:uid="{00000000-0005-0000-0000-0000DD5F0000}"/>
    <cellStyle name="Normal 12 2 3 4 4 5" xfId="8421" xr:uid="{00000000-0005-0000-0000-0000DE5F0000}"/>
    <cellStyle name="Normal 12 2 3 4 4 5 2" xfId="38130" xr:uid="{00000000-0005-0000-0000-0000DF5F0000}"/>
    <cellStyle name="Normal 12 2 3 4 4 6" xfId="13371" xr:uid="{00000000-0005-0000-0000-0000E05F0000}"/>
    <cellStyle name="Normal 12 2 3 4 4 7" xfId="18322" xr:uid="{00000000-0005-0000-0000-0000E15F0000}"/>
    <cellStyle name="Normal 12 2 3 4 4 8" xfId="23274" xr:uid="{00000000-0005-0000-0000-0000E25F0000}"/>
    <cellStyle name="Normal 12 2 3 4 4 9" xfId="28226" xr:uid="{00000000-0005-0000-0000-0000E35F0000}"/>
    <cellStyle name="Normal 12 2 3 4 5" xfId="2547" xr:uid="{00000000-0005-0000-0000-0000E45F0000}"/>
    <cellStyle name="Normal 12 2 3 4 5 2" xfId="7497" xr:uid="{00000000-0005-0000-0000-0000E55F0000}"/>
    <cellStyle name="Normal 12 2 3 4 5 2 2" xfId="42158" xr:uid="{00000000-0005-0000-0000-0000E65F0000}"/>
    <cellStyle name="Normal 12 2 3 4 5 3" xfId="12447" xr:uid="{00000000-0005-0000-0000-0000E75F0000}"/>
    <cellStyle name="Normal 12 2 3 4 5 3 2" xfId="37206" xr:uid="{00000000-0005-0000-0000-0000E85F0000}"/>
    <cellStyle name="Normal 12 2 3 4 5 4" xfId="17398" xr:uid="{00000000-0005-0000-0000-0000E95F0000}"/>
    <cellStyle name="Normal 12 2 3 4 5 5" xfId="22350" xr:uid="{00000000-0005-0000-0000-0000EA5F0000}"/>
    <cellStyle name="Normal 12 2 3 4 5 6" xfId="27302" xr:uid="{00000000-0005-0000-0000-0000EB5F0000}"/>
    <cellStyle name="Normal 12 2 3 4 5 7" xfId="32254" xr:uid="{00000000-0005-0000-0000-0000EC5F0000}"/>
    <cellStyle name="Normal 12 2 3 4 6" xfId="3999" xr:uid="{00000000-0005-0000-0000-0000ED5F0000}"/>
    <cellStyle name="Normal 12 2 3 4 6 2" xfId="8949" xr:uid="{00000000-0005-0000-0000-0000EE5F0000}"/>
    <cellStyle name="Normal 12 2 3 4 6 2 2" xfId="43610" xr:uid="{00000000-0005-0000-0000-0000EF5F0000}"/>
    <cellStyle name="Normal 12 2 3 4 6 3" xfId="13899" xr:uid="{00000000-0005-0000-0000-0000F05F0000}"/>
    <cellStyle name="Normal 12 2 3 4 6 3 2" xfId="38658" xr:uid="{00000000-0005-0000-0000-0000F15F0000}"/>
    <cellStyle name="Normal 12 2 3 4 6 4" xfId="18850" xr:uid="{00000000-0005-0000-0000-0000F25F0000}"/>
    <cellStyle name="Normal 12 2 3 4 6 5" xfId="23802" xr:uid="{00000000-0005-0000-0000-0000F35F0000}"/>
    <cellStyle name="Normal 12 2 3 4 6 6" xfId="28754" xr:uid="{00000000-0005-0000-0000-0000F45F0000}"/>
    <cellStyle name="Normal 12 2 3 4 6 7" xfId="33706" xr:uid="{00000000-0005-0000-0000-0000F55F0000}"/>
    <cellStyle name="Normal 12 2 3 4 7" xfId="5451" xr:uid="{00000000-0005-0000-0000-0000F65F0000}"/>
    <cellStyle name="Normal 12 2 3 4 7 2" xfId="10401" xr:uid="{00000000-0005-0000-0000-0000F75F0000}"/>
    <cellStyle name="Normal 12 2 3 4 7 2 2" xfId="45062" xr:uid="{00000000-0005-0000-0000-0000F85F0000}"/>
    <cellStyle name="Normal 12 2 3 4 7 3" xfId="15351" xr:uid="{00000000-0005-0000-0000-0000F95F0000}"/>
    <cellStyle name="Normal 12 2 3 4 7 3 2" xfId="40110" xr:uid="{00000000-0005-0000-0000-0000FA5F0000}"/>
    <cellStyle name="Normal 12 2 3 4 7 4" xfId="20302" xr:uid="{00000000-0005-0000-0000-0000FB5F0000}"/>
    <cellStyle name="Normal 12 2 3 4 7 5" xfId="25254" xr:uid="{00000000-0005-0000-0000-0000FC5F0000}"/>
    <cellStyle name="Normal 12 2 3 4 7 6" xfId="30206" xr:uid="{00000000-0005-0000-0000-0000FD5F0000}"/>
    <cellStyle name="Normal 12 2 3 4 7 7" xfId="35158" xr:uid="{00000000-0005-0000-0000-0000FE5F0000}"/>
    <cellStyle name="Normal 12 2 3 4 8" xfId="2019" xr:uid="{00000000-0005-0000-0000-0000FF5F0000}"/>
    <cellStyle name="Normal 12 2 3 4 8 2" xfId="41630" xr:uid="{00000000-0005-0000-0000-000000600000}"/>
    <cellStyle name="Normal 12 2 3 4 9" xfId="6969" xr:uid="{00000000-0005-0000-0000-000001600000}"/>
    <cellStyle name="Normal 12 2 3 4 9 2" xfId="36678" xr:uid="{00000000-0005-0000-0000-000002600000}"/>
    <cellStyle name="Normal 12 2 3 5" xfId="633" xr:uid="{00000000-0005-0000-0000-000003600000}"/>
    <cellStyle name="Normal 12 2 3 5 10" xfId="21624" xr:uid="{00000000-0005-0000-0000-000004600000}"/>
    <cellStyle name="Normal 12 2 3 5 11" xfId="26576" xr:uid="{00000000-0005-0000-0000-000005600000}"/>
    <cellStyle name="Normal 12 2 3 5 12" xfId="31528" xr:uid="{00000000-0005-0000-0000-000006600000}"/>
    <cellStyle name="Normal 12 2 3 5 2" xfId="1227" xr:uid="{00000000-0005-0000-0000-000007600000}"/>
    <cellStyle name="Normal 12 2 3 5 2 10" xfId="32980" xr:uid="{00000000-0005-0000-0000-000008600000}"/>
    <cellStyle name="Normal 12 2 3 5 2 2" xfId="4725" xr:uid="{00000000-0005-0000-0000-000009600000}"/>
    <cellStyle name="Normal 12 2 3 5 2 2 2" xfId="9675" xr:uid="{00000000-0005-0000-0000-00000A600000}"/>
    <cellStyle name="Normal 12 2 3 5 2 2 2 2" xfId="44336" xr:uid="{00000000-0005-0000-0000-00000B600000}"/>
    <cellStyle name="Normal 12 2 3 5 2 2 3" xfId="14625" xr:uid="{00000000-0005-0000-0000-00000C600000}"/>
    <cellStyle name="Normal 12 2 3 5 2 2 3 2" xfId="39384" xr:uid="{00000000-0005-0000-0000-00000D600000}"/>
    <cellStyle name="Normal 12 2 3 5 2 2 4" xfId="19576" xr:uid="{00000000-0005-0000-0000-00000E600000}"/>
    <cellStyle name="Normal 12 2 3 5 2 2 5" xfId="24528" xr:uid="{00000000-0005-0000-0000-00000F600000}"/>
    <cellStyle name="Normal 12 2 3 5 2 2 6" xfId="29480" xr:uid="{00000000-0005-0000-0000-000010600000}"/>
    <cellStyle name="Normal 12 2 3 5 2 2 7" xfId="34432" xr:uid="{00000000-0005-0000-0000-000011600000}"/>
    <cellStyle name="Normal 12 2 3 5 2 3" xfId="6177" xr:uid="{00000000-0005-0000-0000-000012600000}"/>
    <cellStyle name="Normal 12 2 3 5 2 3 2" xfId="11127" xr:uid="{00000000-0005-0000-0000-000013600000}"/>
    <cellStyle name="Normal 12 2 3 5 2 3 2 2" xfId="45788" xr:uid="{00000000-0005-0000-0000-000014600000}"/>
    <cellStyle name="Normal 12 2 3 5 2 3 3" xfId="16077" xr:uid="{00000000-0005-0000-0000-000015600000}"/>
    <cellStyle name="Normal 12 2 3 5 2 3 3 2" xfId="40836" xr:uid="{00000000-0005-0000-0000-000016600000}"/>
    <cellStyle name="Normal 12 2 3 5 2 3 4" xfId="21028" xr:uid="{00000000-0005-0000-0000-000017600000}"/>
    <cellStyle name="Normal 12 2 3 5 2 3 5" xfId="25980" xr:uid="{00000000-0005-0000-0000-000018600000}"/>
    <cellStyle name="Normal 12 2 3 5 2 3 6" xfId="30932" xr:uid="{00000000-0005-0000-0000-000019600000}"/>
    <cellStyle name="Normal 12 2 3 5 2 3 7" xfId="35884" xr:uid="{00000000-0005-0000-0000-00001A600000}"/>
    <cellStyle name="Normal 12 2 3 5 2 4" xfId="3273" xr:uid="{00000000-0005-0000-0000-00001B600000}"/>
    <cellStyle name="Normal 12 2 3 5 2 4 2" xfId="42884" xr:uid="{00000000-0005-0000-0000-00001C600000}"/>
    <cellStyle name="Normal 12 2 3 5 2 5" xfId="8223" xr:uid="{00000000-0005-0000-0000-00001D600000}"/>
    <cellStyle name="Normal 12 2 3 5 2 5 2" xfId="37932" xr:uid="{00000000-0005-0000-0000-00001E600000}"/>
    <cellStyle name="Normal 12 2 3 5 2 6" xfId="13173" xr:uid="{00000000-0005-0000-0000-00001F600000}"/>
    <cellStyle name="Normal 12 2 3 5 2 7" xfId="18124" xr:uid="{00000000-0005-0000-0000-000020600000}"/>
    <cellStyle name="Normal 12 2 3 5 2 8" xfId="23076" xr:uid="{00000000-0005-0000-0000-000021600000}"/>
    <cellStyle name="Normal 12 2 3 5 2 9" xfId="28028" xr:uid="{00000000-0005-0000-0000-000022600000}"/>
    <cellStyle name="Normal 12 2 3 5 3" xfId="2679" xr:uid="{00000000-0005-0000-0000-000023600000}"/>
    <cellStyle name="Normal 12 2 3 5 3 2" xfId="7629" xr:uid="{00000000-0005-0000-0000-000024600000}"/>
    <cellStyle name="Normal 12 2 3 5 3 2 2" xfId="42290" xr:uid="{00000000-0005-0000-0000-000025600000}"/>
    <cellStyle name="Normal 12 2 3 5 3 3" xfId="12579" xr:uid="{00000000-0005-0000-0000-000026600000}"/>
    <cellStyle name="Normal 12 2 3 5 3 3 2" xfId="37338" xr:uid="{00000000-0005-0000-0000-000027600000}"/>
    <cellStyle name="Normal 12 2 3 5 3 4" xfId="17530" xr:uid="{00000000-0005-0000-0000-000028600000}"/>
    <cellStyle name="Normal 12 2 3 5 3 5" xfId="22482" xr:uid="{00000000-0005-0000-0000-000029600000}"/>
    <cellStyle name="Normal 12 2 3 5 3 6" xfId="27434" xr:uid="{00000000-0005-0000-0000-00002A600000}"/>
    <cellStyle name="Normal 12 2 3 5 3 7" xfId="32386" xr:uid="{00000000-0005-0000-0000-00002B600000}"/>
    <cellStyle name="Normal 12 2 3 5 4" xfId="4131" xr:uid="{00000000-0005-0000-0000-00002C600000}"/>
    <cellStyle name="Normal 12 2 3 5 4 2" xfId="9081" xr:uid="{00000000-0005-0000-0000-00002D600000}"/>
    <cellStyle name="Normal 12 2 3 5 4 2 2" xfId="43742" xr:uid="{00000000-0005-0000-0000-00002E600000}"/>
    <cellStyle name="Normal 12 2 3 5 4 3" xfId="14031" xr:uid="{00000000-0005-0000-0000-00002F600000}"/>
    <cellStyle name="Normal 12 2 3 5 4 3 2" xfId="38790" xr:uid="{00000000-0005-0000-0000-000030600000}"/>
    <cellStyle name="Normal 12 2 3 5 4 4" xfId="18982" xr:uid="{00000000-0005-0000-0000-000031600000}"/>
    <cellStyle name="Normal 12 2 3 5 4 5" xfId="23934" xr:uid="{00000000-0005-0000-0000-000032600000}"/>
    <cellStyle name="Normal 12 2 3 5 4 6" xfId="28886" xr:uid="{00000000-0005-0000-0000-000033600000}"/>
    <cellStyle name="Normal 12 2 3 5 4 7" xfId="33838" xr:uid="{00000000-0005-0000-0000-000034600000}"/>
    <cellStyle name="Normal 12 2 3 5 5" xfId="5583" xr:uid="{00000000-0005-0000-0000-000035600000}"/>
    <cellStyle name="Normal 12 2 3 5 5 2" xfId="10533" xr:uid="{00000000-0005-0000-0000-000036600000}"/>
    <cellStyle name="Normal 12 2 3 5 5 2 2" xfId="45194" xr:uid="{00000000-0005-0000-0000-000037600000}"/>
    <cellStyle name="Normal 12 2 3 5 5 3" xfId="15483" xr:uid="{00000000-0005-0000-0000-000038600000}"/>
    <cellStyle name="Normal 12 2 3 5 5 3 2" xfId="40242" xr:uid="{00000000-0005-0000-0000-000039600000}"/>
    <cellStyle name="Normal 12 2 3 5 5 4" xfId="20434" xr:uid="{00000000-0005-0000-0000-00003A600000}"/>
    <cellStyle name="Normal 12 2 3 5 5 5" xfId="25386" xr:uid="{00000000-0005-0000-0000-00003B600000}"/>
    <cellStyle name="Normal 12 2 3 5 5 6" xfId="30338" xr:uid="{00000000-0005-0000-0000-00003C600000}"/>
    <cellStyle name="Normal 12 2 3 5 5 7" xfId="35290" xr:uid="{00000000-0005-0000-0000-00003D600000}"/>
    <cellStyle name="Normal 12 2 3 5 6" xfId="1821" xr:uid="{00000000-0005-0000-0000-00003E600000}"/>
    <cellStyle name="Normal 12 2 3 5 6 2" xfId="41432" xr:uid="{00000000-0005-0000-0000-00003F600000}"/>
    <cellStyle name="Normal 12 2 3 5 7" xfId="6771" xr:uid="{00000000-0005-0000-0000-000040600000}"/>
    <cellStyle name="Normal 12 2 3 5 7 2" xfId="36480" xr:uid="{00000000-0005-0000-0000-000041600000}"/>
    <cellStyle name="Normal 12 2 3 5 8" xfId="11721" xr:uid="{00000000-0005-0000-0000-000042600000}"/>
    <cellStyle name="Normal 12 2 3 5 9" xfId="16672" xr:uid="{00000000-0005-0000-0000-000043600000}"/>
    <cellStyle name="Normal 12 2 3 6" xfId="897" xr:uid="{00000000-0005-0000-0000-000044600000}"/>
    <cellStyle name="Normal 12 2 3 6 10" xfId="21888" xr:uid="{00000000-0005-0000-0000-000045600000}"/>
    <cellStyle name="Normal 12 2 3 6 11" xfId="26840" xr:uid="{00000000-0005-0000-0000-000046600000}"/>
    <cellStyle name="Normal 12 2 3 6 12" xfId="31792" xr:uid="{00000000-0005-0000-0000-000047600000}"/>
    <cellStyle name="Normal 12 2 3 6 2" xfId="1491" xr:uid="{00000000-0005-0000-0000-000048600000}"/>
    <cellStyle name="Normal 12 2 3 6 2 10" xfId="33244" xr:uid="{00000000-0005-0000-0000-000049600000}"/>
    <cellStyle name="Normal 12 2 3 6 2 2" xfId="4989" xr:uid="{00000000-0005-0000-0000-00004A600000}"/>
    <cellStyle name="Normal 12 2 3 6 2 2 2" xfId="9939" xr:uid="{00000000-0005-0000-0000-00004B600000}"/>
    <cellStyle name="Normal 12 2 3 6 2 2 2 2" xfId="44600" xr:uid="{00000000-0005-0000-0000-00004C600000}"/>
    <cellStyle name="Normal 12 2 3 6 2 2 3" xfId="14889" xr:uid="{00000000-0005-0000-0000-00004D600000}"/>
    <cellStyle name="Normal 12 2 3 6 2 2 3 2" xfId="39648" xr:uid="{00000000-0005-0000-0000-00004E600000}"/>
    <cellStyle name="Normal 12 2 3 6 2 2 4" xfId="19840" xr:uid="{00000000-0005-0000-0000-00004F600000}"/>
    <cellStyle name="Normal 12 2 3 6 2 2 5" xfId="24792" xr:uid="{00000000-0005-0000-0000-000050600000}"/>
    <cellStyle name="Normal 12 2 3 6 2 2 6" xfId="29744" xr:uid="{00000000-0005-0000-0000-000051600000}"/>
    <cellStyle name="Normal 12 2 3 6 2 2 7" xfId="34696" xr:uid="{00000000-0005-0000-0000-000052600000}"/>
    <cellStyle name="Normal 12 2 3 6 2 3" xfId="6441" xr:uid="{00000000-0005-0000-0000-000053600000}"/>
    <cellStyle name="Normal 12 2 3 6 2 3 2" xfId="11391" xr:uid="{00000000-0005-0000-0000-000054600000}"/>
    <cellStyle name="Normal 12 2 3 6 2 3 2 2" xfId="46052" xr:uid="{00000000-0005-0000-0000-000055600000}"/>
    <cellStyle name="Normal 12 2 3 6 2 3 3" xfId="16341" xr:uid="{00000000-0005-0000-0000-000056600000}"/>
    <cellStyle name="Normal 12 2 3 6 2 3 3 2" xfId="41100" xr:uid="{00000000-0005-0000-0000-000057600000}"/>
    <cellStyle name="Normal 12 2 3 6 2 3 4" xfId="21292" xr:uid="{00000000-0005-0000-0000-000058600000}"/>
    <cellStyle name="Normal 12 2 3 6 2 3 5" xfId="26244" xr:uid="{00000000-0005-0000-0000-000059600000}"/>
    <cellStyle name="Normal 12 2 3 6 2 3 6" xfId="31196" xr:uid="{00000000-0005-0000-0000-00005A600000}"/>
    <cellStyle name="Normal 12 2 3 6 2 3 7" xfId="36148" xr:uid="{00000000-0005-0000-0000-00005B600000}"/>
    <cellStyle name="Normal 12 2 3 6 2 4" xfId="3537" xr:uid="{00000000-0005-0000-0000-00005C600000}"/>
    <cellStyle name="Normal 12 2 3 6 2 4 2" xfId="43148" xr:uid="{00000000-0005-0000-0000-00005D600000}"/>
    <cellStyle name="Normal 12 2 3 6 2 5" xfId="8487" xr:uid="{00000000-0005-0000-0000-00005E600000}"/>
    <cellStyle name="Normal 12 2 3 6 2 5 2" xfId="38196" xr:uid="{00000000-0005-0000-0000-00005F600000}"/>
    <cellStyle name="Normal 12 2 3 6 2 6" xfId="13437" xr:uid="{00000000-0005-0000-0000-000060600000}"/>
    <cellStyle name="Normal 12 2 3 6 2 7" xfId="18388" xr:uid="{00000000-0005-0000-0000-000061600000}"/>
    <cellStyle name="Normal 12 2 3 6 2 8" xfId="23340" xr:uid="{00000000-0005-0000-0000-000062600000}"/>
    <cellStyle name="Normal 12 2 3 6 2 9" xfId="28292" xr:uid="{00000000-0005-0000-0000-000063600000}"/>
    <cellStyle name="Normal 12 2 3 6 3" xfId="2943" xr:uid="{00000000-0005-0000-0000-000064600000}"/>
    <cellStyle name="Normal 12 2 3 6 3 2" xfId="7893" xr:uid="{00000000-0005-0000-0000-000065600000}"/>
    <cellStyle name="Normal 12 2 3 6 3 2 2" xfId="42554" xr:uid="{00000000-0005-0000-0000-000066600000}"/>
    <cellStyle name="Normal 12 2 3 6 3 3" xfId="12843" xr:uid="{00000000-0005-0000-0000-000067600000}"/>
    <cellStyle name="Normal 12 2 3 6 3 3 2" xfId="37602" xr:uid="{00000000-0005-0000-0000-000068600000}"/>
    <cellStyle name="Normal 12 2 3 6 3 4" xfId="17794" xr:uid="{00000000-0005-0000-0000-000069600000}"/>
    <cellStyle name="Normal 12 2 3 6 3 5" xfId="22746" xr:uid="{00000000-0005-0000-0000-00006A600000}"/>
    <cellStyle name="Normal 12 2 3 6 3 6" xfId="27698" xr:uid="{00000000-0005-0000-0000-00006B600000}"/>
    <cellStyle name="Normal 12 2 3 6 3 7" xfId="32650" xr:uid="{00000000-0005-0000-0000-00006C600000}"/>
    <cellStyle name="Normal 12 2 3 6 4" xfId="4395" xr:uid="{00000000-0005-0000-0000-00006D600000}"/>
    <cellStyle name="Normal 12 2 3 6 4 2" xfId="9345" xr:uid="{00000000-0005-0000-0000-00006E600000}"/>
    <cellStyle name="Normal 12 2 3 6 4 2 2" xfId="44006" xr:uid="{00000000-0005-0000-0000-00006F600000}"/>
    <cellStyle name="Normal 12 2 3 6 4 3" xfId="14295" xr:uid="{00000000-0005-0000-0000-000070600000}"/>
    <cellStyle name="Normal 12 2 3 6 4 3 2" xfId="39054" xr:uid="{00000000-0005-0000-0000-000071600000}"/>
    <cellStyle name="Normal 12 2 3 6 4 4" xfId="19246" xr:uid="{00000000-0005-0000-0000-000072600000}"/>
    <cellStyle name="Normal 12 2 3 6 4 5" xfId="24198" xr:uid="{00000000-0005-0000-0000-000073600000}"/>
    <cellStyle name="Normal 12 2 3 6 4 6" xfId="29150" xr:uid="{00000000-0005-0000-0000-000074600000}"/>
    <cellStyle name="Normal 12 2 3 6 4 7" xfId="34102" xr:uid="{00000000-0005-0000-0000-000075600000}"/>
    <cellStyle name="Normal 12 2 3 6 5" xfId="5847" xr:uid="{00000000-0005-0000-0000-000076600000}"/>
    <cellStyle name="Normal 12 2 3 6 5 2" xfId="10797" xr:uid="{00000000-0005-0000-0000-000077600000}"/>
    <cellStyle name="Normal 12 2 3 6 5 2 2" xfId="45458" xr:uid="{00000000-0005-0000-0000-000078600000}"/>
    <cellStyle name="Normal 12 2 3 6 5 3" xfId="15747" xr:uid="{00000000-0005-0000-0000-000079600000}"/>
    <cellStyle name="Normal 12 2 3 6 5 3 2" xfId="40506" xr:uid="{00000000-0005-0000-0000-00007A600000}"/>
    <cellStyle name="Normal 12 2 3 6 5 4" xfId="20698" xr:uid="{00000000-0005-0000-0000-00007B600000}"/>
    <cellStyle name="Normal 12 2 3 6 5 5" xfId="25650" xr:uid="{00000000-0005-0000-0000-00007C600000}"/>
    <cellStyle name="Normal 12 2 3 6 5 6" xfId="30602" xr:uid="{00000000-0005-0000-0000-00007D600000}"/>
    <cellStyle name="Normal 12 2 3 6 5 7" xfId="35554" xr:uid="{00000000-0005-0000-0000-00007E600000}"/>
    <cellStyle name="Normal 12 2 3 6 6" xfId="2085" xr:uid="{00000000-0005-0000-0000-00007F600000}"/>
    <cellStyle name="Normal 12 2 3 6 6 2" xfId="41696" xr:uid="{00000000-0005-0000-0000-000080600000}"/>
    <cellStyle name="Normal 12 2 3 6 7" xfId="7035" xr:uid="{00000000-0005-0000-0000-000081600000}"/>
    <cellStyle name="Normal 12 2 3 6 7 2" xfId="36744" xr:uid="{00000000-0005-0000-0000-000082600000}"/>
    <cellStyle name="Normal 12 2 3 6 8" xfId="11985" xr:uid="{00000000-0005-0000-0000-000083600000}"/>
    <cellStyle name="Normal 12 2 3 6 9" xfId="16936" xr:uid="{00000000-0005-0000-0000-000084600000}"/>
    <cellStyle name="Normal 12 2 3 7" xfId="567" xr:uid="{00000000-0005-0000-0000-000085600000}"/>
    <cellStyle name="Normal 12 2 3 7 10" xfId="32320" xr:uid="{00000000-0005-0000-0000-000086600000}"/>
    <cellStyle name="Normal 12 2 3 7 2" xfId="4065" xr:uid="{00000000-0005-0000-0000-000087600000}"/>
    <cellStyle name="Normal 12 2 3 7 2 2" xfId="9015" xr:uid="{00000000-0005-0000-0000-000088600000}"/>
    <cellStyle name="Normal 12 2 3 7 2 2 2" xfId="43676" xr:uid="{00000000-0005-0000-0000-000089600000}"/>
    <cellStyle name="Normal 12 2 3 7 2 3" xfId="13965" xr:uid="{00000000-0005-0000-0000-00008A600000}"/>
    <cellStyle name="Normal 12 2 3 7 2 3 2" xfId="38724" xr:uid="{00000000-0005-0000-0000-00008B600000}"/>
    <cellStyle name="Normal 12 2 3 7 2 4" xfId="18916" xr:uid="{00000000-0005-0000-0000-00008C600000}"/>
    <cellStyle name="Normal 12 2 3 7 2 5" xfId="23868" xr:uid="{00000000-0005-0000-0000-00008D600000}"/>
    <cellStyle name="Normal 12 2 3 7 2 6" xfId="28820" xr:uid="{00000000-0005-0000-0000-00008E600000}"/>
    <cellStyle name="Normal 12 2 3 7 2 7" xfId="33772" xr:uid="{00000000-0005-0000-0000-00008F600000}"/>
    <cellStyle name="Normal 12 2 3 7 3" xfId="5517" xr:uid="{00000000-0005-0000-0000-000090600000}"/>
    <cellStyle name="Normal 12 2 3 7 3 2" xfId="10467" xr:uid="{00000000-0005-0000-0000-000091600000}"/>
    <cellStyle name="Normal 12 2 3 7 3 2 2" xfId="45128" xr:uid="{00000000-0005-0000-0000-000092600000}"/>
    <cellStyle name="Normal 12 2 3 7 3 3" xfId="15417" xr:uid="{00000000-0005-0000-0000-000093600000}"/>
    <cellStyle name="Normal 12 2 3 7 3 3 2" xfId="40176" xr:uid="{00000000-0005-0000-0000-000094600000}"/>
    <cellStyle name="Normal 12 2 3 7 3 4" xfId="20368" xr:uid="{00000000-0005-0000-0000-000095600000}"/>
    <cellStyle name="Normal 12 2 3 7 3 5" xfId="25320" xr:uid="{00000000-0005-0000-0000-000096600000}"/>
    <cellStyle name="Normal 12 2 3 7 3 6" xfId="30272" xr:uid="{00000000-0005-0000-0000-000097600000}"/>
    <cellStyle name="Normal 12 2 3 7 3 7" xfId="35224" xr:uid="{00000000-0005-0000-0000-000098600000}"/>
    <cellStyle name="Normal 12 2 3 7 4" xfId="2613" xr:uid="{00000000-0005-0000-0000-000099600000}"/>
    <cellStyle name="Normal 12 2 3 7 4 2" xfId="42224" xr:uid="{00000000-0005-0000-0000-00009A600000}"/>
    <cellStyle name="Normal 12 2 3 7 5" xfId="7563" xr:uid="{00000000-0005-0000-0000-00009B600000}"/>
    <cellStyle name="Normal 12 2 3 7 5 2" xfId="37272" xr:uid="{00000000-0005-0000-0000-00009C600000}"/>
    <cellStyle name="Normal 12 2 3 7 6" xfId="12513" xr:uid="{00000000-0005-0000-0000-00009D600000}"/>
    <cellStyle name="Normal 12 2 3 7 7" xfId="17464" xr:uid="{00000000-0005-0000-0000-00009E600000}"/>
    <cellStyle name="Normal 12 2 3 7 8" xfId="22416" xr:uid="{00000000-0005-0000-0000-00009F600000}"/>
    <cellStyle name="Normal 12 2 3 7 9" xfId="27368" xr:uid="{00000000-0005-0000-0000-0000A0600000}"/>
    <cellStyle name="Normal 12 2 3 8" xfId="1161" xr:uid="{00000000-0005-0000-0000-0000A1600000}"/>
    <cellStyle name="Normal 12 2 3 8 10" xfId="32914" xr:uid="{00000000-0005-0000-0000-0000A2600000}"/>
    <cellStyle name="Normal 12 2 3 8 2" xfId="4659" xr:uid="{00000000-0005-0000-0000-0000A3600000}"/>
    <cellStyle name="Normal 12 2 3 8 2 2" xfId="9609" xr:uid="{00000000-0005-0000-0000-0000A4600000}"/>
    <cellStyle name="Normal 12 2 3 8 2 2 2" xfId="44270" xr:uid="{00000000-0005-0000-0000-0000A5600000}"/>
    <cellStyle name="Normal 12 2 3 8 2 3" xfId="14559" xr:uid="{00000000-0005-0000-0000-0000A6600000}"/>
    <cellStyle name="Normal 12 2 3 8 2 3 2" xfId="39318" xr:uid="{00000000-0005-0000-0000-0000A7600000}"/>
    <cellStyle name="Normal 12 2 3 8 2 4" xfId="19510" xr:uid="{00000000-0005-0000-0000-0000A8600000}"/>
    <cellStyle name="Normal 12 2 3 8 2 5" xfId="24462" xr:uid="{00000000-0005-0000-0000-0000A9600000}"/>
    <cellStyle name="Normal 12 2 3 8 2 6" xfId="29414" xr:uid="{00000000-0005-0000-0000-0000AA600000}"/>
    <cellStyle name="Normal 12 2 3 8 2 7" xfId="34366" xr:uid="{00000000-0005-0000-0000-0000AB600000}"/>
    <cellStyle name="Normal 12 2 3 8 3" xfId="6111" xr:uid="{00000000-0005-0000-0000-0000AC600000}"/>
    <cellStyle name="Normal 12 2 3 8 3 2" xfId="11061" xr:uid="{00000000-0005-0000-0000-0000AD600000}"/>
    <cellStyle name="Normal 12 2 3 8 3 2 2" xfId="45722" xr:uid="{00000000-0005-0000-0000-0000AE600000}"/>
    <cellStyle name="Normal 12 2 3 8 3 3" xfId="16011" xr:uid="{00000000-0005-0000-0000-0000AF600000}"/>
    <cellStyle name="Normal 12 2 3 8 3 3 2" xfId="40770" xr:uid="{00000000-0005-0000-0000-0000B0600000}"/>
    <cellStyle name="Normal 12 2 3 8 3 4" xfId="20962" xr:uid="{00000000-0005-0000-0000-0000B1600000}"/>
    <cellStyle name="Normal 12 2 3 8 3 5" xfId="25914" xr:uid="{00000000-0005-0000-0000-0000B2600000}"/>
    <cellStyle name="Normal 12 2 3 8 3 6" xfId="30866" xr:uid="{00000000-0005-0000-0000-0000B3600000}"/>
    <cellStyle name="Normal 12 2 3 8 3 7" xfId="35818" xr:uid="{00000000-0005-0000-0000-0000B4600000}"/>
    <cellStyle name="Normal 12 2 3 8 4" xfId="3207" xr:uid="{00000000-0005-0000-0000-0000B5600000}"/>
    <cellStyle name="Normal 12 2 3 8 4 2" xfId="42818" xr:uid="{00000000-0005-0000-0000-0000B6600000}"/>
    <cellStyle name="Normal 12 2 3 8 5" xfId="8157" xr:uid="{00000000-0005-0000-0000-0000B7600000}"/>
    <cellStyle name="Normal 12 2 3 8 5 2" xfId="37866" xr:uid="{00000000-0005-0000-0000-0000B8600000}"/>
    <cellStyle name="Normal 12 2 3 8 6" xfId="13107" xr:uid="{00000000-0005-0000-0000-0000B9600000}"/>
    <cellStyle name="Normal 12 2 3 8 7" xfId="18058" xr:uid="{00000000-0005-0000-0000-0000BA600000}"/>
    <cellStyle name="Normal 12 2 3 8 8" xfId="23010" xr:uid="{00000000-0005-0000-0000-0000BB600000}"/>
    <cellStyle name="Normal 12 2 3 8 9" xfId="27962" xr:uid="{00000000-0005-0000-0000-0000BC600000}"/>
    <cellStyle name="Normal 12 2 3 9" xfId="2349" xr:uid="{00000000-0005-0000-0000-0000BD600000}"/>
    <cellStyle name="Normal 12 2 3 9 2" xfId="7299" xr:uid="{00000000-0005-0000-0000-0000BE600000}"/>
    <cellStyle name="Normal 12 2 3 9 2 2" xfId="41960" xr:uid="{00000000-0005-0000-0000-0000BF600000}"/>
    <cellStyle name="Normal 12 2 3 9 3" xfId="12249" xr:uid="{00000000-0005-0000-0000-0000C0600000}"/>
    <cellStyle name="Normal 12 2 3 9 3 2" xfId="37008" xr:uid="{00000000-0005-0000-0000-0000C1600000}"/>
    <cellStyle name="Normal 12 2 3 9 4" xfId="17200" xr:uid="{00000000-0005-0000-0000-0000C2600000}"/>
    <cellStyle name="Normal 12 2 3 9 5" xfId="22152" xr:uid="{00000000-0005-0000-0000-0000C3600000}"/>
    <cellStyle name="Normal 12 2 3 9 6" xfId="27104" xr:uid="{00000000-0005-0000-0000-0000C4600000}"/>
    <cellStyle name="Normal 12 2 3 9 7" xfId="32056" xr:uid="{00000000-0005-0000-0000-0000C5600000}"/>
    <cellStyle name="Normal 12 2 4" xfId="336" xr:uid="{00000000-0005-0000-0000-0000C6600000}"/>
    <cellStyle name="Normal 12 2 4 10" xfId="11754" xr:uid="{00000000-0005-0000-0000-0000C7600000}"/>
    <cellStyle name="Normal 12 2 4 11" xfId="16705" xr:uid="{00000000-0005-0000-0000-0000C8600000}"/>
    <cellStyle name="Normal 12 2 4 12" xfId="21657" xr:uid="{00000000-0005-0000-0000-0000C9600000}"/>
    <cellStyle name="Normal 12 2 4 13" xfId="26609" xr:uid="{00000000-0005-0000-0000-0000CA600000}"/>
    <cellStyle name="Normal 12 2 4 14" xfId="31561" xr:uid="{00000000-0005-0000-0000-0000CB600000}"/>
    <cellStyle name="Normal 12 2 4 2" xfId="930" xr:uid="{00000000-0005-0000-0000-0000CC600000}"/>
    <cellStyle name="Normal 12 2 4 2 10" xfId="21921" xr:uid="{00000000-0005-0000-0000-0000CD600000}"/>
    <cellStyle name="Normal 12 2 4 2 11" xfId="26873" xr:uid="{00000000-0005-0000-0000-0000CE600000}"/>
    <cellStyle name="Normal 12 2 4 2 12" xfId="31825" xr:uid="{00000000-0005-0000-0000-0000CF600000}"/>
    <cellStyle name="Normal 12 2 4 2 2" xfId="1524" xr:uid="{00000000-0005-0000-0000-0000D0600000}"/>
    <cellStyle name="Normal 12 2 4 2 2 10" xfId="33277" xr:uid="{00000000-0005-0000-0000-0000D1600000}"/>
    <cellStyle name="Normal 12 2 4 2 2 2" xfId="5022" xr:uid="{00000000-0005-0000-0000-0000D2600000}"/>
    <cellStyle name="Normal 12 2 4 2 2 2 2" xfId="9972" xr:uid="{00000000-0005-0000-0000-0000D3600000}"/>
    <cellStyle name="Normal 12 2 4 2 2 2 2 2" xfId="44633" xr:uid="{00000000-0005-0000-0000-0000D4600000}"/>
    <cellStyle name="Normal 12 2 4 2 2 2 3" xfId="14922" xr:uid="{00000000-0005-0000-0000-0000D5600000}"/>
    <cellStyle name="Normal 12 2 4 2 2 2 3 2" xfId="39681" xr:uid="{00000000-0005-0000-0000-0000D6600000}"/>
    <cellStyle name="Normal 12 2 4 2 2 2 4" xfId="19873" xr:uid="{00000000-0005-0000-0000-0000D7600000}"/>
    <cellStyle name="Normal 12 2 4 2 2 2 5" xfId="24825" xr:uid="{00000000-0005-0000-0000-0000D8600000}"/>
    <cellStyle name="Normal 12 2 4 2 2 2 6" xfId="29777" xr:uid="{00000000-0005-0000-0000-0000D9600000}"/>
    <cellStyle name="Normal 12 2 4 2 2 2 7" xfId="34729" xr:uid="{00000000-0005-0000-0000-0000DA600000}"/>
    <cellStyle name="Normal 12 2 4 2 2 3" xfId="6474" xr:uid="{00000000-0005-0000-0000-0000DB600000}"/>
    <cellStyle name="Normal 12 2 4 2 2 3 2" xfId="11424" xr:uid="{00000000-0005-0000-0000-0000DC600000}"/>
    <cellStyle name="Normal 12 2 4 2 2 3 2 2" xfId="46085" xr:uid="{00000000-0005-0000-0000-0000DD600000}"/>
    <cellStyle name="Normal 12 2 4 2 2 3 3" xfId="16374" xr:uid="{00000000-0005-0000-0000-0000DE600000}"/>
    <cellStyle name="Normal 12 2 4 2 2 3 3 2" xfId="41133" xr:uid="{00000000-0005-0000-0000-0000DF600000}"/>
    <cellStyle name="Normal 12 2 4 2 2 3 4" xfId="21325" xr:uid="{00000000-0005-0000-0000-0000E0600000}"/>
    <cellStyle name="Normal 12 2 4 2 2 3 5" xfId="26277" xr:uid="{00000000-0005-0000-0000-0000E1600000}"/>
    <cellStyle name="Normal 12 2 4 2 2 3 6" xfId="31229" xr:uid="{00000000-0005-0000-0000-0000E2600000}"/>
    <cellStyle name="Normal 12 2 4 2 2 3 7" xfId="36181" xr:uid="{00000000-0005-0000-0000-0000E3600000}"/>
    <cellStyle name="Normal 12 2 4 2 2 4" xfId="3570" xr:uid="{00000000-0005-0000-0000-0000E4600000}"/>
    <cellStyle name="Normal 12 2 4 2 2 4 2" xfId="43181" xr:uid="{00000000-0005-0000-0000-0000E5600000}"/>
    <cellStyle name="Normal 12 2 4 2 2 5" xfId="8520" xr:uid="{00000000-0005-0000-0000-0000E6600000}"/>
    <cellStyle name="Normal 12 2 4 2 2 5 2" xfId="38229" xr:uid="{00000000-0005-0000-0000-0000E7600000}"/>
    <cellStyle name="Normal 12 2 4 2 2 6" xfId="13470" xr:uid="{00000000-0005-0000-0000-0000E8600000}"/>
    <cellStyle name="Normal 12 2 4 2 2 7" xfId="18421" xr:uid="{00000000-0005-0000-0000-0000E9600000}"/>
    <cellStyle name="Normal 12 2 4 2 2 8" xfId="23373" xr:uid="{00000000-0005-0000-0000-0000EA600000}"/>
    <cellStyle name="Normal 12 2 4 2 2 9" xfId="28325" xr:uid="{00000000-0005-0000-0000-0000EB600000}"/>
    <cellStyle name="Normal 12 2 4 2 3" xfId="2976" xr:uid="{00000000-0005-0000-0000-0000EC600000}"/>
    <cellStyle name="Normal 12 2 4 2 3 2" xfId="7926" xr:uid="{00000000-0005-0000-0000-0000ED600000}"/>
    <cellStyle name="Normal 12 2 4 2 3 2 2" xfId="42587" xr:uid="{00000000-0005-0000-0000-0000EE600000}"/>
    <cellStyle name="Normal 12 2 4 2 3 3" xfId="12876" xr:uid="{00000000-0005-0000-0000-0000EF600000}"/>
    <cellStyle name="Normal 12 2 4 2 3 3 2" xfId="37635" xr:uid="{00000000-0005-0000-0000-0000F0600000}"/>
    <cellStyle name="Normal 12 2 4 2 3 4" xfId="17827" xr:uid="{00000000-0005-0000-0000-0000F1600000}"/>
    <cellStyle name="Normal 12 2 4 2 3 5" xfId="22779" xr:uid="{00000000-0005-0000-0000-0000F2600000}"/>
    <cellStyle name="Normal 12 2 4 2 3 6" xfId="27731" xr:uid="{00000000-0005-0000-0000-0000F3600000}"/>
    <cellStyle name="Normal 12 2 4 2 3 7" xfId="32683" xr:uid="{00000000-0005-0000-0000-0000F4600000}"/>
    <cellStyle name="Normal 12 2 4 2 4" xfId="4428" xr:uid="{00000000-0005-0000-0000-0000F5600000}"/>
    <cellStyle name="Normal 12 2 4 2 4 2" xfId="9378" xr:uid="{00000000-0005-0000-0000-0000F6600000}"/>
    <cellStyle name="Normal 12 2 4 2 4 2 2" xfId="44039" xr:uid="{00000000-0005-0000-0000-0000F7600000}"/>
    <cellStyle name="Normal 12 2 4 2 4 3" xfId="14328" xr:uid="{00000000-0005-0000-0000-0000F8600000}"/>
    <cellStyle name="Normal 12 2 4 2 4 3 2" xfId="39087" xr:uid="{00000000-0005-0000-0000-0000F9600000}"/>
    <cellStyle name="Normal 12 2 4 2 4 4" xfId="19279" xr:uid="{00000000-0005-0000-0000-0000FA600000}"/>
    <cellStyle name="Normal 12 2 4 2 4 5" xfId="24231" xr:uid="{00000000-0005-0000-0000-0000FB600000}"/>
    <cellStyle name="Normal 12 2 4 2 4 6" xfId="29183" xr:uid="{00000000-0005-0000-0000-0000FC600000}"/>
    <cellStyle name="Normal 12 2 4 2 4 7" xfId="34135" xr:uid="{00000000-0005-0000-0000-0000FD600000}"/>
    <cellStyle name="Normal 12 2 4 2 5" xfId="5880" xr:uid="{00000000-0005-0000-0000-0000FE600000}"/>
    <cellStyle name="Normal 12 2 4 2 5 2" xfId="10830" xr:uid="{00000000-0005-0000-0000-0000FF600000}"/>
    <cellStyle name="Normal 12 2 4 2 5 2 2" xfId="45491" xr:uid="{00000000-0005-0000-0000-000000610000}"/>
    <cellStyle name="Normal 12 2 4 2 5 3" xfId="15780" xr:uid="{00000000-0005-0000-0000-000001610000}"/>
    <cellStyle name="Normal 12 2 4 2 5 3 2" xfId="40539" xr:uid="{00000000-0005-0000-0000-000002610000}"/>
    <cellStyle name="Normal 12 2 4 2 5 4" xfId="20731" xr:uid="{00000000-0005-0000-0000-000003610000}"/>
    <cellStyle name="Normal 12 2 4 2 5 5" xfId="25683" xr:uid="{00000000-0005-0000-0000-000004610000}"/>
    <cellStyle name="Normal 12 2 4 2 5 6" xfId="30635" xr:uid="{00000000-0005-0000-0000-000005610000}"/>
    <cellStyle name="Normal 12 2 4 2 5 7" xfId="35587" xr:uid="{00000000-0005-0000-0000-000006610000}"/>
    <cellStyle name="Normal 12 2 4 2 6" xfId="2118" xr:uid="{00000000-0005-0000-0000-000007610000}"/>
    <cellStyle name="Normal 12 2 4 2 6 2" xfId="41729" xr:uid="{00000000-0005-0000-0000-000008610000}"/>
    <cellStyle name="Normal 12 2 4 2 7" xfId="7068" xr:uid="{00000000-0005-0000-0000-000009610000}"/>
    <cellStyle name="Normal 12 2 4 2 7 2" xfId="36777" xr:uid="{00000000-0005-0000-0000-00000A610000}"/>
    <cellStyle name="Normal 12 2 4 2 8" xfId="12018" xr:uid="{00000000-0005-0000-0000-00000B610000}"/>
    <cellStyle name="Normal 12 2 4 2 9" xfId="16969" xr:uid="{00000000-0005-0000-0000-00000C610000}"/>
    <cellStyle name="Normal 12 2 4 3" xfId="666" xr:uid="{00000000-0005-0000-0000-00000D610000}"/>
    <cellStyle name="Normal 12 2 4 3 10" xfId="32419" xr:uid="{00000000-0005-0000-0000-00000E610000}"/>
    <cellStyle name="Normal 12 2 4 3 2" xfId="4164" xr:uid="{00000000-0005-0000-0000-00000F610000}"/>
    <cellStyle name="Normal 12 2 4 3 2 2" xfId="9114" xr:uid="{00000000-0005-0000-0000-000010610000}"/>
    <cellStyle name="Normal 12 2 4 3 2 2 2" xfId="43775" xr:uid="{00000000-0005-0000-0000-000011610000}"/>
    <cellStyle name="Normal 12 2 4 3 2 3" xfId="14064" xr:uid="{00000000-0005-0000-0000-000012610000}"/>
    <cellStyle name="Normal 12 2 4 3 2 3 2" xfId="38823" xr:uid="{00000000-0005-0000-0000-000013610000}"/>
    <cellStyle name="Normal 12 2 4 3 2 4" xfId="19015" xr:uid="{00000000-0005-0000-0000-000014610000}"/>
    <cellStyle name="Normal 12 2 4 3 2 5" xfId="23967" xr:uid="{00000000-0005-0000-0000-000015610000}"/>
    <cellStyle name="Normal 12 2 4 3 2 6" xfId="28919" xr:uid="{00000000-0005-0000-0000-000016610000}"/>
    <cellStyle name="Normal 12 2 4 3 2 7" xfId="33871" xr:uid="{00000000-0005-0000-0000-000017610000}"/>
    <cellStyle name="Normal 12 2 4 3 3" xfId="5616" xr:uid="{00000000-0005-0000-0000-000018610000}"/>
    <cellStyle name="Normal 12 2 4 3 3 2" xfId="10566" xr:uid="{00000000-0005-0000-0000-000019610000}"/>
    <cellStyle name="Normal 12 2 4 3 3 2 2" xfId="45227" xr:uid="{00000000-0005-0000-0000-00001A610000}"/>
    <cellStyle name="Normal 12 2 4 3 3 3" xfId="15516" xr:uid="{00000000-0005-0000-0000-00001B610000}"/>
    <cellStyle name="Normal 12 2 4 3 3 3 2" xfId="40275" xr:uid="{00000000-0005-0000-0000-00001C610000}"/>
    <cellStyle name="Normal 12 2 4 3 3 4" xfId="20467" xr:uid="{00000000-0005-0000-0000-00001D610000}"/>
    <cellStyle name="Normal 12 2 4 3 3 5" xfId="25419" xr:uid="{00000000-0005-0000-0000-00001E610000}"/>
    <cellStyle name="Normal 12 2 4 3 3 6" xfId="30371" xr:uid="{00000000-0005-0000-0000-00001F610000}"/>
    <cellStyle name="Normal 12 2 4 3 3 7" xfId="35323" xr:uid="{00000000-0005-0000-0000-000020610000}"/>
    <cellStyle name="Normal 12 2 4 3 4" xfId="2712" xr:uid="{00000000-0005-0000-0000-000021610000}"/>
    <cellStyle name="Normal 12 2 4 3 4 2" xfId="42323" xr:uid="{00000000-0005-0000-0000-000022610000}"/>
    <cellStyle name="Normal 12 2 4 3 5" xfId="7662" xr:uid="{00000000-0005-0000-0000-000023610000}"/>
    <cellStyle name="Normal 12 2 4 3 5 2" xfId="37371" xr:uid="{00000000-0005-0000-0000-000024610000}"/>
    <cellStyle name="Normal 12 2 4 3 6" xfId="12612" xr:uid="{00000000-0005-0000-0000-000025610000}"/>
    <cellStyle name="Normal 12 2 4 3 7" xfId="17563" xr:uid="{00000000-0005-0000-0000-000026610000}"/>
    <cellStyle name="Normal 12 2 4 3 8" xfId="22515" xr:uid="{00000000-0005-0000-0000-000027610000}"/>
    <cellStyle name="Normal 12 2 4 3 9" xfId="27467" xr:uid="{00000000-0005-0000-0000-000028610000}"/>
    <cellStyle name="Normal 12 2 4 4" xfId="1260" xr:uid="{00000000-0005-0000-0000-000029610000}"/>
    <cellStyle name="Normal 12 2 4 4 10" xfId="33013" xr:uid="{00000000-0005-0000-0000-00002A610000}"/>
    <cellStyle name="Normal 12 2 4 4 2" xfId="4758" xr:uid="{00000000-0005-0000-0000-00002B610000}"/>
    <cellStyle name="Normal 12 2 4 4 2 2" xfId="9708" xr:uid="{00000000-0005-0000-0000-00002C610000}"/>
    <cellStyle name="Normal 12 2 4 4 2 2 2" xfId="44369" xr:uid="{00000000-0005-0000-0000-00002D610000}"/>
    <cellStyle name="Normal 12 2 4 4 2 3" xfId="14658" xr:uid="{00000000-0005-0000-0000-00002E610000}"/>
    <cellStyle name="Normal 12 2 4 4 2 3 2" xfId="39417" xr:uid="{00000000-0005-0000-0000-00002F610000}"/>
    <cellStyle name="Normal 12 2 4 4 2 4" xfId="19609" xr:uid="{00000000-0005-0000-0000-000030610000}"/>
    <cellStyle name="Normal 12 2 4 4 2 5" xfId="24561" xr:uid="{00000000-0005-0000-0000-000031610000}"/>
    <cellStyle name="Normal 12 2 4 4 2 6" xfId="29513" xr:uid="{00000000-0005-0000-0000-000032610000}"/>
    <cellStyle name="Normal 12 2 4 4 2 7" xfId="34465" xr:uid="{00000000-0005-0000-0000-000033610000}"/>
    <cellStyle name="Normal 12 2 4 4 3" xfId="6210" xr:uid="{00000000-0005-0000-0000-000034610000}"/>
    <cellStyle name="Normal 12 2 4 4 3 2" xfId="11160" xr:uid="{00000000-0005-0000-0000-000035610000}"/>
    <cellStyle name="Normal 12 2 4 4 3 2 2" xfId="45821" xr:uid="{00000000-0005-0000-0000-000036610000}"/>
    <cellStyle name="Normal 12 2 4 4 3 3" xfId="16110" xr:uid="{00000000-0005-0000-0000-000037610000}"/>
    <cellStyle name="Normal 12 2 4 4 3 3 2" xfId="40869" xr:uid="{00000000-0005-0000-0000-000038610000}"/>
    <cellStyle name="Normal 12 2 4 4 3 4" xfId="21061" xr:uid="{00000000-0005-0000-0000-000039610000}"/>
    <cellStyle name="Normal 12 2 4 4 3 5" xfId="26013" xr:uid="{00000000-0005-0000-0000-00003A610000}"/>
    <cellStyle name="Normal 12 2 4 4 3 6" xfId="30965" xr:uid="{00000000-0005-0000-0000-00003B610000}"/>
    <cellStyle name="Normal 12 2 4 4 3 7" xfId="35917" xr:uid="{00000000-0005-0000-0000-00003C610000}"/>
    <cellStyle name="Normal 12 2 4 4 4" xfId="3306" xr:uid="{00000000-0005-0000-0000-00003D610000}"/>
    <cellStyle name="Normal 12 2 4 4 4 2" xfId="42917" xr:uid="{00000000-0005-0000-0000-00003E610000}"/>
    <cellStyle name="Normal 12 2 4 4 5" xfId="8256" xr:uid="{00000000-0005-0000-0000-00003F610000}"/>
    <cellStyle name="Normal 12 2 4 4 5 2" xfId="37965" xr:uid="{00000000-0005-0000-0000-000040610000}"/>
    <cellStyle name="Normal 12 2 4 4 6" xfId="13206" xr:uid="{00000000-0005-0000-0000-000041610000}"/>
    <cellStyle name="Normal 12 2 4 4 7" xfId="18157" xr:uid="{00000000-0005-0000-0000-000042610000}"/>
    <cellStyle name="Normal 12 2 4 4 8" xfId="23109" xr:uid="{00000000-0005-0000-0000-000043610000}"/>
    <cellStyle name="Normal 12 2 4 4 9" xfId="28061" xr:uid="{00000000-0005-0000-0000-000044610000}"/>
    <cellStyle name="Normal 12 2 4 5" xfId="2382" xr:uid="{00000000-0005-0000-0000-000045610000}"/>
    <cellStyle name="Normal 12 2 4 5 2" xfId="7332" xr:uid="{00000000-0005-0000-0000-000046610000}"/>
    <cellStyle name="Normal 12 2 4 5 2 2" xfId="41993" xr:uid="{00000000-0005-0000-0000-000047610000}"/>
    <cellStyle name="Normal 12 2 4 5 3" xfId="12282" xr:uid="{00000000-0005-0000-0000-000048610000}"/>
    <cellStyle name="Normal 12 2 4 5 3 2" xfId="37041" xr:uid="{00000000-0005-0000-0000-000049610000}"/>
    <cellStyle name="Normal 12 2 4 5 4" xfId="17233" xr:uid="{00000000-0005-0000-0000-00004A610000}"/>
    <cellStyle name="Normal 12 2 4 5 5" xfId="22185" xr:uid="{00000000-0005-0000-0000-00004B610000}"/>
    <cellStyle name="Normal 12 2 4 5 6" xfId="27137" xr:uid="{00000000-0005-0000-0000-00004C610000}"/>
    <cellStyle name="Normal 12 2 4 5 7" xfId="32089" xr:uid="{00000000-0005-0000-0000-00004D610000}"/>
    <cellStyle name="Normal 12 2 4 6" xfId="3834" xr:uid="{00000000-0005-0000-0000-00004E610000}"/>
    <cellStyle name="Normal 12 2 4 6 2" xfId="8784" xr:uid="{00000000-0005-0000-0000-00004F610000}"/>
    <cellStyle name="Normal 12 2 4 6 2 2" xfId="43445" xr:uid="{00000000-0005-0000-0000-000050610000}"/>
    <cellStyle name="Normal 12 2 4 6 3" xfId="13734" xr:uid="{00000000-0005-0000-0000-000051610000}"/>
    <cellStyle name="Normal 12 2 4 6 3 2" xfId="38493" xr:uid="{00000000-0005-0000-0000-000052610000}"/>
    <cellStyle name="Normal 12 2 4 6 4" xfId="18685" xr:uid="{00000000-0005-0000-0000-000053610000}"/>
    <cellStyle name="Normal 12 2 4 6 5" xfId="23637" xr:uid="{00000000-0005-0000-0000-000054610000}"/>
    <cellStyle name="Normal 12 2 4 6 6" xfId="28589" xr:uid="{00000000-0005-0000-0000-000055610000}"/>
    <cellStyle name="Normal 12 2 4 6 7" xfId="33541" xr:uid="{00000000-0005-0000-0000-000056610000}"/>
    <cellStyle name="Normal 12 2 4 7" xfId="5286" xr:uid="{00000000-0005-0000-0000-000057610000}"/>
    <cellStyle name="Normal 12 2 4 7 2" xfId="10236" xr:uid="{00000000-0005-0000-0000-000058610000}"/>
    <cellStyle name="Normal 12 2 4 7 2 2" xfId="44897" xr:uid="{00000000-0005-0000-0000-000059610000}"/>
    <cellStyle name="Normal 12 2 4 7 3" xfId="15186" xr:uid="{00000000-0005-0000-0000-00005A610000}"/>
    <cellStyle name="Normal 12 2 4 7 3 2" xfId="39945" xr:uid="{00000000-0005-0000-0000-00005B610000}"/>
    <cellStyle name="Normal 12 2 4 7 4" xfId="20137" xr:uid="{00000000-0005-0000-0000-00005C610000}"/>
    <cellStyle name="Normal 12 2 4 7 5" xfId="25089" xr:uid="{00000000-0005-0000-0000-00005D610000}"/>
    <cellStyle name="Normal 12 2 4 7 6" xfId="30041" xr:uid="{00000000-0005-0000-0000-00005E610000}"/>
    <cellStyle name="Normal 12 2 4 7 7" xfId="34993" xr:uid="{00000000-0005-0000-0000-00005F610000}"/>
    <cellStyle name="Normal 12 2 4 8" xfId="1854" xr:uid="{00000000-0005-0000-0000-000060610000}"/>
    <cellStyle name="Normal 12 2 4 8 2" xfId="41465" xr:uid="{00000000-0005-0000-0000-000061610000}"/>
    <cellStyle name="Normal 12 2 4 9" xfId="6804" xr:uid="{00000000-0005-0000-0000-000062610000}"/>
    <cellStyle name="Normal 12 2 4 9 2" xfId="36513" xr:uid="{00000000-0005-0000-0000-000063610000}"/>
    <cellStyle name="Normal 12 2 5" xfId="402" xr:uid="{00000000-0005-0000-0000-000064610000}"/>
    <cellStyle name="Normal 12 2 5 10" xfId="11820" xr:uid="{00000000-0005-0000-0000-000065610000}"/>
    <cellStyle name="Normal 12 2 5 11" xfId="16771" xr:uid="{00000000-0005-0000-0000-000066610000}"/>
    <cellStyle name="Normal 12 2 5 12" xfId="21723" xr:uid="{00000000-0005-0000-0000-000067610000}"/>
    <cellStyle name="Normal 12 2 5 13" xfId="26675" xr:uid="{00000000-0005-0000-0000-000068610000}"/>
    <cellStyle name="Normal 12 2 5 14" xfId="31627" xr:uid="{00000000-0005-0000-0000-000069610000}"/>
    <cellStyle name="Normal 12 2 5 2" xfId="996" xr:uid="{00000000-0005-0000-0000-00006A610000}"/>
    <cellStyle name="Normal 12 2 5 2 10" xfId="21987" xr:uid="{00000000-0005-0000-0000-00006B610000}"/>
    <cellStyle name="Normal 12 2 5 2 11" xfId="26939" xr:uid="{00000000-0005-0000-0000-00006C610000}"/>
    <cellStyle name="Normal 12 2 5 2 12" xfId="31891" xr:uid="{00000000-0005-0000-0000-00006D610000}"/>
    <cellStyle name="Normal 12 2 5 2 2" xfId="1590" xr:uid="{00000000-0005-0000-0000-00006E610000}"/>
    <cellStyle name="Normal 12 2 5 2 2 10" xfId="33343" xr:uid="{00000000-0005-0000-0000-00006F610000}"/>
    <cellStyle name="Normal 12 2 5 2 2 2" xfId="5088" xr:uid="{00000000-0005-0000-0000-000070610000}"/>
    <cellStyle name="Normal 12 2 5 2 2 2 2" xfId="10038" xr:uid="{00000000-0005-0000-0000-000071610000}"/>
    <cellStyle name="Normal 12 2 5 2 2 2 2 2" xfId="44699" xr:uid="{00000000-0005-0000-0000-000072610000}"/>
    <cellStyle name="Normal 12 2 5 2 2 2 3" xfId="14988" xr:uid="{00000000-0005-0000-0000-000073610000}"/>
    <cellStyle name="Normal 12 2 5 2 2 2 3 2" xfId="39747" xr:uid="{00000000-0005-0000-0000-000074610000}"/>
    <cellStyle name="Normal 12 2 5 2 2 2 4" xfId="19939" xr:uid="{00000000-0005-0000-0000-000075610000}"/>
    <cellStyle name="Normal 12 2 5 2 2 2 5" xfId="24891" xr:uid="{00000000-0005-0000-0000-000076610000}"/>
    <cellStyle name="Normal 12 2 5 2 2 2 6" xfId="29843" xr:uid="{00000000-0005-0000-0000-000077610000}"/>
    <cellStyle name="Normal 12 2 5 2 2 2 7" xfId="34795" xr:uid="{00000000-0005-0000-0000-000078610000}"/>
    <cellStyle name="Normal 12 2 5 2 2 3" xfId="6540" xr:uid="{00000000-0005-0000-0000-000079610000}"/>
    <cellStyle name="Normal 12 2 5 2 2 3 2" xfId="11490" xr:uid="{00000000-0005-0000-0000-00007A610000}"/>
    <cellStyle name="Normal 12 2 5 2 2 3 2 2" xfId="46151" xr:uid="{00000000-0005-0000-0000-00007B610000}"/>
    <cellStyle name="Normal 12 2 5 2 2 3 3" xfId="16440" xr:uid="{00000000-0005-0000-0000-00007C610000}"/>
    <cellStyle name="Normal 12 2 5 2 2 3 3 2" xfId="41199" xr:uid="{00000000-0005-0000-0000-00007D610000}"/>
    <cellStyle name="Normal 12 2 5 2 2 3 4" xfId="21391" xr:uid="{00000000-0005-0000-0000-00007E610000}"/>
    <cellStyle name="Normal 12 2 5 2 2 3 5" xfId="26343" xr:uid="{00000000-0005-0000-0000-00007F610000}"/>
    <cellStyle name="Normal 12 2 5 2 2 3 6" xfId="31295" xr:uid="{00000000-0005-0000-0000-000080610000}"/>
    <cellStyle name="Normal 12 2 5 2 2 3 7" xfId="36247" xr:uid="{00000000-0005-0000-0000-000081610000}"/>
    <cellStyle name="Normal 12 2 5 2 2 4" xfId="3636" xr:uid="{00000000-0005-0000-0000-000082610000}"/>
    <cellStyle name="Normal 12 2 5 2 2 4 2" xfId="43247" xr:uid="{00000000-0005-0000-0000-000083610000}"/>
    <cellStyle name="Normal 12 2 5 2 2 5" xfId="8586" xr:uid="{00000000-0005-0000-0000-000084610000}"/>
    <cellStyle name="Normal 12 2 5 2 2 5 2" xfId="38295" xr:uid="{00000000-0005-0000-0000-000085610000}"/>
    <cellStyle name="Normal 12 2 5 2 2 6" xfId="13536" xr:uid="{00000000-0005-0000-0000-000086610000}"/>
    <cellStyle name="Normal 12 2 5 2 2 7" xfId="18487" xr:uid="{00000000-0005-0000-0000-000087610000}"/>
    <cellStyle name="Normal 12 2 5 2 2 8" xfId="23439" xr:uid="{00000000-0005-0000-0000-000088610000}"/>
    <cellStyle name="Normal 12 2 5 2 2 9" xfId="28391" xr:uid="{00000000-0005-0000-0000-000089610000}"/>
    <cellStyle name="Normal 12 2 5 2 3" xfId="3042" xr:uid="{00000000-0005-0000-0000-00008A610000}"/>
    <cellStyle name="Normal 12 2 5 2 3 2" xfId="7992" xr:uid="{00000000-0005-0000-0000-00008B610000}"/>
    <cellStyle name="Normal 12 2 5 2 3 2 2" xfId="42653" xr:uid="{00000000-0005-0000-0000-00008C610000}"/>
    <cellStyle name="Normal 12 2 5 2 3 3" xfId="12942" xr:uid="{00000000-0005-0000-0000-00008D610000}"/>
    <cellStyle name="Normal 12 2 5 2 3 3 2" xfId="37701" xr:uid="{00000000-0005-0000-0000-00008E610000}"/>
    <cellStyle name="Normal 12 2 5 2 3 4" xfId="17893" xr:uid="{00000000-0005-0000-0000-00008F610000}"/>
    <cellStyle name="Normal 12 2 5 2 3 5" xfId="22845" xr:uid="{00000000-0005-0000-0000-000090610000}"/>
    <cellStyle name="Normal 12 2 5 2 3 6" xfId="27797" xr:uid="{00000000-0005-0000-0000-000091610000}"/>
    <cellStyle name="Normal 12 2 5 2 3 7" xfId="32749" xr:uid="{00000000-0005-0000-0000-000092610000}"/>
    <cellStyle name="Normal 12 2 5 2 4" xfId="4494" xr:uid="{00000000-0005-0000-0000-000093610000}"/>
    <cellStyle name="Normal 12 2 5 2 4 2" xfId="9444" xr:uid="{00000000-0005-0000-0000-000094610000}"/>
    <cellStyle name="Normal 12 2 5 2 4 2 2" xfId="44105" xr:uid="{00000000-0005-0000-0000-000095610000}"/>
    <cellStyle name="Normal 12 2 5 2 4 3" xfId="14394" xr:uid="{00000000-0005-0000-0000-000096610000}"/>
    <cellStyle name="Normal 12 2 5 2 4 3 2" xfId="39153" xr:uid="{00000000-0005-0000-0000-000097610000}"/>
    <cellStyle name="Normal 12 2 5 2 4 4" xfId="19345" xr:uid="{00000000-0005-0000-0000-000098610000}"/>
    <cellStyle name="Normal 12 2 5 2 4 5" xfId="24297" xr:uid="{00000000-0005-0000-0000-000099610000}"/>
    <cellStyle name="Normal 12 2 5 2 4 6" xfId="29249" xr:uid="{00000000-0005-0000-0000-00009A610000}"/>
    <cellStyle name="Normal 12 2 5 2 4 7" xfId="34201" xr:uid="{00000000-0005-0000-0000-00009B610000}"/>
    <cellStyle name="Normal 12 2 5 2 5" xfId="5946" xr:uid="{00000000-0005-0000-0000-00009C610000}"/>
    <cellStyle name="Normal 12 2 5 2 5 2" xfId="10896" xr:uid="{00000000-0005-0000-0000-00009D610000}"/>
    <cellStyle name="Normal 12 2 5 2 5 2 2" xfId="45557" xr:uid="{00000000-0005-0000-0000-00009E610000}"/>
    <cellStyle name="Normal 12 2 5 2 5 3" xfId="15846" xr:uid="{00000000-0005-0000-0000-00009F610000}"/>
    <cellStyle name="Normal 12 2 5 2 5 3 2" xfId="40605" xr:uid="{00000000-0005-0000-0000-0000A0610000}"/>
    <cellStyle name="Normal 12 2 5 2 5 4" xfId="20797" xr:uid="{00000000-0005-0000-0000-0000A1610000}"/>
    <cellStyle name="Normal 12 2 5 2 5 5" xfId="25749" xr:uid="{00000000-0005-0000-0000-0000A2610000}"/>
    <cellStyle name="Normal 12 2 5 2 5 6" xfId="30701" xr:uid="{00000000-0005-0000-0000-0000A3610000}"/>
    <cellStyle name="Normal 12 2 5 2 5 7" xfId="35653" xr:uid="{00000000-0005-0000-0000-0000A4610000}"/>
    <cellStyle name="Normal 12 2 5 2 6" xfId="2184" xr:uid="{00000000-0005-0000-0000-0000A5610000}"/>
    <cellStyle name="Normal 12 2 5 2 6 2" xfId="41795" xr:uid="{00000000-0005-0000-0000-0000A6610000}"/>
    <cellStyle name="Normal 12 2 5 2 7" xfId="7134" xr:uid="{00000000-0005-0000-0000-0000A7610000}"/>
    <cellStyle name="Normal 12 2 5 2 7 2" xfId="36843" xr:uid="{00000000-0005-0000-0000-0000A8610000}"/>
    <cellStyle name="Normal 12 2 5 2 8" xfId="12084" xr:uid="{00000000-0005-0000-0000-0000A9610000}"/>
    <cellStyle name="Normal 12 2 5 2 9" xfId="17035" xr:uid="{00000000-0005-0000-0000-0000AA610000}"/>
    <cellStyle name="Normal 12 2 5 3" xfId="732" xr:uid="{00000000-0005-0000-0000-0000AB610000}"/>
    <cellStyle name="Normal 12 2 5 3 10" xfId="32485" xr:uid="{00000000-0005-0000-0000-0000AC610000}"/>
    <cellStyle name="Normal 12 2 5 3 2" xfId="4230" xr:uid="{00000000-0005-0000-0000-0000AD610000}"/>
    <cellStyle name="Normal 12 2 5 3 2 2" xfId="9180" xr:uid="{00000000-0005-0000-0000-0000AE610000}"/>
    <cellStyle name="Normal 12 2 5 3 2 2 2" xfId="43841" xr:uid="{00000000-0005-0000-0000-0000AF610000}"/>
    <cellStyle name="Normal 12 2 5 3 2 3" xfId="14130" xr:uid="{00000000-0005-0000-0000-0000B0610000}"/>
    <cellStyle name="Normal 12 2 5 3 2 3 2" xfId="38889" xr:uid="{00000000-0005-0000-0000-0000B1610000}"/>
    <cellStyle name="Normal 12 2 5 3 2 4" xfId="19081" xr:uid="{00000000-0005-0000-0000-0000B2610000}"/>
    <cellStyle name="Normal 12 2 5 3 2 5" xfId="24033" xr:uid="{00000000-0005-0000-0000-0000B3610000}"/>
    <cellStyle name="Normal 12 2 5 3 2 6" xfId="28985" xr:uid="{00000000-0005-0000-0000-0000B4610000}"/>
    <cellStyle name="Normal 12 2 5 3 2 7" xfId="33937" xr:uid="{00000000-0005-0000-0000-0000B5610000}"/>
    <cellStyle name="Normal 12 2 5 3 3" xfId="5682" xr:uid="{00000000-0005-0000-0000-0000B6610000}"/>
    <cellStyle name="Normal 12 2 5 3 3 2" xfId="10632" xr:uid="{00000000-0005-0000-0000-0000B7610000}"/>
    <cellStyle name="Normal 12 2 5 3 3 2 2" xfId="45293" xr:uid="{00000000-0005-0000-0000-0000B8610000}"/>
    <cellStyle name="Normal 12 2 5 3 3 3" xfId="15582" xr:uid="{00000000-0005-0000-0000-0000B9610000}"/>
    <cellStyle name="Normal 12 2 5 3 3 3 2" xfId="40341" xr:uid="{00000000-0005-0000-0000-0000BA610000}"/>
    <cellStyle name="Normal 12 2 5 3 3 4" xfId="20533" xr:uid="{00000000-0005-0000-0000-0000BB610000}"/>
    <cellStyle name="Normal 12 2 5 3 3 5" xfId="25485" xr:uid="{00000000-0005-0000-0000-0000BC610000}"/>
    <cellStyle name="Normal 12 2 5 3 3 6" xfId="30437" xr:uid="{00000000-0005-0000-0000-0000BD610000}"/>
    <cellStyle name="Normal 12 2 5 3 3 7" xfId="35389" xr:uid="{00000000-0005-0000-0000-0000BE610000}"/>
    <cellStyle name="Normal 12 2 5 3 4" xfId="2778" xr:uid="{00000000-0005-0000-0000-0000BF610000}"/>
    <cellStyle name="Normal 12 2 5 3 4 2" xfId="42389" xr:uid="{00000000-0005-0000-0000-0000C0610000}"/>
    <cellStyle name="Normal 12 2 5 3 5" xfId="7728" xr:uid="{00000000-0005-0000-0000-0000C1610000}"/>
    <cellStyle name="Normal 12 2 5 3 5 2" xfId="37437" xr:uid="{00000000-0005-0000-0000-0000C2610000}"/>
    <cellStyle name="Normal 12 2 5 3 6" xfId="12678" xr:uid="{00000000-0005-0000-0000-0000C3610000}"/>
    <cellStyle name="Normal 12 2 5 3 7" xfId="17629" xr:uid="{00000000-0005-0000-0000-0000C4610000}"/>
    <cellStyle name="Normal 12 2 5 3 8" xfId="22581" xr:uid="{00000000-0005-0000-0000-0000C5610000}"/>
    <cellStyle name="Normal 12 2 5 3 9" xfId="27533" xr:uid="{00000000-0005-0000-0000-0000C6610000}"/>
    <cellStyle name="Normal 12 2 5 4" xfId="1326" xr:uid="{00000000-0005-0000-0000-0000C7610000}"/>
    <cellStyle name="Normal 12 2 5 4 10" xfId="33079" xr:uid="{00000000-0005-0000-0000-0000C8610000}"/>
    <cellStyle name="Normal 12 2 5 4 2" xfId="4824" xr:uid="{00000000-0005-0000-0000-0000C9610000}"/>
    <cellStyle name="Normal 12 2 5 4 2 2" xfId="9774" xr:uid="{00000000-0005-0000-0000-0000CA610000}"/>
    <cellStyle name="Normal 12 2 5 4 2 2 2" xfId="44435" xr:uid="{00000000-0005-0000-0000-0000CB610000}"/>
    <cellStyle name="Normal 12 2 5 4 2 3" xfId="14724" xr:uid="{00000000-0005-0000-0000-0000CC610000}"/>
    <cellStyle name="Normal 12 2 5 4 2 3 2" xfId="39483" xr:uid="{00000000-0005-0000-0000-0000CD610000}"/>
    <cellStyle name="Normal 12 2 5 4 2 4" xfId="19675" xr:uid="{00000000-0005-0000-0000-0000CE610000}"/>
    <cellStyle name="Normal 12 2 5 4 2 5" xfId="24627" xr:uid="{00000000-0005-0000-0000-0000CF610000}"/>
    <cellStyle name="Normal 12 2 5 4 2 6" xfId="29579" xr:uid="{00000000-0005-0000-0000-0000D0610000}"/>
    <cellStyle name="Normal 12 2 5 4 2 7" xfId="34531" xr:uid="{00000000-0005-0000-0000-0000D1610000}"/>
    <cellStyle name="Normal 12 2 5 4 3" xfId="6276" xr:uid="{00000000-0005-0000-0000-0000D2610000}"/>
    <cellStyle name="Normal 12 2 5 4 3 2" xfId="11226" xr:uid="{00000000-0005-0000-0000-0000D3610000}"/>
    <cellStyle name="Normal 12 2 5 4 3 2 2" xfId="45887" xr:uid="{00000000-0005-0000-0000-0000D4610000}"/>
    <cellStyle name="Normal 12 2 5 4 3 3" xfId="16176" xr:uid="{00000000-0005-0000-0000-0000D5610000}"/>
    <cellStyle name="Normal 12 2 5 4 3 3 2" xfId="40935" xr:uid="{00000000-0005-0000-0000-0000D6610000}"/>
    <cellStyle name="Normal 12 2 5 4 3 4" xfId="21127" xr:uid="{00000000-0005-0000-0000-0000D7610000}"/>
    <cellStyle name="Normal 12 2 5 4 3 5" xfId="26079" xr:uid="{00000000-0005-0000-0000-0000D8610000}"/>
    <cellStyle name="Normal 12 2 5 4 3 6" xfId="31031" xr:uid="{00000000-0005-0000-0000-0000D9610000}"/>
    <cellStyle name="Normal 12 2 5 4 3 7" xfId="35983" xr:uid="{00000000-0005-0000-0000-0000DA610000}"/>
    <cellStyle name="Normal 12 2 5 4 4" xfId="3372" xr:uid="{00000000-0005-0000-0000-0000DB610000}"/>
    <cellStyle name="Normal 12 2 5 4 4 2" xfId="42983" xr:uid="{00000000-0005-0000-0000-0000DC610000}"/>
    <cellStyle name="Normal 12 2 5 4 5" xfId="8322" xr:uid="{00000000-0005-0000-0000-0000DD610000}"/>
    <cellStyle name="Normal 12 2 5 4 5 2" xfId="38031" xr:uid="{00000000-0005-0000-0000-0000DE610000}"/>
    <cellStyle name="Normal 12 2 5 4 6" xfId="13272" xr:uid="{00000000-0005-0000-0000-0000DF610000}"/>
    <cellStyle name="Normal 12 2 5 4 7" xfId="18223" xr:uid="{00000000-0005-0000-0000-0000E0610000}"/>
    <cellStyle name="Normal 12 2 5 4 8" xfId="23175" xr:uid="{00000000-0005-0000-0000-0000E1610000}"/>
    <cellStyle name="Normal 12 2 5 4 9" xfId="28127" xr:uid="{00000000-0005-0000-0000-0000E2610000}"/>
    <cellStyle name="Normal 12 2 5 5" xfId="2448" xr:uid="{00000000-0005-0000-0000-0000E3610000}"/>
    <cellStyle name="Normal 12 2 5 5 2" xfId="7398" xr:uid="{00000000-0005-0000-0000-0000E4610000}"/>
    <cellStyle name="Normal 12 2 5 5 2 2" xfId="42059" xr:uid="{00000000-0005-0000-0000-0000E5610000}"/>
    <cellStyle name="Normal 12 2 5 5 3" xfId="12348" xr:uid="{00000000-0005-0000-0000-0000E6610000}"/>
    <cellStyle name="Normal 12 2 5 5 3 2" xfId="37107" xr:uid="{00000000-0005-0000-0000-0000E7610000}"/>
    <cellStyle name="Normal 12 2 5 5 4" xfId="17299" xr:uid="{00000000-0005-0000-0000-0000E8610000}"/>
    <cellStyle name="Normal 12 2 5 5 5" xfId="22251" xr:uid="{00000000-0005-0000-0000-0000E9610000}"/>
    <cellStyle name="Normal 12 2 5 5 6" xfId="27203" xr:uid="{00000000-0005-0000-0000-0000EA610000}"/>
    <cellStyle name="Normal 12 2 5 5 7" xfId="32155" xr:uid="{00000000-0005-0000-0000-0000EB610000}"/>
    <cellStyle name="Normal 12 2 5 6" xfId="3900" xr:uid="{00000000-0005-0000-0000-0000EC610000}"/>
    <cellStyle name="Normal 12 2 5 6 2" xfId="8850" xr:uid="{00000000-0005-0000-0000-0000ED610000}"/>
    <cellStyle name="Normal 12 2 5 6 2 2" xfId="43511" xr:uid="{00000000-0005-0000-0000-0000EE610000}"/>
    <cellStyle name="Normal 12 2 5 6 3" xfId="13800" xr:uid="{00000000-0005-0000-0000-0000EF610000}"/>
    <cellStyle name="Normal 12 2 5 6 3 2" xfId="38559" xr:uid="{00000000-0005-0000-0000-0000F0610000}"/>
    <cellStyle name="Normal 12 2 5 6 4" xfId="18751" xr:uid="{00000000-0005-0000-0000-0000F1610000}"/>
    <cellStyle name="Normal 12 2 5 6 5" xfId="23703" xr:uid="{00000000-0005-0000-0000-0000F2610000}"/>
    <cellStyle name="Normal 12 2 5 6 6" xfId="28655" xr:uid="{00000000-0005-0000-0000-0000F3610000}"/>
    <cellStyle name="Normal 12 2 5 6 7" xfId="33607" xr:uid="{00000000-0005-0000-0000-0000F4610000}"/>
    <cellStyle name="Normal 12 2 5 7" xfId="5352" xr:uid="{00000000-0005-0000-0000-0000F5610000}"/>
    <cellStyle name="Normal 12 2 5 7 2" xfId="10302" xr:uid="{00000000-0005-0000-0000-0000F6610000}"/>
    <cellStyle name="Normal 12 2 5 7 2 2" xfId="44963" xr:uid="{00000000-0005-0000-0000-0000F7610000}"/>
    <cellStyle name="Normal 12 2 5 7 3" xfId="15252" xr:uid="{00000000-0005-0000-0000-0000F8610000}"/>
    <cellStyle name="Normal 12 2 5 7 3 2" xfId="40011" xr:uid="{00000000-0005-0000-0000-0000F9610000}"/>
    <cellStyle name="Normal 12 2 5 7 4" xfId="20203" xr:uid="{00000000-0005-0000-0000-0000FA610000}"/>
    <cellStyle name="Normal 12 2 5 7 5" xfId="25155" xr:uid="{00000000-0005-0000-0000-0000FB610000}"/>
    <cellStyle name="Normal 12 2 5 7 6" xfId="30107" xr:uid="{00000000-0005-0000-0000-0000FC610000}"/>
    <cellStyle name="Normal 12 2 5 7 7" xfId="35059" xr:uid="{00000000-0005-0000-0000-0000FD610000}"/>
    <cellStyle name="Normal 12 2 5 8" xfId="1920" xr:uid="{00000000-0005-0000-0000-0000FE610000}"/>
    <cellStyle name="Normal 12 2 5 8 2" xfId="41531" xr:uid="{00000000-0005-0000-0000-0000FF610000}"/>
    <cellStyle name="Normal 12 2 5 9" xfId="6870" xr:uid="{00000000-0005-0000-0000-000000620000}"/>
    <cellStyle name="Normal 12 2 5 9 2" xfId="36579" xr:uid="{00000000-0005-0000-0000-000001620000}"/>
    <cellStyle name="Normal 12 2 6" xfId="468" xr:uid="{00000000-0005-0000-0000-000002620000}"/>
    <cellStyle name="Normal 12 2 6 10" xfId="11886" xr:uid="{00000000-0005-0000-0000-000003620000}"/>
    <cellStyle name="Normal 12 2 6 11" xfId="16837" xr:uid="{00000000-0005-0000-0000-000004620000}"/>
    <cellStyle name="Normal 12 2 6 12" xfId="21789" xr:uid="{00000000-0005-0000-0000-000005620000}"/>
    <cellStyle name="Normal 12 2 6 13" xfId="26741" xr:uid="{00000000-0005-0000-0000-000006620000}"/>
    <cellStyle name="Normal 12 2 6 14" xfId="31693" xr:uid="{00000000-0005-0000-0000-000007620000}"/>
    <cellStyle name="Normal 12 2 6 2" xfId="1062" xr:uid="{00000000-0005-0000-0000-000008620000}"/>
    <cellStyle name="Normal 12 2 6 2 10" xfId="22053" xr:uid="{00000000-0005-0000-0000-000009620000}"/>
    <cellStyle name="Normal 12 2 6 2 11" xfId="27005" xr:uid="{00000000-0005-0000-0000-00000A620000}"/>
    <cellStyle name="Normal 12 2 6 2 12" xfId="31957" xr:uid="{00000000-0005-0000-0000-00000B620000}"/>
    <cellStyle name="Normal 12 2 6 2 2" xfId="1656" xr:uid="{00000000-0005-0000-0000-00000C620000}"/>
    <cellStyle name="Normal 12 2 6 2 2 10" xfId="33409" xr:uid="{00000000-0005-0000-0000-00000D620000}"/>
    <cellStyle name="Normal 12 2 6 2 2 2" xfId="5154" xr:uid="{00000000-0005-0000-0000-00000E620000}"/>
    <cellStyle name="Normal 12 2 6 2 2 2 2" xfId="10104" xr:uid="{00000000-0005-0000-0000-00000F620000}"/>
    <cellStyle name="Normal 12 2 6 2 2 2 2 2" xfId="44765" xr:uid="{00000000-0005-0000-0000-000010620000}"/>
    <cellStyle name="Normal 12 2 6 2 2 2 3" xfId="15054" xr:uid="{00000000-0005-0000-0000-000011620000}"/>
    <cellStyle name="Normal 12 2 6 2 2 2 3 2" xfId="39813" xr:uid="{00000000-0005-0000-0000-000012620000}"/>
    <cellStyle name="Normal 12 2 6 2 2 2 4" xfId="20005" xr:uid="{00000000-0005-0000-0000-000013620000}"/>
    <cellStyle name="Normal 12 2 6 2 2 2 5" xfId="24957" xr:uid="{00000000-0005-0000-0000-000014620000}"/>
    <cellStyle name="Normal 12 2 6 2 2 2 6" xfId="29909" xr:uid="{00000000-0005-0000-0000-000015620000}"/>
    <cellStyle name="Normal 12 2 6 2 2 2 7" xfId="34861" xr:uid="{00000000-0005-0000-0000-000016620000}"/>
    <cellStyle name="Normal 12 2 6 2 2 3" xfId="6606" xr:uid="{00000000-0005-0000-0000-000017620000}"/>
    <cellStyle name="Normal 12 2 6 2 2 3 2" xfId="11556" xr:uid="{00000000-0005-0000-0000-000018620000}"/>
    <cellStyle name="Normal 12 2 6 2 2 3 2 2" xfId="46217" xr:uid="{00000000-0005-0000-0000-000019620000}"/>
    <cellStyle name="Normal 12 2 6 2 2 3 3" xfId="16506" xr:uid="{00000000-0005-0000-0000-00001A620000}"/>
    <cellStyle name="Normal 12 2 6 2 2 3 3 2" xfId="41265" xr:uid="{00000000-0005-0000-0000-00001B620000}"/>
    <cellStyle name="Normal 12 2 6 2 2 3 4" xfId="21457" xr:uid="{00000000-0005-0000-0000-00001C620000}"/>
    <cellStyle name="Normal 12 2 6 2 2 3 5" xfId="26409" xr:uid="{00000000-0005-0000-0000-00001D620000}"/>
    <cellStyle name="Normal 12 2 6 2 2 3 6" xfId="31361" xr:uid="{00000000-0005-0000-0000-00001E620000}"/>
    <cellStyle name="Normal 12 2 6 2 2 3 7" xfId="36313" xr:uid="{00000000-0005-0000-0000-00001F620000}"/>
    <cellStyle name="Normal 12 2 6 2 2 4" xfId="3702" xr:uid="{00000000-0005-0000-0000-000020620000}"/>
    <cellStyle name="Normal 12 2 6 2 2 4 2" xfId="43313" xr:uid="{00000000-0005-0000-0000-000021620000}"/>
    <cellStyle name="Normal 12 2 6 2 2 5" xfId="8652" xr:uid="{00000000-0005-0000-0000-000022620000}"/>
    <cellStyle name="Normal 12 2 6 2 2 5 2" xfId="38361" xr:uid="{00000000-0005-0000-0000-000023620000}"/>
    <cellStyle name="Normal 12 2 6 2 2 6" xfId="13602" xr:uid="{00000000-0005-0000-0000-000024620000}"/>
    <cellStyle name="Normal 12 2 6 2 2 7" xfId="18553" xr:uid="{00000000-0005-0000-0000-000025620000}"/>
    <cellStyle name="Normal 12 2 6 2 2 8" xfId="23505" xr:uid="{00000000-0005-0000-0000-000026620000}"/>
    <cellStyle name="Normal 12 2 6 2 2 9" xfId="28457" xr:uid="{00000000-0005-0000-0000-000027620000}"/>
    <cellStyle name="Normal 12 2 6 2 3" xfId="3108" xr:uid="{00000000-0005-0000-0000-000028620000}"/>
    <cellStyle name="Normal 12 2 6 2 3 2" xfId="8058" xr:uid="{00000000-0005-0000-0000-000029620000}"/>
    <cellStyle name="Normal 12 2 6 2 3 2 2" xfId="42719" xr:uid="{00000000-0005-0000-0000-00002A620000}"/>
    <cellStyle name="Normal 12 2 6 2 3 3" xfId="13008" xr:uid="{00000000-0005-0000-0000-00002B620000}"/>
    <cellStyle name="Normal 12 2 6 2 3 3 2" xfId="37767" xr:uid="{00000000-0005-0000-0000-00002C620000}"/>
    <cellStyle name="Normal 12 2 6 2 3 4" xfId="17959" xr:uid="{00000000-0005-0000-0000-00002D620000}"/>
    <cellStyle name="Normal 12 2 6 2 3 5" xfId="22911" xr:uid="{00000000-0005-0000-0000-00002E620000}"/>
    <cellStyle name="Normal 12 2 6 2 3 6" xfId="27863" xr:uid="{00000000-0005-0000-0000-00002F620000}"/>
    <cellStyle name="Normal 12 2 6 2 3 7" xfId="32815" xr:uid="{00000000-0005-0000-0000-000030620000}"/>
    <cellStyle name="Normal 12 2 6 2 4" xfId="4560" xr:uid="{00000000-0005-0000-0000-000031620000}"/>
    <cellStyle name="Normal 12 2 6 2 4 2" xfId="9510" xr:uid="{00000000-0005-0000-0000-000032620000}"/>
    <cellStyle name="Normal 12 2 6 2 4 2 2" xfId="44171" xr:uid="{00000000-0005-0000-0000-000033620000}"/>
    <cellStyle name="Normal 12 2 6 2 4 3" xfId="14460" xr:uid="{00000000-0005-0000-0000-000034620000}"/>
    <cellStyle name="Normal 12 2 6 2 4 3 2" xfId="39219" xr:uid="{00000000-0005-0000-0000-000035620000}"/>
    <cellStyle name="Normal 12 2 6 2 4 4" xfId="19411" xr:uid="{00000000-0005-0000-0000-000036620000}"/>
    <cellStyle name="Normal 12 2 6 2 4 5" xfId="24363" xr:uid="{00000000-0005-0000-0000-000037620000}"/>
    <cellStyle name="Normal 12 2 6 2 4 6" xfId="29315" xr:uid="{00000000-0005-0000-0000-000038620000}"/>
    <cellStyle name="Normal 12 2 6 2 4 7" xfId="34267" xr:uid="{00000000-0005-0000-0000-000039620000}"/>
    <cellStyle name="Normal 12 2 6 2 5" xfId="6012" xr:uid="{00000000-0005-0000-0000-00003A620000}"/>
    <cellStyle name="Normal 12 2 6 2 5 2" xfId="10962" xr:uid="{00000000-0005-0000-0000-00003B620000}"/>
    <cellStyle name="Normal 12 2 6 2 5 2 2" xfId="45623" xr:uid="{00000000-0005-0000-0000-00003C620000}"/>
    <cellStyle name="Normal 12 2 6 2 5 3" xfId="15912" xr:uid="{00000000-0005-0000-0000-00003D620000}"/>
    <cellStyle name="Normal 12 2 6 2 5 3 2" xfId="40671" xr:uid="{00000000-0005-0000-0000-00003E620000}"/>
    <cellStyle name="Normal 12 2 6 2 5 4" xfId="20863" xr:uid="{00000000-0005-0000-0000-00003F620000}"/>
    <cellStyle name="Normal 12 2 6 2 5 5" xfId="25815" xr:uid="{00000000-0005-0000-0000-000040620000}"/>
    <cellStyle name="Normal 12 2 6 2 5 6" xfId="30767" xr:uid="{00000000-0005-0000-0000-000041620000}"/>
    <cellStyle name="Normal 12 2 6 2 5 7" xfId="35719" xr:uid="{00000000-0005-0000-0000-000042620000}"/>
    <cellStyle name="Normal 12 2 6 2 6" xfId="2250" xr:uid="{00000000-0005-0000-0000-000043620000}"/>
    <cellStyle name="Normal 12 2 6 2 6 2" xfId="41861" xr:uid="{00000000-0005-0000-0000-000044620000}"/>
    <cellStyle name="Normal 12 2 6 2 7" xfId="7200" xr:uid="{00000000-0005-0000-0000-000045620000}"/>
    <cellStyle name="Normal 12 2 6 2 7 2" xfId="36909" xr:uid="{00000000-0005-0000-0000-000046620000}"/>
    <cellStyle name="Normal 12 2 6 2 8" xfId="12150" xr:uid="{00000000-0005-0000-0000-000047620000}"/>
    <cellStyle name="Normal 12 2 6 2 9" xfId="17101" xr:uid="{00000000-0005-0000-0000-000048620000}"/>
    <cellStyle name="Normal 12 2 6 3" xfId="798" xr:uid="{00000000-0005-0000-0000-000049620000}"/>
    <cellStyle name="Normal 12 2 6 3 10" xfId="32551" xr:uid="{00000000-0005-0000-0000-00004A620000}"/>
    <cellStyle name="Normal 12 2 6 3 2" xfId="4296" xr:uid="{00000000-0005-0000-0000-00004B620000}"/>
    <cellStyle name="Normal 12 2 6 3 2 2" xfId="9246" xr:uid="{00000000-0005-0000-0000-00004C620000}"/>
    <cellStyle name="Normal 12 2 6 3 2 2 2" xfId="43907" xr:uid="{00000000-0005-0000-0000-00004D620000}"/>
    <cellStyle name="Normal 12 2 6 3 2 3" xfId="14196" xr:uid="{00000000-0005-0000-0000-00004E620000}"/>
    <cellStyle name="Normal 12 2 6 3 2 3 2" xfId="38955" xr:uid="{00000000-0005-0000-0000-00004F620000}"/>
    <cellStyle name="Normal 12 2 6 3 2 4" xfId="19147" xr:uid="{00000000-0005-0000-0000-000050620000}"/>
    <cellStyle name="Normal 12 2 6 3 2 5" xfId="24099" xr:uid="{00000000-0005-0000-0000-000051620000}"/>
    <cellStyle name="Normal 12 2 6 3 2 6" xfId="29051" xr:uid="{00000000-0005-0000-0000-000052620000}"/>
    <cellStyle name="Normal 12 2 6 3 2 7" xfId="34003" xr:uid="{00000000-0005-0000-0000-000053620000}"/>
    <cellStyle name="Normal 12 2 6 3 3" xfId="5748" xr:uid="{00000000-0005-0000-0000-000054620000}"/>
    <cellStyle name="Normal 12 2 6 3 3 2" xfId="10698" xr:uid="{00000000-0005-0000-0000-000055620000}"/>
    <cellStyle name="Normal 12 2 6 3 3 2 2" xfId="45359" xr:uid="{00000000-0005-0000-0000-000056620000}"/>
    <cellStyle name="Normal 12 2 6 3 3 3" xfId="15648" xr:uid="{00000000-0005-0000-0000-000057620000}"/>
    <cellStyle name="Normal 12 2 6 3 3 3 2" xfId="40407" xr:uid="{00000000-0005-0000-0000-000058620000}"/>
    <cellStyle name="Normal 12 2 6 3 3 4" xfId="20599" xr:uid="{00000000-0005-0000-0000-000059620000}"/>
    <cellStyle name="Normal 12 2 6 3 3 5" xfId="25551" xr:uid="{00000000-0005-0000-0000-00005A620000}"/>
    <cellStyle name="Normal 12 2 6 3 3 6" xfId="30503" xr:uid="{00000000-0005-0000-0000-00005B620000}"/>
    <cellStyle name="Normal 12 2 6 3 3 7" xfId="35455" xr:uid="{00000000-0005-0000-0000-00005C620000}"/>
    <cellStyle name="Normal 12 2 6 3 4" xfId="2844" xr:uid="{00000000-0005-0000-0000-00005D620000}"/>
    <cellStyle name="Normal 12 2 6 3 4 2" xfId="42455" xr:uid="{00000000-0005-0000-0000-00005E620000}"/>
    <cellStyle name="Normal 12 2 6 3 5" xfId="7794" xr:uid="{00000000-0005-0000-0000-00005F620000}"/>
    <cellStyle name="Normal 12 2 6 3 5 2" xfId="37503" xr:uid="{00000000-0005-0000-0000-000060620000}"/>
    <cellStyle name="Normal 12 2 6 3 6" xfId="12744" xr:uid="{00000000-0005-0000-0000-000061620000}"/>
    <cellStyle name="Normal 12 2 6 3 7" xfId="17695" xr:uid="{00000000-0005-0000-0000-000062620000}"/>
    <cellStyle name="Normal 12 2 6 3 8" xfId="22647" xr:uid="{00000000-0005-0000-0000-000063620000}"/>
    <cellStyle name="Normal 12 2 6 3 9" xfId="27599" xr:uid="{00000000-0005-0000-0000-000064620000}"/>
    <cellStyle name="Normal 12 2 6 4" xfId="1392" xr:uid="{00000000-0005-0000-0000-000065620000}"/>
    <cellStyle name="Normal 12 2 6 4 10" xfId="33145" xr:uid="{00000000-0005-0000-0000-000066620000}"/>
    <cellStyle name="Normal 12 2 6 4 2" xfId="4890" xr:uid="{00000000-0005-0000-0000-000067620000}"/>
    <cellStyle name="Normal 12 2 6 4 2 2" xfId="9840" xr:uid="{00000000-0005-0000-0000-000068620000}"/>
    <cellStyle name="Normal 12 2 6 4 2 2 2" xfId="44501" xr:uid="{00000000-0005-0000-0000-000069620000}"/>
    <cellStyle name="Normal 12 2 6 4 2 3" xfId="14790" xr:uid="{00000000-0005-0000-0000-00006A620000}"/>
    <cellStyle name="Normal 12 2 6 4 2 3 2" xfId="39549" xr:uid="{00000000-0005-0000-0000-00006B620000}"/>
    <cellStyle name="Normal 12 2 6 4 2 4" xfId="19741" xr:uid="{00000000-0005-0000-0000-00006C620000}"/>
    <cellStyle name="Normal 12 2 6 4 2 5" xfId="24693" xr:uid="{00000000-0005-0000-0000-00006D620000}"/>
    <cellStyle name="Normal 12 2 6 4 2 6" xfId="29645" xr:uid="{00000000-0005-0000-0000-00006E620000}"/>
    <cellStyle name="Normal 12 2 6 4 2 7" xfId="34597" xr:uid="{00000000-0005-0000-0000-00006F620000}"/>
    <cellStyle name="Normal 12 2 6 4 3" xfId="6342" xr:uid="{00000000-0005-0000-0000-000070620000}"/>
    <cellStyle name="Normal 12 2 6 4 3 2" xfId="11292" xr:uid="{00000000-0005-0000-0000-000071620000}"/>
    <cellStyle name="Normal 12 2 6 4 3 2 2" xfId="45953" xr:uid="{00000000-0005-0000-0000-000072620000}"/>
    <cellStyle name="Normal 12 2 6 4 3 3" xfId="16242" xr:uid="{00000000-0005-0000-0000-000073620000}"/>
    <cellStyle name="Normal 12 2 6 4 3 3 2" xfId="41001" xr:uid="{00000000-0005-0000-0000-000074620000}"/>
    <cellStyle name="Normal 12 2 6 4 3 4" xfId="21193" xr:uid="{00000000-0005-0000-0000-000075620000}"/>
    <cellStyle name="Normal 12 2 6 4 3 5" xfId="26145" xr:uid="{00000000-0005-0000-0000-000076620000}"/>
    <cellStyle name="Normal 12 2 6 4 3 6" xfId="31097" xr:uid="{00000000-0005-0000-0000-000077620000}"/>
    <cellStyle name="Normal 12 2 6 4 3 7" xfId="36049" xr:uid="{00000000-0005-0000-0000-000078620000}"/>
    <cellStyle name="Normal 12 2 6 4 4" xfId="3438" xr:uid="{00000000-0005-0000-0000-000079620000}"/>
    <cellStyle name="Normal 12 2 6 4 4 2" xfId="43049" xr:uid="{00000000-0005-0000-0000-00007A620000}"/>
    <cellStyle name="Normal 12 2 6 4 5" xfId="8388" xr:uid="{00000000-0005-0000-0000-00007B620000}"/>
    <cellStyle name="Normal 12 2 6 4 5 2" xfId="38097" xr:uid="{00000000-0005-0000-0000-00007C620000}"/>
    <cellStyle name="Normal 12 2 6 4 6" xfId="13338" xr:uid="{00000000-0005-0000-0000-00007D620000}"/>
    <cellStyle name="Normal 12 2 6 4 7" xfId="18289" xr:uid="{00000000-0005-0000-0000-00007E620000}"/>
    <cellStyle name="Normal 12 2 6 4 8" xfId="23241" xr:uid="{00000000-0005-0000-0000-00007F620000}"/>
    <cellStyle name="Normal 12 2 6 4 9" xfId="28193" xr:uid="{00000000-0005-0000-0000-000080620000}"/>
    <cellStyle name="Normal 12 2 6 5" xfId="2514" xr:uid="{00000000-0005-0000-0000-000081620000}"/>
    <cellStyle name="Normal 12 2 6 5 2" xfId="7464" xr:uid="{00000000-0005-0000-0000-000082620000}"/>
    <cellStyle name="Normal 12 2 6 5 2 2" xfId="42125" xr:uid="{00000000-0005-0000-0000-000083620000}"/>
    <cellStyle name="Normal 12 2 6 5 3" xfId="12414" xr:uid="{00000000-0005-0000-0000-000084620000}"/>
    <cellStyle name="Normal 12 2 6 5 3 2" xfId="37173" xr:uid="{00000000-0005-0000-0000-000085620000}"/>
    <cellStyle name="Normal 12 2 6 5 4" xfId="17365" xr:uid="{00000000-0005-0000-0000-000086620000}"/>
    <cellStyle name="Normal 12 2 6 5 5" xfId="22317" xr:uid="{00000000-0005-0000-0000-000087620000}"/>
    <cellStyle name="Normal 12 2 6 5 6" xfId="27269" xr:uid="{00000000-0005-0000-0000-000088620000}"/>
    <cellStyle name="Normal 12 2 6 5 7" xfId="32221" xr:uid="{00000000-0005-0000-0000-000089620000}"/>
    <cellStyle name="Normal 12 2 6 6" xfId="3966" xr:uid="{00000000-0005-0000-0000-00008A620000}"/>
    <cellStyle name="Normal 12 2 6 6 2" xfId="8916" xr:uid="{00000000-0005-0000-0000-00008B620000}"/>
    <cellStyle name="Normal 12 2 6 6 2 2" xfId="43577" xr:uid="{00000000-0005-0000-0000-00008C620000}"/>
    <cellStyle name="Normal 12 2 6 6 3" xfId="13866" xr:uid="{00000000-0005-0000-0000-00008D620000}"/>
    <cellStyle name="Normal 12 2 6 6 3 2" xfId="38625" xr:uid="{00000000-0005-0000-0000-00008E620000}"/>
    <cellStyle name="Normal 12 2 6 6 4" xfId="18817" xr:uid="{00000000-0005-0000-0000-00008F620000}"/>
    <cellStyle name="Normal 12 2 6 6 5" xfId="23769" xr:uid="{00000000-0005-0000-0000-000090620000}"/>
    <cellStyle name="Normal 12 2 6 6 6" xfId="28721" xr:uid="{00000000-0005-0000-0000-000091620000}"/>
    <cellStyle name="Normal 12 2 6 6 7" xfId="33673" xr:uid="{00000000-0005-0000-0000-000092620000}"/>
    <cellStyle name="Normal 12 2 6 7" xfId="5418" xr:uid="{00000000-0005-0000-0000-000093620000}"/>
    <cellStyle name="Normal 12 2 6 7 2" xfId="10368" xr:uid="{00000000-0005-0000-0000-000094620000}"/>
    <cellStyle name="Normal 12 2 6 7 2 2" xfId="45029" xr:uid="{00000000-0005-0000-0000-000095620000}"/>
    <cellStyle name="Normal 12 2 6 7 3" xfId="15318" xr:uid="{00000000-0005-0000-0000-000096620000}"/>
    <cellStyle name="Normal 12 2 6 7 3 2" xfId="40077" xr:uid="{00000000-0005-0000-0000-000097620000}"/>
    <cellStyle name="Normal 12 2 6 7 4" xfId="20269" xr:uid="{00000000-0005-0000-0000-000098620000}"/>
    <cellStyle name="Normal 12 2 6 7 5" xfId="25221" xr:uid="{00000000-0005-0000-0000-000099620000}"/>
    <cellStyle name="Normal 12 2 6 7 6" xfId="30173" xr:uid="{00000000-0005-0000-0000-00009A620000}"/>
    <cellStyle name="Normal 12 2 6 7 7" xfId="35125" xr:uid="{00000000-0005-0000-0000-00009B620000}"/>
    <cellStyle name="Normal 12 2 6 8" xfId="1986" xr:uid="{00000000-0005-0000-0000-00009C620000}"/>
    <cellStyle name="Normal 12 2 6 8 2" xfId="41597" xr:uid="{00000000-0005-0000-0000-00009D620000}"/>
    <cellStyle name="Normal 12 2 6 9" xfId="6936" xr:uid="{00000000-0005-0000-0000-00009E620000}"/>
    <cellStyle name="Normal 12 2 6 9 2" xfId="36645" xr:uid="{00000000-0005-0000-0000-00009F620000}"/>
    <cellStyle name="Normal 12 2 7" xfId="600" xr:uid="{00000000-0005-0000-0000-0000A0620000}"/>
    <cellStyle name="Normal 12 2 7 10" xfId="21591" xr:uid="{00000000-0005-0000-0000-0000A1620000}"/>
    <cellStyle name="Normal 12 2 7 11" xfId="26543" xr:uid="{00000000-0005-0000-0000-0000A2620000}"/>
    <cellStyle name="Normal 12 2 7 12" xfId="31495" xr:uid="{00000000-0005-0000-0000-0000A3620000}"/>
    <cellStyle name="Normal 12 2 7 2" xfId="1194" xr:uid="{00000000-0005-0000-0000-0000A4620000}"/>
    <cellStyle name="Normal 12 2 7 2 10" xfId="32947" xr:uid="{00000000-0005-0000-0000-0000A5620000}"/>
    <cellStyle name="Normal 12 2 7 2 2" xfId="4692" xr:uid="{00000000-0005-0000-0000-0000A6620000}"/>
    <cellStyle name="Normal 12 2 7 2 2 2" xfId="9642" xr:uid="{00000000-0005-0000-0000-0000A7620000}"/>
    <cellStyle name="Normal 12 2 7 2 2 2 2" xfId="44303" xr:uid="{00000000-0005-0000-0000-0000A8620000}"/>
    <cellStyle name="Normal 12 2 7 2 2 3" xfId="14592" xr:uid="{00000000-0005-0000-0000-0000A9620000}"/>
    <cellStyle name="Normal 12 2 7 2 2 3 2" xfId="39351" xr:uid="{00000000-0005-0000-0000-0000AA620000}"/>
    <cellStyle name="Normal 12 2 7 2 2 4" xfId="19543" xr:uid="{00000000-0005-0000-0000-0000AB620000}"/>
    <cellStyle name="Normal 12 2 7 2 2 5" xfId="24495" xr:uid="{00000000-0005-0000-0000-0000AC620000}"/>
    <cellStyle name="Normal 12 2 7 2 2 6" xfId="29447" xr:uid="{00000000-0005-0000-0000-0000AD620000}"/>
    <cellStyle name="Normal 12 2 7 2 2 7" xfId="34399" xr:uid="{00000000-0005-0000-0000-0000AE620000}"/>
    <cellStyle name="Normal 12 2 7 2 3" xfId="6144" xr:uid="{00000000-0005-0000-0000-0000AF620000}"/>
    <cellStyle name="Normal 12 2 7 2 3 2" xfId="11094" xr:uid="{00000000-0005-0000-0000-0000B0620000}"/>
    <cellStyle name="Normal 12 2 7 2 3 2 2" xfId="45755" xr:uid="{00000000-0005-0000-0000-0000B1620000}"/>
    <cellStyle name="Normal 12 2 7 2 3 3" xfId="16044" xr:uid="{00000000-0005-0000-0000-0000B2620000}"/>
    <cellStyle name="Normal 12 2 7 2 3 3 2" xfId="40803" xr:uid="{00000000-0005-0000-0000-0000B3620000}"/>
    <cellStyle name="Normal 12 2 7 2 3 4" xfId="20995" xr:uid="{00000000-0005-0000-0000-0000B4620000}"/>
    <cellStyle name="Normal 12 2 7 2 3 5" xfId="25947" xr:uid="{00000000-0005-0000-0000-0000B5620000}"/>
    <cellStyle name="Normal 12 2 7 2 3 6" xfId="30899" xr:uid="{00000000-0005-0000-0000-0000B6620000}"/>
    <cellStyle name="Normal 12 2 7 2 3 7" xfId="35851" xr:uid="{00000000-0005-0000-0000-0000B7620000}"/>
    <cellStyle name="Normal 12 2 7 2 4" xfId="3240" xr:uid="{00000000-0005-0000-0000-0000B8620000}"/>
    <cellStyle name="Normal 12 2 7 2 4 2" xfId="42851" xr:uid="{00000000-0005-0000-0000-0000B9620000}"/>
    <cellStyle name="Normal 12 2 7 2 5" xfId="8190" xr:uid="{00000000-0005-0000-0000-0000BA620000}"/>
    <cellStyle name="Normal 12 2 7 2 5 2" xfId="37899" xr:uid="{00000000-0005-0000-0000-0000BB620000}"/>
    <cellStyle name="Normal 12 2 7 2 6" xfId="13140" xr:uid="{00000000-0005-0000-0000-0000BC620000}"/>
    <cellStyle name="Normal 12 2 7 2 7" xfId="18091" xr:uid="{00000000-0005-0000-0000-0000BD620000}"/>
    <cellStyle name="Normal 12 2 7 2 8" xfId="23043" xr:uid="{00000000-0005-0000-0000-0000BE620000}"/>
    <cellStyle name="Normal 12 2 7 2 9" xfId="27995" xr:uid="{00000000-0005-0000-0000-0000BF620000}"/>
    <cellStyle name="Normal 12 2 7 3" xfId="2646" xr:uid="{00000000-0005-0000-0000-0000C0620000}"/>
    <cellStyle name="Normal 12 2 7 3 2" xfId="7596" xr:uid="{00000000-0005-0000-0000-0000C1620000}"/>
    <cellStyle name="Normal 12 2 7 3 2 2" xfId="42257" xr:uid="{00000000-0005-0000-0000-0000C2620000}"/>
    <cellStyle name="Normal 12 2 7 3 3" xfId="12546" xr:uid="{00000000-0005-0000-0000-0000C3620000}"/>
    <cellStyle name="Normal 12 2 7 3 3 2" xfId="37305" xr:uid="{00000000-0005-0000-0000-0000C4620000}"/>
    <cellStyle name="Normal 12 2 7 3 4" xfId="17497" xr:uid="{00000000-0005-0000-0000-0000C5620000}"/>
    <cellStyle name="Normal 12 2 7 3 5" xfId="22449" xr:uid="{00000000-0005-0000-0000-0000C6620000}"/>
    <cellStyle name="Normal 12 2 7 3 6" xfId="27401" xr:uid="{00000000-0005-0000-0000-0000C7620000}"/>
    <cellStyle name="Normal 12 2 7 3 7" xfId="32353" xr:uid="{00000000-0005-0000-0000-0000C8620000}"/>
    <cellStyle name="Normal 12 2 7 4" xfId="4098" xr:uid="{00000000-0005-0000-0000-0000C9620000}"/>
    <cellStyle name="Normal 12 2 7 4 2" xfId="9048" xr:uid="{00000000-0005-0000-0000-0000CA620000}"/>
    <cellStyle name="Normal 12 2 7 4 2 2" xfId="43709" xr:uid="{00000000-0005-0000-0000-0000CB620000}"/>
    <cellStyle name="Normal 12 2 7 4 3" xfId="13998" xr:uid="{00000000-0005-0000-0000-0000CC620000}"/>
    <cellStyle name="Normal 12 2 7 4 3 2" xfId="38757" xr:uid="{00000000-0005-0000-0000-0000CD620000}"/>
    <cellStyle name="Normal 12 2 7 4 4" xfId="18949" xr:uid="{00000000-0005-0000-0000-0000CE620000}"/>
    <cellStyle name="Normal 12 2 7 4 5" xfId="23901" xr:uid="{00000000-0005-0000-0000-0000CF620000}"/>
    <cellStyle name="Normal 12 2 7 4 6" xfId="28853" xr:uid="{00000000-0005-0000-0000-0000D0620000}"/>
    <cellStyle name="Normal 12 2 7 4 7" xfId="33805" xr:uid="{00000000-0005-0000-0000-0000D1620000}"/>
    <cellStyle name="Normal 12 2 7 5" xfId="5550" xr:uid="{00000000-0005-0000-0000-0000D2620000}"/>
    <cellStyle name="Normal 12 2 7 5 2" xfId="10500" xr:uid="{00000000-0005-0000-0000-0000D3620000}"/>
    <cellStyle name="Normal 12 2 7 5 2 2" xfId="45161" xr:uid="{00000000-0005-0000-0000-0000D4620000}"/>
    <cellStyle name="Normal 12 2 7 5 3" xfId="15450" xr:uid="{00000000-0005-0000-0000-0000D5620000}"/>
    <cellStyle name="Normal 12 2 7 5 3 2" xfId="40209" xr:uid="{00000000-0005-0000-0000-0000D6620000}"/>
    <cellStyle name="Normal 12 2 7 5 4" xfId="20401" xr:uid="{00000000-0005-0000-0000-0000D7620000}"/>
    <cellStyle name="Normal 12 2 7 5 5" xfId="25353" xr:uid="{00000000-0005-0000-0000-0000D8620000}"/>
    <cellStyle name="Normal 12 2 7 5 6" xfId="30305" xr:uid="{00000000-0005-0000-0000-0000D9620000}"/>
    <cellStyle name="Normal 12 2 7 5 7" xfId="35257" xr:uid="{00000000-0005-0000-0000-0000DA620000}"/>
    <cellStyle name="Normal 12 2 7 6" xfId="1788" xr:uid="{00000000-0005-0000-0000-0000DB620000}"/>
    <cellStyle name="Normal 12 2 7 6 2" xfId="41399" xr:uid="{00000000-0005-0000-0000-0000DC620000}"/>
    <cellStyle name="Normal 12 2 7 7" xfId="6738" xr:uid="{00000000-0005-0000-0000-0000DD620000}"/>
    <cellStyle name="Normal 12 2 7 7 2" xfId="36447" xr:uid="{00000000-0005-0000-0000-0000DE620000}"/>
    <cellStyle name="Normal 12 2 7 8" xfId="11688" xr:uid="{00000000-0005-0000-0000-0000DF620000}"/>
    <cellStyle name="Normal 12 2 7 9" xfId="16639" xr:uid="{00000000-0005-0000-0000-0000E0620000}"/>
    <cellStyle name="Normal 12 2 8" xfId="864" xr:uid="{00000000-0005-0000-0000-0000E1620000}"/>
    <cellStyle name="Normal 12 2 8 10" xfId="21855" xr:uid="{00000000-0005-0000-0000-0000E2620000}"/>
    <cellStyle name="Normal 12 2 8 11" xfId="26807" xr:uid="{00000000-0005-0000-0000-0000E3620000}"/>
    <cellStyle name="Normal 12 2 8 12" xfId="31759" xr:uid="{00000000-0005-0000-0000-0000E4620000}"/>
    <cellStyle name="Normal 12 2 8 2" xfId="1458" xr:uid="{00000000-0005-0000-0000-0000E5620000}"/>
    <cellStyle name="Normal 12 2 8 2 10" xfId="33211" xr:uid="{00000000-0005-0000-0000-0000E6620000}"/>
    <cellStyle name="Normal 12 2 8 2 2" xfId="4956" xr:uid="{00000000-0005-0000-0000-0000E7620000}"/>
    <cellStyle name="Normal 12 2 8 2 2 2" xfId="9906" xr:uid="{00000000-0005-0000-0000-0000E8620000}"/>
    <cellStyle name="Normal 12 2 8 2 2 2 2" xfId="44567" xr:uid="{00000000-0005-0000-0000-0000E9620000}"/>
    <cellStyle name="Normal 12 2 8 2 2 3" xfId="14856" xr:uid="{00000000-0005-0000-0000-0000EA620000}"/>
    <cellStyle name="Normal 12 2 8 2 2 3 2" xfId="39615" xr:uid="{00000000-0005-0000-0000-0000EB620000}"/>
    <cellStyle name="Normal 12 2 8 2 2 4" xfId="19807" xr:uid="{00000000-0005-0000-0000-0000EC620000}"/>
    <cellStyle name="Normal 12 2 8 2 2 5" xfId="24759" xr:uid="{00000000-0005-0000-0000-0000ED620000}"/>
    <cellStyle name="Normal 12 2 8 2 2 6" xfId="29711" xr:uid="{00000000-0005-0000-0000-0000EE620000}"/>
    <cellStyle name="Normal 12 2 8 2 2 7" xfId="34663" xr:uid="{00000000-0005-0000-0000-0000EF620000}"/>
    <cellStyle name="Normal 12 2 8 2 3" xfId="6408" xr:uid="{00000000-0005-0000-0000-0000F0620000}"/>
    <cellStyle name="Normal 12 2 8 2 3 2" xfId="11358" xr:uid="{00000000-0005-0000-0000-0000F1620000}"/>
    <cellStyle name="Normal 12 2 8 2 3 2 2" xfId="46019" xr:uid="{00000000-0005-0000-0000-0000F2620000}"/>
    <cellStyle name="Normal 12 2 8 2 3 3" xfId="16308" xr:uid="{00000000-0005-0000-0000-0000F3620000}"/>
    <cellStyle name="Normal 12 2 8 2 3 3 2" xfId="41067" xr:uid="{00000000-0005-0000-0000-0000F4620000}"/>
    <cellStyle name="Normal 12 2 8 2 3 4" xfId="21259" xr:uid="{00000000-0005-0000-0000-0000F5620000}"/>
    <cellStyle name="Normal 12 2 8 2 3 5" xfId="26211" xr:uid="{00000000-0005-0000-0000-0000F6620000}"/>
    <cellStyle name="Normal 12 2 8 2 3 6" xfId="31163" xr:uid="{00000000-0005-0000-0000-0000F7620000}"/>
    <cellStyle name="Normal 12 2 8 2 3 7" xfId="36115" xr:uid="{00000000-0005-0000-0000-0000F8620000}"/>
    <cellStyle name="Normal 12 2 8 2 4" xfId="3504" xr:uid="{00000000-0005-0000-0000-0000F9620000}"/>
    <cellStyle name="Normal 12 2 8 2 4 2" xfId="43115" xr:uid="{00000000-0005-0000-0000-0000FA620000}"/>
    <cellStyle name="Normal 12 2 8 2 5" xfId="8454" xr:uid="{00000000-0005-0000-0000-0000FB620000}"/>
    <cellStyle name="Normal 12 2 8 2 5 2" xfId="38163" xr:uid="{00000000-0005-0000-0000-0000FC620000}"/>
    <cellStyle name="Normal 12 2 8 2 6" xfId="13404" xr:uid="{00000000-0005-0000-0000-0000FD620000}"/>
    <cellStyle name="Normal 12 2 8 2 7" xfId="18355" xr:uid="{00000000-0005-0000-0000-0000FE620000}"/>
    <cellStyle name="Normal 12 2 8 2 8" xfId="23307" xr:uid="{00000000-0005-0000-0000-0000FF620000}"/>
    <cellStyle name="Normal 12 2 8 2 9" xfId="28259" xr:uid="{00000000-0005-0000-0000-000000630000}"/>
    <cellStyle name="Normal 12 2 8 3" xfId="2910" xr:uid="{00000000-0005-0000-0000-000001630000}"/>
    <cellStyle name="Normal 12 2 8 3 2" xfId="7860" xr:uid="{00000000-0005-0000-0000-000002630000}"/>
    <cellStyle name="Normal 12 2 8 3 2 2" xfId="42521" xr:uid="{00000000-0005-0000-0000-000003630000}"/>
    <cellStyle name="Normal 12 2 8 3 3" xfId="12810" xr:uid="{00000000-0005-0000-0000-000004630000}"/>
    <cellStyle name="Normal 12 2 8 3 3 2" xfId="37569" xr:uid="{00000000-0005-0000-0000-000005630000}"/>
    <cellStyle name="Normal 12 2 8 3 4" xfId="17761" xr:uid="{00000000-0005-0000-0000-000006630000}"/>
    <cellStyle name="Normal 12 2 8 3 5" xfId="22713" xr:uid="{00000000-0005-0000-0000-000007630000}"/>
    <cellStyle name="Normal 12 2 8 3 6" xfId="27665" xr:uid="{00000000-0005-0000-0000-000008630000}"/>
    <cellStyle name="Normal 12 2 8 3 7" xfId="32617" xr:uid="{00000000-0005-0000-0000-000009630000}"/>
    <cellStyle name="Normal 12 2 8 4" xfId="4362" xr:uid="{00000000-0005-0000-0000-00000A630000}"/>
    <cellStyle name="Normal 12 2 8 4 2" xfId="9312" xr:uid="{00000000-0005-0000-0000-00000B630000}"/>
    <cellStyle name="Normal 12 2 8 4 2 2" xfId="43973" xr:uid="{00000000-0005-0000-0000-00000C630000}"/>
    <cellStyle name="Normal 12 2 8 4 3" xfId="14262" xr:uid="{00000000-0005-0000-0000-00000D630000}"/>
    <cellStyle name="Normal 12 2 8 4 3 2" xfId="39021" xr:uid="{00000000-0005-0000-0000-00000E630000}"/>
    <cellStyle name="Normal 12 2 8 4 4" xfId="19213" xr:uid="{00000000-0005-0000-0000-00000F630000}"/>
    <cellStyle name="Normal 12 2 8 4 5" xfId="24165" xr:uid="{00000000-0005-0000-0000-000010630000}"/>
    <cellStyle name="Normal 12 2 8 4 6" xfId="29117" xr:uid="{00000000-0005-0000-0000-000011630000}"/>
    <cellStyle name="Normal 12 2 8 4 7" xfId="34069" xr:uid="{00000000-0005-0000-0000-000012630000}"/>
    <cellStyle name="Normal 12 2 8 5" xfId="5814" xr:uid="{00000000-0005-0000-0000-000013630000}"/>
    <cellStyle name="Normal 12 2 8 5 2" xfId="10764" xr:uid="{00000000-0005-0000-0000-000014630000}"/>
    <cellStyle name="Normal 12 2 8 5 2 2" xfId="45425" xr:uid="{00000000-0005-0000-0000-000015630000}"/>
    <cellStyle name="Normal 12 2 8 5 3" xfId="15714" xr:uid="{00000000-0005-0000-0000-000016630000}"/>
    <cellStyle name="Normal 12 2 8 5 3 2" xfId="40473" xr:uid="{00000000-0005-0000-0000-000017630000}"/>
    <cellStyle name="Normal 12 2 8 5 4" xfId="20665" xr:uid="{00000000-0005-0000-0000-000018630000}"/>
    <cellStyle name="Normal 12 2 8 5 5" xfId="25617" xr:uid="{00000000-0005-0000-0000-000019630000}"/>
    <cellStyle name="Normal 12 2 8 5 6" xfId="30569" xr:uid="{00000000-0005-0000-0000-00001A630000}"/>
    <cellStyle name="Normal 12 2 8 5 7" xfId="35521" xr:uid="{00000000-0005-0000-0000-00001B630000}"/>
    <cellStyle name="Normal 12 2 8 6" xfId="2052" xr:uid="{00000000-0005-0000-0000-00001C630000}"/>
    <cellStyle name="Normal 12 2 8 6 2" xfId="41663" xr:uid="{00000000-0005-0000-0000-00001D630000}"/>
    <cellStyle name="Normal 12 2 8 7" xfId="7002" xr:uid="{00000000-0005-0000-0000-00001E630000}"/>
    <cellStyle name="Normal 12 2 8 7 2" xfId="36711" xr:uid="{00000000-0005-0000-0000-00001F630000}"/>
    <cellStyle name="Normal 12 2 8 8" xfId="11952" xr:uid="{00000000-0005-0000-0000-000020630000}"/>
    <cellStyle name="Normal 12 2 8 9" xfId="16903" xr:uid="{00000000-0005-0000-0000-000021630000}"/>
    <cellStyle name="Normal 12 2 9" xfId="534" xr:uid="{00000000-0005-0000-0000-000022630000}"/>
    <cellStyle name="Normal 12 2 9 10" xfId="32287" xr:uid="{00000000-0005-0000-0000-000023630000}"/>
    <cellStyle name="Normal 12 2 9 2" xfId="4032" xr:uid="{00000000-0005-0000-0000-000024630000}"/>
    <cellStyle name="Normal 12 2 9 2 2" xfId="8982" xr:uid="{00000000-0005-0000-0000-000025630000}"/>
    <cellStyle name="Normal 12 2 9 2 2 2" xfId="43643" xr:uid="{00000000-0005-0000-0000-000026630000}"/>
    <cellStyle name="Normal 12 2 9 2 3" xfId="13932" xr:uid="{00000000-0005-0000-0000-000027630000}"/>
    <cellStyle name="Normal 12 2 9 2 3 2" xfId="38691" xr:uid="{00000000-0005-0000-0000-000028630000}"/>
    <cellStyle name="Normal 12 2 9 2 4" xfId="18883" xr:uid="{00000000-0005-0000-0000-000029630000}"/>
    <cellStyle name="Normal 12 2 9 2 5" xfId="23835" xr:uid="{00000000-0005-0000-0000-00002A630000}"/>
    <cellStyle name="Normal 12 2 9 2 6" xfId="28787" xr:uid="{00000000-0005-0000-0000-00002B630000}"/>
    <cellStyle name="Normal 12 2 9 2 7" xfId="33739" xr:uid="{00000000-0005-0000-0000-00002C630000}"/>
    <cellStyle name="Normal 12 2 9 3" xfId="5484" xr:uid="{00000000-0005-0000-0000-00002D630000}"/>
    <cellStyle name="Normal 12 2 9 3 2" xfId="10434" xr:uid="{00000000-0005-0000-0000-00002E630000}"/>
    <cellStyle name="Normal 12 2 9 3 2 2" xfId="45095" xr:uid="{00000000-0005-0000-0000-00002F630000}"/>
    <cellStyle name="Normal 12 2 9 3 3" xfId="15384" xr:uid="{00000000-0005-0000-0000-000030630000}"/>
    <cellStyle name="Normal 12 2 9 3 3 2" xfId="40143" xr:uid="{00000000-0005-0000-0000-000031630000}"/>
    <cellStyle name="Normal 12 2 9 3 4" xfId="20335" xr:uid="{00000000-0005-0000-0000-000032630000}"/>
    <cellStyle name="Normal 12 2 9 3 5" xfId="25287" xr:uid="{00000000-0005-0000-0000-000033630000}"/>
    <cellStyle name="Normal 12 2 9 3 6" xfId="30239" xr:uid="{00000000-0005-0000-0000-000034630000}"/>
    <cellStyle name="Normal 12 2 9 3 7" xfId="35191" xr:uid="{00000000-0005-0000-0000-000035630000}"/>
    <cellStyle name="Normal 12 2 9 4" xfId="2580" xr:uid="{00000000-0005-0000-0000-000036630000}"/>
    <cellStyle name="Normal 12 2 9 4 2" xfId="42191" xr:uid="{00000000-0005-0000-0000-000037630000}"/>
    <cellStyle name="Normal 12 2 9 5" xfId="7530" xr:uid="{00000000-0005-0000-0000-000038630000}"/>
    <cellStyle name="Normal 12 2 9 5 2" xfId="37239" xr:uid="{00000000-0005-0000-0000-000039630000}"/>
    <cellStyle name="Normal 12 2 9 6" xfId="12480" xr:uid="{00000000-0005-0000-0000-00003A630000}"/>
    <cellStyle name="Normal 12 2 9 7" xfId="17431" xr:uid="{00000000-0005-0000-0000-00003B630000}"/>
    <cellStyle name="Normal 12 2 9 8" xfId="22383" xr:uid="{00000000-0005-0000-0000-00003C630000}"/>
    <cellStyle name="Normal 12 2 9 9" xfId="27335" xr:uid="{00000000-0005-0000-0000-00003D630000}"/>
    <cellStyle name="Normal 12 20" xfId="21513" xr:uid="{00000000-0005-0000-0000-00003E630000}"/>
    <cellStyle name="Normal 12 21" xfId="26465" xr:uid="{00000000-0005-0000-0000-00003F630000}"/>
    <cellStyle name="Normal 12 22" xfId="31417" xr:uid="{00000000-0005-0000-0000-000040630000}"/>
    <cellStyle name="Normal 12 3" xfId="279" xr:uid="{00000000-0005-0000-0000-000041630000}"/>
    <cellStyle name="Normal 12 3 10" xfId="2325" xr:uid="{00000000-0005-0000-0000-000042630000}"/>
    <cellStyle name="Normal 12 3 10 2" xfId="7275" xr:uid="{00000000-0005-0000-0000-000043630000}"/>
    <cellStyle name="Normal 12 3 10 2 2" xfId="41936" xr:uid="{00000000-0005-0000-0000-000044630000}"/>
    <cellStyle name="Normal 12 3 10 3" xfId="12225" xr:uid="{00000000-0005-0000-0000-000045630000}"/>
    <cellStyle name="Normal 12 3 10 3 2" xfId="36984" xr:uid="{00000000-0005-0000-0000-000046630000}"/>
    <cellStyle name="Normal 12 3 10 4" xfId="17176" xr:uid="{00000000-0005-0000-0000-000047630000}"/>
    <cellStyle name="Normal 12 3 10 5" xfId="22128" xr:uid="{00000000-0005-0000-0000-000048630000}"/>
    <cellStyle name="Normal 12 3 10 6" xfId="27080" xr:uid="{00000000-0005-0000-0000-000049630000}"/>
    <cellStyle name="Normal 12 3 10 7" xfId="32032" xr:uid="{00000000-0005-0000-0000-00004A630000}"/>
    <cellStyle name="Normal 12 3 11" xfId="3777" xr:uid="{00000000-0005-0000-0000-00004B630000}"/>
    <cellStyle name="Normal 12 3 11 2" xfId="8727" xr:uid="{00000000-0005-0000-0000-00004C630000}"/>
    <cellStyle name="Normal 12 3 11 2 2" xfId="43388" xr:uid="{00000000-0005-0000-0000-00004D630000}"/>
    <cellStyle name="Normal 12 3 11 3" xfId="13677" xr:uid="{00000000-0005-0000-0000-00004E630000}"/>
    <cellStyle name="Normal 12 3 11 3 2" xfId="38436" xr:uid="{00000000-0005-0000-0000-00004F630000}"/>
    <cellStyle name="Normal 12 3 11 4" xfId="18628" xr:uid="{00000000-0005-0000-0000-000050630000}"/>
    <cellStyle name="Normal 12 3 11 5" xfId="23580" xr:uid="{00000000-0005-0000-0000-000051630000}"/>
    <cellStyle name="Normal 12 3 11 6" xfId="28532" xr:uid="{00000000-0005-0000-0000-000052630000}"/>
    <cellStyle name="Normal 12 3 11 7" xfId="33484" xr:uid="{00000000-0005-0000-0000-000053630000}"/>
    <cellStyle name="Normal 12 3 12" xfId="5229" xr:uid="{00000000-0005-0000-0000-000054630000}"/>
    <cellStyle name="Normal 12 3 12 2" xfId="10179" xr:uid="{00000000-0005-0000-0000-000055630000}"/>
    <cellStyle name="Normal 12 3 12 2 2" xfId="44840" xr:uid="{00000000-0005-0000-0000-000056630000}"/>
    <cellStyle name="Normal 12 3 12 3" xfId="15129" xr:uid="{00000000-0005-0000-0000-000057630000}"/>
    <cellStyle name="Normal 12 3 12 3 2" xfId="39888" xr:uid="{00000000-0005-0000-0000-000058630000}"/>
    <cellStyle name="Normal 12 3 12 4" xfId="20080" xr:uid="{00000000-0005-0000-0000-000059630000}"/>
    <cellStyle name="Normal 12 3 12 5" xfId="25032" xr:uid="{00000000-0005-0000-0000-00005A630000}"/>
    <cellStyle name="Normal 12 3 12 6" xfId="29984" xr:uid="{00000000-0005-0000-0000-00005B630000}"/>
    <cellStyle name="Normal 12 3 12 7" xfId="34936" xr:uid="{00000000-0005-0000-0000-00005C630000}"/>
    <cellStyle name="Normal 12 3 13" xfId="1731" xr:uid="{00000000-0005-0000-0000-00005D630000}"/>
    <cellStyle name="Normal 12 3 13 2" xfId="41342" xr:uid="{00000000-0005-0000-0000-00005E630000}"/>
    <cellStyle name="Normal 12 3 14" xfId="6681" xr:uid="{00000000-0005-0000-0000-00005F630000}"/>
    <cellStyle name="Normal 12 3 14 2" xfId="36390" xr:uid="{00000000-0005-0000-0000-000060630000}"/>
    <cellStyle name="Normal 12 3 15" xfId="11631" xr:uid="{00000000-0005-0000-0000-000061630000}"/>
    <cellStyle name="Normal 12 3 16" xfId="16582" xr:uid="{00000000-0005-0000-0000-000062630000}"/>
    <cellStyle name="Normal 12 3 17" xfId="21534" xr:uid="{00000000-0005-0000-0000-000063630000}"/>
    <cellStyle name="Normal 12 3 18" xfId="26486" xr:uid="{00000000-0005-0000-0000-000064630000}"/>
    <cellStyle name="Normal 12 3 19" xfId="31438" xr:uid="{00000000-0005-0000-0000-000065630000}"/>
    <cellStyle name="Normal 12 3 2" xfId="312" xr:uid="{00000000-0005-0000-0000-000066630000}"/>
    <cellStyle name="Normal 12 3 2 10" xfId="3810" xr:uid="{00000000-0005-0000-0000-000067630000}"/>
    <cellStyle name="Normal 12 3 2 10 2" xfId="8760" xr:uid="{00000000-0005-0000-0000-000068630000}"/>
    <cellStyle name="Normal 12 3 2 10 2 2" xfId="43421" xr:uid="{00000000-0005-0000-0000-000069630000}"/>
    <cellStyle name="Normal 12 3 2 10 3" xfId="13710" xr:uid="{00000000-0005-0000-0000-00006A630000}"/>
    <cellStyle name="Normal 12 3 2 10 3 2" xfId="38469" xr:uid="{00000000-0005-0000-0000-00006B630000}"/>
    <cellStyle name="Normal 12 3 2 10 4" xfId="18661" xr:uid="{00000000-0005-0000-0000-00006C630000}"/>
    <cellStyle name="Normal 12 3 2 10 5" xfId="23613" xr:uid="{00000000-0005-0000-0000-00006D630000}"/>
    <cellStyle name="Normal 12 3 2 10 6" xfId="28565" xr:uid="{00000000-0005-0000-0000-00006E630000}"/>
    <cellStyle name="Normal 12 3 2 10 7" xfId="33517" xr:uid="{00000000-0005-0000-0000-00006F630000}"/>
    <cellStyle name="Normal 12 3 2 11" xfId="5262" xr:uid="{00000000-0005-0000-0000-000070630000}"/>
    <cellStyle name="Normal 12 3 2 11 2" xfId="10212" xr:uid="{00000000-0005-0000-0000-000071630000}"/>
    <cellStyle name="Normal 12 3 2 11 2 2" xfId="44873" xr:uid="{00000000-0005-0000-0000-000072630000}"/>
    <cellStyle name="Normal 12 3 2 11 3" xfId="15162" xr:uid="{00000000-0005-0000-0000-000073630000}"/>
    <cellStyle name="Normal 12 3 2 11 3 2" xfId="39921" xr:uid="{00000000-0005-0000-0000-000074630000}"/>
    <cellStyle name="Normal 12 3 2 11 4" xfId="20113" xr:uid="{00000000-0005-0000-0000-000075630000}"/>
    <cellStyle name="Normal 12 3 2 11 5" xfId="25065" xr:uid="{00000000-0005-0000-0000-000076630000}"/>
    <cellStyle name="Normal 12 3 2 11 6" xfId="30017" xr:uid="{00000000-0005-0000-0000-000077630000}"/>
    <cellStyle name="Normal 12 3 2 11 7" xfId="34969" xr:uid="{00000000-0005-0000-0000-000078630000}"/>
    <cellStyle name="Normal 12 3 2 12" xfId="1764" xr:uid="{00000000-0005-0000-0000-000079630000}"/>
    <cellStyle name="Normal 12 3 2 12 2" xfId="41375" xr:uid="{00000000-0005-0000-0000-00007A630000}"/>
    <cellStyle name="Normal 12 3 2 13" xfId="6714" xr:uid="{00000000-0005-0000-0000-00007B630000}"/>
    <cellStyle name="Normal 12 3 2 13 2" xfId="36423" xr:uid="{00000000-0005-0000-0000-00007C630000}"/>
    <cellStyle name="Normal 12 3 2 14" xfId="11664" xr:uid="{00000000-0005-0000-0000-00007D630000}"/>
    <cellStyle name="Normal 12 3 2 15" xfId="16615" xr:uid="{00000000-0005-0000-0000-00007E630000}"/>
    <cellStyle name="Normal 12 3 2 16" xfId="21567" xr:uid="{00000000-0005-0000-0000-00007F630000}"/>
    <cellStyle name="Normal 12 3 2 17" xfId="26519" xr:uid="{00000000-0005-0000-0000-000080630000}"/>
    <cellStyle name="Normal 12 3 2 18" xfId="31471" xr:uid="{00000000-0005-0000-0000-000081630000}"/>
    <cellStyle name="Normal 12 3 2 2" xfId="378" xr:uid="{00000000-0005-0000-0000-000082630000}"/>
    <cellStyle name="Normal 12 3 2 2 10" xfId="11796" xr:uid="{00000000-0005-0000-0000-000083630000}"/>
    <cellStyle name="Normal 12 3 2 2 11" xfId="16747" xr:uid="{00000000-0005-0000-0000-000084630000}"/>
    <cellStyle name="Normal 12 3 2 2 12" xfId="21699" xr:uid="{00000000-0005-0000-0000-000085630000}"/>
    <cellStyle name="Normal 12 3 2 2 13" xfId="26651" xr:uid="{00000000-0005-0000-0000-000086630000}"/>
    <cellStyle name="Normal 12 3 2 2 14" xfId="31603" xr:uid="{00000000-0005-0000-0000-000087630000}"/>
    <cellStyle name="Normal 12 3 2 2 2" xfId="972" xr:uid="{00000000-0005-0000-0000-000088630000}"/>
    <cellStyle name="Normal 12 3 2 2 2 10" xfId="21963" xr:uid="{00000000-0005-0000-0000-000089630000}"/>
    <cellStyle name="Normal 12 3 2 2 2 11" xfId="26915" xr:uid="{00000000-0005-0000-0000-00008A630000}"/>
    <cellStyle name="Normal 12 3 2 2 2 12" xfId="31867" xr:uid="{00000000-0005-0000-0000-00008B630000}"/>
    <cellStyle name="Normal 12 3 2 2 2 2" xfId="1566" xr:uid="{00000000-0005-0000-0000-00008C630000}"/>
    <cellStyle name="Normal 12 3 2 2 2 2 10" xfId="33319" xr:uid="{00000000-0005-0000-0000-00008D630000}"/>
    <cellStyle name="Normal 12 3 2 2 2 2 2" xfId="5064" xr:uid="{00000000-0005-0000-0000-00008E630000}"/>
    <cellStyle name="Normal 12 3 2 2 2 2 2 2" xfId="10014" xr:uid="{00000000-0005-0000-0000-00008F630000}"/>
    <cellStyle name="Normal 12 3 2 2 2 2 2 2 2" xfId="44675" xr:uid="{00000000-0005-0000-0000-000090630000}"/>
    <cellStyle name="Normal 12 3 2 2 2 2 2 3" xfId="14964" xr:uid="{00000000-0005-0000-0000-000091630000}"/>
    <cellStyle name="Normal 12 3 2 2 2 2 2 3 2" xfId="39723" xr:uid="{00000000-0005-0000-0000-000092630000}"/>
    <cellStyle name="Normal 12 3 2 2 2 2 2 4" xfId="19915" xr:uid="{00000000-0005-0000-0000-000093630000}"/>
    <cellStyle name="Normal 12 3 2 2 2 2 2 5" xfId="24867" xr:uid="{00000000-0005-0000-0000-000094630000}"/>
    <cellStyle name="Normal 12 3 2 2 2 2 2 6" xfId="29819" xr:uid="{00000000-0005-0000-0000-000095630000}"/>
    <cellStyle name="Normal 12 3 2 2 2 2 2 7" xfId="34771" xr:uid="{00000000-0005-0000-0000-000096630000}"/>
    <cellStyle name="Normal 12 3 2 2 2 2 3" xfId="6516" xr:uid="{00000000-0005-0000-0000-000097630000}"/>
    <cellStyle name="Normal 12 3 2 2 2 2 3 2" xfId="11466" xr:uid="{00000000-0005-0000-0000-000098630000}"/>
    <cellStyle name="Normal 12 3 2 2 2 2 3 2 2" xfId="46127" xr:uid="{00000000-0005-0000-0000-000099630000}"/>
    <cellStyle name="Normal 12 3 2 2 2 2 3 3" xfId="16416" xr:uid="{00000000-0005-0000-0000-00009A630000}"/>
    <cellStyle name="Normal 12 3 2 2 2 2 3 3 2" xfId="41175" xr:uid="{00000000-0005-0000-0000-00009B630000}"/>
    <cellStyle name="Normal 12 3 2 2 2 2 3 4" xfId="21367" xr:uid="{00000000-0005-0000-0000-00009C630000}"/>
    <cellStyle name="Normal 12 3 2 2 2 2 3 5" xfId="26319" xr:uid="{00000000-0005-0000-0000-00009D630000}"/>
    <cellStyle name="Normal 12 3 2 2 2 2 3 6" xfId="31271" xr:uid="{00000000-0005-0000-0000-00009E630000}"/>
    <cellStyle name="Normal 12 3 2 2 2 2 3 7" xfId="36223" xr:uid="{00000000-0005-0000-0000-00009F630000}"/>
    <cellStyle name="Normal 12 3 2 2 2 2 4" xfId="3612" xr:uid="{00000000-0005-0000-0000-0000A0630000}"/>
    <cellStyle name="Normal 12 3 2 2 2 2 4 2" xfId="43223" xr:uid="{00000000-0005-0000-0000-0000A1630000}"/>
    <cellStyle name="Normal 12 3 2 2 2 2 5" xfId="8562" xr:uid="{00000000-0005-0000-0000-0000A2630000}"/>
    <cellStyle name="Normal 12 3 2 2 2 2 5 2" xfId="38271" xr:uid="{00000000-0005-0000-0000-0000A3630000}"/>
    <cellStyle name="Normal 12 3 2 2 2 2 6" xfId="13512" xr:uid="{00000000-0005-0000-0000-0000A4630000}"/>
    <cellStyle name="Normal 12 3 2 2 2 2 7" xfId="18463" xr:uid="{00000000-0005-0000-0000-0000A5630000}"/>
    <cellStyle name="Normal 12 3 2 2 2 2 8" xfId="23415" xr:uid="{00000000-0005-0000-0000-0000A6630000}"/>
    <cellStyle name="Normal 12 3 2 2 2 2 9" xfId="28367" xr:uid="{00000000-0005-0000-0000-0000A7630000}"/>
    <cellStyle name="Normal 12 3 2 2 2 3" xfId="3018" xr:uid="{00000000-0005-0000-0000-0000A8630000}"/>
    <cellStyle name="Normal 12 3 2 2 2 3 2" xfId="7968" xr:uid="{00000000-0005-0000-0000-0000A9630000}"/>
    <cellStyle name="Normal 12 3 2 2 2 3 2 2" xfId="42629" xr:uid="{00000000-0005-0000-0000-0000AA630000}"/>
    <cellStyle name="Normal 12 3 2 2 2 3 3" xfId="12918" xr:uid="{00000000-0005-0000-0000-0000AB630000}"/>
    <cellStyle name="Normal 12 3 2 2 2 3 3 2" xfId="37677" xr:uid="{00000000-0005-0000-0000-0000AC630000}"/>
    <cellStyle name="Normal 12 3 2 2 2 3 4" xfId="17869" xr:uid="{00000000-0005-0000-0000-0000AD630000}"/>
    <cellStyle name="Normal 12 3 2 2 2 3 5" xfId="22821" xr:uid="{00000000-0005-0000-0000-0000AE630000}"/>
    <cellStyle name="Normal 12 3 2 2 2 3 6" xfId="27773" xr:uid="{00000000-0005-0000-0000-0000AF630000}"/>
    <cellStyle name="Normal 12 3 2 2 2 3 7" xfId="32725" xr:uid="{00000000-0005-0000-0000-0000B0630000}"/>
    <cellStyle name="Normal 12 3 2 2 2 4" xfId="4470" xr:uid="{00000000-0005-0000-0000-0000B1630000}"/>
    <cellStyle name="Normal 12 3 2 2 2 4 2" xfId="9420" xr:uid="{00000000-0005-0000-0000-0000B2630000}"/>
    <cellStyle name="Normal 12 3 2 2 2 4 2 2" xfId="44081" xr:uid="{00000000-0005-0000-0000-0000B3630000}"/>
    <cellStyle name="Normal 12 3 2 2 2 4 3" xfId="14370" xr:uid="{00000000-0005-0000-0000-0000B4630000}"/>
    <cellStyle name="Normal 12 3 2 2 2 4 3 2" xfId="39129" xr:uid="{00000000-0005-0000-0000-0000B5630000}"/>
    <cellStyle name="Normal 12 3 2 2 2 4 4" xfId="19321" xr:uid="{00000000-0005-0000-0000-0000B6630000}"/>
    <cellStyle name="Normal 12 3 2 2 2 4 5" xfId="24273" xr:uid="{00000000-0005-0000-0000-0000B7630000}"/>
    <cellStyle name="Normal 12 3 2 2 2 4 6" xfId="29225" xr:uid="{00000000-0005-0000-0000-0000B8630000}"/>
    <cellStyle name="Normal 12 3 2 2 2 4 7" xfId="34177" xr:uid="{00000000-0005-0000-0000-0000B9630000}"/>
    <cellStyle name="Normal 12 3 2 2 2 5" xfId="5922" xr:uid="{00000000-0005-0000-0000-0000BA630000}"/>
    <cellStyle name="Normal 12 3 2 2 2 5 2" xfId="10872" xr:uid="{00000000-0005-0000-0000-0000BB630000}"/>
    <cellStyle name="Normal 12 3 2 2 2 5 2 2" xfId="45533" xr:uid="{00000000-0005-0000-0000-0000BC630000}"/>
    <cellStyle name="Normal 12 3 2 2 2 5 3" xfId="15822" xr:uid="{00000000-0005-0000-0000-0000BD630000}"/>
    <cellStyle name="Normal 12 3 2 2 2 5 3 2" xfId="40581" xr:uid="{00000000-0005-0000-0000-0000BE630000}"/>
    <cellStyle name="Normal 12 3 2 2 2 5 4" xfId="20773" xr:uid="{00000000-0005-0000-0000-0000BF630000}"/>
    <cellStyle name="Normal 12 3 2 2 2 5 5" xfId="25725" xr:uid="{00000000-0005-0000-0000-0000C0630000}"/>
    <cellStyle name="Normal 12 3 2 2 2 5 6" xfId="30677" xr:uid="{00000000-0005-0000-0000-0000C1630000}"/>
    <cellStyle name="Normal 12 3 2 2 2 5 7" xfId="35629" xr:uid="{00000000-0005-0000-0000-0000C2630000}"/>
    <cellStyle name="Normal 12 3 2 2 2 6" xfId="2160" xr:uid="{00000000-0005-0000-0000-0000C3630000}"/>
    <cellStyle name="Normal 12 3 2 2 2 6 2" xfId="41771" xr:uid="{00000000-0005-0000-0000-0000C4630000}"/>
    <cellStyle name="Normal 12 3 2 2 2 7" xfId="7110" xr:uid="{00000000-0005-0000-0000-0000C5630000}"/>
    <cellStyle name="Normal 12 3 2 2 2 7 2" xfId="36819" xr:uid="{00000000-0005-0000-0000-0000C6630000}"/>
    <cellStyle name="Normal 12 3 2 2 2 8" xfId="12060" xr:uid="{00000000-0005-0000-0000-0000C7630000}"/>
    <cellStyle name="Normal 12 3 2 2 2 9" xfId="17011" xr:uid="{00000000-0005-0000-0000-0000C8630000}"/>
    <cellStyle name="Normal 12 3 2 2 3" xfId="708" xr:uid="{00000000-0005-0000-0000-0000C9630000}"/>
    <cellStyle name="Normal 12 3 2 2 3 10" xfId="32461" xr:uid="{00000000-0005-0000-0000-0000CA630000}"/>
    <cellStyle name="Normal 12 3 2 2 3 2" xfId="4206" xr:uid="{00000000-0005-0000-0000-0000CB630000}"/>
    <cellStyle name="Normal 12 3 2 2 3 2 2" xfId="9156" xr:uid="{00000000-0005-0000-0000-0000CC630000}"/>
    <cellStyle name="Normal 12 3 2 2 3 2 2 2" xfId="43817" xr:uid="{00000000-0005-0000-0000-0000CD630000}"/>
    <cellStyle name="Normal 12 3 2 2 3 2 3" xfId="14106" xr:uid="{00000000-0005-0000-0000-0000CE630000}"/>
    <cellStyle name="Normal 12 3 2 2 3 2 3 2" xfId="38865" xr:uid="{00000000-0005-0000-0000-0000CF630000}"/>
    <cellStyle name="Normal 12 3 2 2 3 2 4" xfId="19057" xr:uid="{00000000-0005-0000-0000-0000D0630000}"/>
    <cellStyle name="Normal 12 3 2 2 3 2 5" xfId="24009" xr:uid="{00000000-0005-0000-0000-0000D1630000}"/>
    <cellStyle name="Normal 12 3 2 2 3 2 6" xfId="28961" xr:uid="{00000000-0005-0000-0000-0000D2630000}"/>
    <cellStyle name="Normal 12 3 2 2 3 2 7" xfId="33913" xr:uid="{00000000-0005-0000-0000-0000D3630000}"/>
    <cellStyle name="Normal 12 3 2 2 3 3" xfId="5658" xr:uid="{00000000-0005-0000-0000-0000D4630000}"/>
    <cellStyle name="Normal 12 3 2 2 3 3 2" xfId="10608" xr:uid="{00000000-0005-0000-0000-0000D5630000}"/>
    <cellStyle name="Normal 12 3 2 2 3 3 2 2" xfId="45269" xr:uid="{00000000-0005-0000-0000-0000D6630000}"/>
    <cellStyle name="Normal 12 3 2 2 3 3 3" xfId="15558" xr:uid="{00000000-0005-0000-0000-0000D7630000}"/>
    <cellStyle name="Normal 12 3 2 2 3 3 3 2" xfId="40317" xr:uid="{00000000-0005-0000-0000-0000D8630000}"/>
    <cellStyle name="Normal 12 3 2 2 3 3 4" xfId="20509" xr:uid="{00000000-0005-0000-0000-0000D9630000}"/>
    <cellStyle name="Normal 12 3 2 2 3 3 5" xfId="25461" xr:uid="{00000000-0005-0000-0000-0000DA630000}"/>
    <cellStyle name="Normal 12 3 2 2 3 3 6" xfId="30413" xr:uid="{00000000-0005-0000-0000-0000DB630000}"/>
    <cellStyle name="Normal 12 3 2 2 3 3 7" xfId="35365" xr:uid="{00000000-0005-0000-0000-0000DC630000}"/>
    <cellStyle name="Normal 12 3 2 2 3 4" xfId="2754" xr:uid="{00000000-0005-0000-0000-0000DD630000}"/>
    <cellStyle name="Normal 12 3 2 2 3 4 2" xfId="42365" xr:uid="{00000000-0005-0000-0000-0000DE630000}"/>
    <cellStyle name="Normal 12 3 2 2 3 5" xfId="7704" xr:uid="{00000000-0005-0000-0000-0000DF630000}"/>
    <cellStyle name="Normal 12 3 2 2 3 5 2" xfId="37413" xr:uid="{00000000-0005-0000-0000-0000E0630000}"/>
    <cellStyle name="Normal 12 3 2 2 3 6" xfId="12654" xr:uid="{00000000-0005-0000-0000-0000E1630000}"/>
    <cellStyle name="Normal 12 3 2 2 3 7" xfId="17605" xr:uid="{00000000-0005-0000-0000-0000E2630000}"/>
    <cellStyle name="Normal 12 3 2 2 3 8" xfId="22557" xr:uid="{00000000-0005-0000-0000-0000E3630000}"/>
    <cellStyle name="Normal 12 3 2 2 3 9" xfId="27509" xr:uid="{00000000-0005-0000-0000-0000E4630000}"/>
    <cellStyle name="Normal 12 3 2 2 4" xfId="1302" xr:uid="{00000000-0005-0000-0000-0000E5630000}"/>
    <cellStyle name="Normal 12 3 2 2 4 10" xfId="33055" xr:uid="{00000000-0005-0000-0000-0000E6630000}"/>
    <cellStyle name="Normal 12 3 2 2 4 2" xfId="4800" xr:uid="{00000000-0005-0000-0000-0000E7630000}"/>
    <cellStyle name="Normal 12 3 2 2 4 2 2" xfId="9750" xr:uid="{00000000-0005-0000-0000-0000E8630000}"/>
    <cellStyle name="Normal 12 3 2 2 4 2 2 2" xfId="44411" xr:uid="{00000000-0005-0000-0000-0000E9630000}"/>
    <cellStyle name="Normal 12 3 2 2 4 2 3" xfId="14700" xr:uid="{00000000-0005-0000-0000-0000EA630000}"/>
    <cellStyle name="Normal 12 3 2 2 4 2 3 2" xfId="39459" xr:uid="{00000000-0005-0000-0000-0000EB630000}"/>
    <cellStyle name="Normal 12 3 2 2 4 2 4" xfId="19651" xr:uid="{00000000-0005-0000-0000-0000EC630000}"/>
    <cellStyle name="Normal 12 3 2 2 4 2 5" xfId="24603" xr:uid="{00000000-0005-0000-0000-0000ED630000}"/>
    <cellStyle name="Normal 12 3 2 2 4 2 6" xfId="29555" xr:uid="{00000000-0005-0000-0000-0000EE630000}"/>
    <cellStyle name="Normal 12 3 2 2 4 2 7" xfId="34507" xr:uid="{00000000-0005-0000-0000-0000EF630000}"/>
    <cellStyle name="Normal 12 3 2 2 4 3" xfId="6252" xr:uid="{00000000-0005-0000-0000-0000F0630000}"/>
    <cellStyle name="Normal 12 3 2 2 4 3 2" xfId="11202" xr:uid="{00000000-0005-0000-0000-0000F1630000}"/>
    <cellStyle name="Normal 12 3 2 2 4 3 2 2" xfId="45863" xr:uid="{00000000-0005-0000-0000-0000F2630000}"/>
    <cellStyle name="Normal 12 3 2 2 4 3 3" xfId="16152" xr:uid="{00000000-0005-0000-0000-0000F3630000}"/>
    <cellStyle name="Normal 12 3 2 2 4 3 3 2" xfId="40911" xr:uid="{00000000-0005-0000-0000-0000F4630000}"/>
    <cellStyle name="Normal 12 3 2 2 4 3 4" xfId="21103" xr:uid="{00000000-0005-0000-0000-0000F5630000}"/>
    <cellStyle name="Normal 12 3 2 2 4 3 5" xfId="26055" xr:uid="{00000000-0005-0000-0000-0000F6630000}"/>
    <cellStyle name="Normal 12 3 2 2 4 3 6" xfId="31007" xr:uid="{00000000-0005-0000-0000-0000F7630000}"/>
    <cellStyle name="Normal 12 3 2 2 4 3 7" xfId="35959" xr:uid="{00000000-0005-0000-0000-0000F8630000}"/>
    <cellStyle name="Normal 12 3 2 2 4 4" xfId="3348" xr:uid="{00000000-0005-0000-0000-0000F9630000}"/>
    <cellStyle name="Normal 12 3 2 2 4 4 2" xfId="42959" xr:uid="{00000000-0005-0000-0000-0000FA630000}"/>
    <cellStyle name="Normal 12 3 2 2 4 5" xfId="8298" xr:uid="{00000000-0005-0000-0000-0000FB630000}"/>
    <cellStyle name="Normal 12 3 2 2 4 5 2" xfId="38007" xr:uid="{00000000-0005-0000-0000-0000FC630000}"/>
    <cellStyle name="Normal 12 3 2 2 4 6" xfId="13248" xr:uid="{00000000-0005-0000-0000-0000FD630000}"/>
    <cellStyle name="Normal 12 3 2 2 4 7" xfId="18199" xr:uid="{00000000-0005-0000-0000-0000FE630000}"/>
    <cellStyle name="Normal 12 3 2 2 4 8" xfId="23151" xr:uid="{00000000-0005-0000-0000-0000FF630000}"/>
    <cellStyle name="Normal 12 3 2 2 4 9" xfId="28103" xr:uid="{00000000-0005-0000-0000-000000640000}"/>
    <cellStyle name="Normal 12 3 2 2 5" xfId="2424" xr:uid="{00000000-0005-0000-0000-000001640000}"/>
    <cellStyle name="Normal 12 3 2 2 5 2" xfId="7374" xr:uid="{00000000-0005-0000-0000-000002640000}"/>
    <cellStyle name="Normal 12 3 2 2 5 2 2" xfId="42035" xr:uid="{00000000-0005-0000-0000-000003640000}"/>
    <cellStyle name="Normal 12 3 2 2 5 3" xfId="12324" xr:uid="{00000000-0005-0000-0000-000004640000}"/>
    <cellStyle name="Normal 12 3 2 2 5 3 2" xfId="37083" xr:uid="{00000000-0005-0000-0000-000005640000}"/>
    <cellStyle name="Normal 12 3 2 2 5 4" xfId="17275" xr:uid="{00000000-0005-0000-0000-000006640000}"/>
    <cellStyle name="Normal 12 3 2 2 5 5" xfId="22227" xr:uid="{00000000-0005-0000-0000-000007640000}"/>
    <cellStyle name="Normal 12 3 2 2 5 6" xfId="27179" xr:uid="{00000000-0005-0000-0000-000008640000}"/>
    <cellStyle name="Normal 12 3 2 2 5 7" xfId="32131" xr:uid="{00000000-0005-0000-0000-000009640000}"/>
    <cellStyle name="Normal 12 3 2 2 6" xfId="3876" xr:uid="{00000000-0005-0000-0000-00000A640000}"/>
    <cellStyle name="Normal 12 3 2 2 6 2" xfId="8826" xr:uid="{00000000-0005-0000-0000-00000B640000}"/>
    <cellStyle name="Normal 12 3 2 2 6 2 2" xfId="43487" xr:uid="{00000000-0005-0000-0000-00000C640000}"/>
    <cellStyle name="Normal 12 3 2 2 6 3" xfId="13776" xr:uid="{00000000-0005-0000-0000-00000D640000}"/>
    <cellStyle name="Normal 12 3 2 2 6 3 2" xfId="38535" xr:uid="{00000000-0005-0000-0000-00000E640000}"/>
    <cellStyle name="Normal 12 3 2 2 6 4" xfId="18727" xr:uid="{00000000-0005-0000-0000-00000F640000}"/>
    <cellStyle name="Normal 12 3 2 2 6 5" xfId="23679" xr:uid="{00000000-0005-0000-0000-000010640000}"/>
    <cellStyle name="Normal 12 3 2 2 6 6" xfId="28631" xr:uid="{00000000-0005-0000-0000-000011640000}"/>
    <cellStyle name="Normal 12 3 2 2 6 7" xfId="33583" xr:uid="{00000000-0005-0000-0000-000012640000}"/>
    <cellStyle name="Normal 12 3 2 2 7" xfId="5328" xr:uid="{00000000-0005-0000-0000-000013640000}"/>
    <cellStyle name="Normal 12 3 2 2 7 2" xfId="10278" xr:uid="{00000000-0005-0000-0000-000014640000}"/>
    <cellStyle name="Normal 12 3 2 2 7 2 2" xfId="44939" xr:uid="{00000000-0005-0000-0000-000015640000}"/>
    <cellStyle name="Normal 12 3 2 2 7 3" xfId="15228" xr:uid="{00000000-0005-0000-0000-000016640000}"/>
    <cellStyle name="Normal 12 3 2 2 7 3 2" xfId="39987" xr:uid="{00000000-0005-0000-0000-000017640000}"/>
    <cellStyle name="Normal 12 3 2 2 7 4" xfId="20179" xr:uid="{00000000-0005-0000-0000-000018640000}"/>
    <cellStyle name="Normal 12 3 2 2 7 5" xfId="25131" xr:uid="{00000000-0005-0000-0000-000019640000}"/>
    <cellStyle name="Normal 12 3 2 2 7 6" xfId="30083" xr:uid="{00000000-0005-0000-0000-00001A640000}"/>
    <cellStyle name="Normal 12 3 2 2 7 7" xfId="35035" xr:uid="{00000000-0005-0000-0000-00001B640000}"/>
    <cellStyle name="Normal 12 3 2 2 8" xfId="1896" xr:uid="{00000000-0005-0000-0000-00001C640000}"/>
    <cellStyle name="Normal 12 3 2 2 8 2" xfId="41507" xr:uid="{00000000-0005-0000-0000-00001D640000}"/>
    <cellStyle name="Normal 12 3 2 2 9" xfId="6846" xr:uid="{00000000-0005-0000-0000-00001E640000}"/>
    <cellStyle name="Normal 12 3 2 2 9 2" xfId="36555" xr:uid="{00000000-0005-0000-0000-00001F640000}"/>
    <cellStyle name="Normal 12 3 2 3" xfId="444" xr:uid="{00000000-0005-0000-0000-000020640000}"/>
    <cellStyle name="Normal 12 3 2 3 10" xfId="11862" xr:uid="{00000000-0005-0000-0000-000021640000}"/>
    <cellStyle name="Normal 12 3 2 3 11" xfId="16813" xr:uid="{00000000-0005-0000-0000-000022640000}"/>
    <cellStyle name="Normal 12 3 2 3 12" xfId="21765" xr:uid="{00000000-0005-0000-0000-000023640000}"/>
    <cellStyle name="Normal 12 3 2 3 13" xfId="26717" xr:uid="{00000000-0005-0000-0000-000024640000}"/>
    <cellStyle name="Normal 12 3 2 3 14" xfId="31669" xr:uid="{00000000-0005-0000-0000-000025640000}"/>
    <cellStyle name="Normal 12 3 2 3 2" xfId="1038" xr:uid="{00000000-0005-0000-0000-000026640000}"/>
    <cellStyle name="Normal 12 3 2 3 2 10" xfId="22029" xr:uid="{00000000-0005-0000-0000-000027640000}"/>
    <cellStyle name="Normal 12 3 2 3 2 11" xfId="26981" xr:uid="{00000000-0005-0000-0000-000028640000}"/>
    <cellStyle name="Normal 12 3 2 3 2 12" xfId="31933" xr:uid="{00000000-0005-0000-0000-000029640000}"/>
    <cellStyle name="Normal 12 3 2 3 2 2" xfId="1632" xr:uid="{00000000-0005-0000-0000-00002A640000}"/>
    <cellStyle name="Normal 12 3 2 3 2 2 10" xfId="33385" xr:uid="{00000000-0005-0000-0000-00002B640000}"/>
    <cellStyle name="Normal 12 3 2 3 2 2 2" xfId="5130" xr:uid="{00000000-0005-0000-0000-00002C640000}"/>
    <cellStyle name="Normal 12 3 2 3 2 2 2 2" xfId="10080" xr:uid="{00000000-0005-0000-0000-00002D640000}"/>
    <cellStyle name="Normal 12 3 2 3 2 2 2 2 2" xfId="44741" xr:uid="{00000000-0005-0000-0000-00002E640000}"/>
    <cellStyle name="Normal 12 3 2 3 2 2 2 3" xfId="15030" xr:uid="{00000000-0005-0000-0000-00002F640000}"/>
    <cellStyle name="Normal 12 3 2 3 2 2 2 3 2" xfId="39789" xr:uid="{00000000-0005-0000-0000-000030640000}"/>
    <cellStyle name="Normal 12 3 2 3 2 2 2 4" xfId="19981" xr:uid="{00000000-0005-0000-0000-000031640000}"/>
    <cellStyle name="Normal 12 3 2 3 2 2 2 5" xfId="24933" xr:uid="{00000000-0005-0000-0000-000032640000}"/>
    <cellStyle name="Normal 12 3 2 3 2 2 2 6" xfId="29885" xr:uid="{00000000-0005-0000-0000-000033640000}"/>
    <cellStyle name="Normal 12 3 2 3 2 2 2 7" xfId="34837" xr:uid="{00000000-0005-0000-0000-000034640000}"/>
    <cellStyle name="Normal 12 3 2 3 2 2 3" xfId="6582" xr:uid="{00000000-0005-0000-0000-000035640000}"/>
    <cellStyle name="Normal 12 3 2 3 2 2 3 2" xfId="11532" xr:uid="{00000000-0005-0000-0000-000036640000}"/>
    <cellStyle name="Normal 12 3 2 3 2 2 3 2 2" xfId="46193" xr:uid="{00000000-0005-0000-0000-000037640000}"/>
    <cellStyle name="Normal 12 3 2 3 2 2 3 3" xfId="16482" xr:uid="{00000000-0005-0000-0000-000038640000}"/>
    <cellStyle name="Normal 12 3 2 3 2 2 3 3 2" xfId="41241" xr:uid="{00000000-0005-0000-0000-000039640000}"/>
    <cellStyle name="Normal 12 3 2 3 2 2 3 4" xfId="21433" xr:uid="{00000000-0005-0000-0000-00003A640000}"/>
    <cellStyle name="Normal 12 3 2 3 2 2 3 5" xfId="26385" xr:uid="{00000000-0005-0000-0000-00003B640000}"/>
    <cellStyle name="Normal 12 3 2 3 2 2 3 6" xfId="31337" xr:uid="{00000000-0005-0000-0000-00003C640000}"/>
    <cellStyle name="Normal 12 3 2 3 2 2 3 7" xfId="36289" xr:uid="{00000000-0005-0000-0000-00003D640000}"/>
    <cellStyle name="Normal 12 3 2 3 2 2 4" xfId="3678" xr:uid="{00000000-0005-0000-0000-00003E640000}"/>
    <cellStyle name="Normal 12 3 2 3 2 2 4 2" xfId="43289" xr:uid="{00000000-0005-0000-0000-00003F640000}"/>
    <cellStyle name="Normal 12 3 2 3 2 2 5" xfId="8628" xr:uid="{00000000-0005-0000-0000-000040640000}"/>
    <cellStyle name="Normal 12 3 2 3 2 2 5 2" xfId="38337" xr:uid="{00000000-0005-0000-0000-000041640000}"/>
    <cellStyle name="Normal 12 3 2 3 2 2 6" xfId="13578" xr:uid="{00000000-0005-0000-0000-000042640000}"/>
    <cellStyle name="Normal 12 3 2 3 2 2 7" xfId="18529" xr:uid="{00000000-0005-0000-0000-000043640000}"/>
    <cellStyle name="Normal 12 3 2 3 2 2 8" xfId="23481" xr:uid="{00000000-0005-0000-0000-000044640000}"/>
    <cellStyle name="Normal 12 3 2 3 2 2 9" xfId="28433" xr:uid="{00000000-0005-0000-0000-000045640000}"/>
    <cellStyle name="Normal 12 3 2 3 2 3" xfId="3084" xr:uid="{00000000-0005-0000-0000-000046640000}"/>
    <cellStyle name="Normal 12 3 2 3 2 3 2" xfId="8034" xr:uid="{00000000-0005-0000-0000-000047640000}"/>
    <cellStyle name="Normal 12 3 2 3 2 3 2 2" xfId="42695" xr:uid="{00000000-0005-0000-0000-000048640000}"/>
    <cellStyle name="Normal 12 3 2 3 2 3 3" xfId="12984" xr:uid="{00000000-0005-0000-0000-000049640000}"/>
    <cellStyle name="Normal 12 3 2 3 2 3 3 2" xfId="37743" xr:uid="{00000000-0005-0000-0000-00004A640000}"/>
    <cellStyle name="Normal 12 3 2 3 2 3 4" xfId="17935" xr:uid="{00000000-0005-0000-0000-00004B640000}"/>
    <cellStyle name="Normal 12 3 2 3 2 3 5" xfId="22887" xr:uid="{00000000-0005-0000-0000-00004C640000}"/>
    <cellStyle name="Normal 12 3 2 3 2 3 6" xfId="27839" xr:uid="{00000000-0005-0000-0000-00004D640000}"/>
    <cellStyle name="Normal 12 3 2 3 2 3 7" xfId="32791" xr:uid="{00000000-0005-0000-0000-00004E640000}"/>
    <cellStyle name="Normal 12 3 2 3 2 4" xfId="4536" xr:uid="{00000000-0005-0000-0000-00004F640000}"/>
    <cellStyle name="Normal 12 3 2 3 2 4 2" xfId="9486" xr:uid="{00000000-0005-0000-0000-000050640000}"/>
    <cellStyle name="Normal 12 3 2 3 2 4 2 2" xfId="44147" xr:uid="{00000000-0005-0000-0000-000051640000}"/>
    <cellStyle name="Normal 12 3 2 3 2 4 3" xfId="14436" xr:uid="{00000000-0005-0000-0000-000052640000}"/>
    <cellStyle name="Normal 12 3 2 3 2 4 3 2" xfId="39195" xr:uid="{00000000-0005-0000-0000-000053640000}"/>
    <cellStyle name="Normal 12 3 2 3 2 4 4" xfId="19387" xr:uid="{00000000-0005-0000-0000-000054640000}"/>
    <cellStyle name="Normal 12 3 2 3 2 4 5" xfId="24339" xr:uid="{00000000-0005-0000-0000-000055640000}"/>
    <cellStyle name="Normal 12 3 2 3 2 4 6" xfId="29291" xr:uid="{00000000-0005-0000-0000-000056640000}"/>
    <cellStyle name="Normal 12 3 2 3 2 4 7" xfId="34243" xr:uid="{00000000-0005-0000-0000-000057640000}"/>
    <cellStyle name="Normal 12 3 2 3 2 5" xfId="5988" xr:uid="{00000000-0005-0000-0000-000058640000}"/>
    <cellStyle name="Normal 12 3 2 3 2 5 2" xfId="10938" xr:uid="{00000000-0005-0000-0000-000059640000}"/>
    <cellStyle name="Normal 12 3 2 3 2 5 2 2" xfId="45599" xr:uid="{00000000-0005-0000-0000-00005A640000}"/>
    <cellStyle name="Normal 12 3 2 3 2 5 3" xfId="15888" xr:uid="{00000000-0005-0000-0000-00005B640000}"/>
    <cellStyle name="Normal 12 3 2 3 2 5 3 2" xfId="40647" xr:uid="{00000000-0005-0000-0000-00005C640000}"/>
    <cellStyle name="Normal 12 3 2 3 2 5 4" xfId="20839" xr:uid="{00000000-0005-0000-0000-00005D640000}"/>
    <cellStyle name="Normal 12 3 2 3 2 5 5" xfId="25791" xr:uid="{00000000-0005-0000-0000-00005E640000}"/>
    <cellStyle name="Normal 12 3 2 3 2 5 6" xfId="30743" xr:uid="{00000000-0005-0000-0000-00005F640000}"/>
    <cellStyle name="Normal 12 3 2 3 2 5 7" xfId="35695" xr:uid="{00000000-0005-0000-0000-000060640000}"/>
    <cellStyle name="Normal 12 3 2 3 2 6" xfId="2226" xr:uid="{00000000-0005-0000-0000-000061640000}"/>
    <cellStyle name="Normal 12 3 2 3 2 6 2" xfId="41837" xr:uid="{00000000-0005-0000-0000-000062640000}"/>
    <cellStyle name="Normal 12 3 2 3 2 7" xfId="7176" xr:uid="{00000000-0005-0000-0000-000063640000}"/>
    <cellStyle name="Normal 12 3 2 3 2 7 2" xfId="36885" xr:uid="{00000000-0005-0000-0000-000064640000}"/>
    <cellStyle name="Normal 12 3 2 3 2 8" xfId="12126" xr:uid="{00000000-0005-0000-0000-000065640000}"/>
    <cellStyle name="Normal 12 3 2 3 2 9" xfId="17077" xr:uid="{00000000-0005-0000-0000-000066640000}"/>
    <cellStyle name="Normal 12 3 2 3 3" xfId="774" xr:uid="{00000000-0005-0000-0000-000067640000}"/>
    <cellStyle name="Normal 12 3 2 3 3 10" xfId="32527" xr:uid="{00000000-0005-0000-0000-000068640000}"/>
    <cellStyle name="Normal 12 3 2 3 3 2" xfId="4272" xr:uid="{00000000-0005-0000-0000-000069640000}"/>
    <cellStyle name="Normal 12 3 2 3 3 2 2" xfId="9222" xr:uid="{00000000-0005-0000-0000-00006A640000}"/>
    <cellStyle name="Normal 12 3 2 3 3 2 2 2" xfId="43883" xr:uid="{00000000-0005-0000-0000-00006B640000}"/>
    <cellStyle name="Normal 12 3 2 3 3 2 3" xfId="14172" xr:uid="{00000000-0005-0000-0000-00006C640000}"/>
    <cellStyle name="Normal 12 3 2 3 3 2 3 2" xfId="38931" xr:uid="{00000000-0005-0000-0000-00006D640000}"/>
    <cellStyle name="Normal 12 3 2 3 3 2 4" xfId="19123" xr:uid="{00000000-0005-0000-0000-00006E640000}"/>
    <cellStyle name="Normal 12 3 2 3 3 2 5" xfId="24075" xr:uid="{00000000-0005-0000-0000-00006F640000}"/>
    <cellStyle name="Normal 12 3 2 3 3 2 6" xfId="29027" xr:uid="{00000000-0005-0000-0000-000070640000}"/>
    <cellStyle name="Normal 12 3 2 3 3 2 7" xfId="33979" xr:uid="{00000000-0005-0000-0000-000071640000}"/>
    <cellStyle name="Normal 12 3 2 3 3 3" xfId="5724" xr:uid="{00000000-0005-0000-0000-000072640000}"/>
    <cellStyle name="Normal 12 3 2 3 3 3 2" xfId="10674" xr:uid="{00000000-0005-0000-0000-000073640000}"/>
    <cellStyle name="Normal 12 3 2 3 3 3 2 2" xfId="45335" xr:uid="{00000000-0005-0000-0000-000074640000}"/>
    <cellStyle name="Normal 12 3 2 3 3 3 3" xfId="15624" xr:uid="{00000000-0005-0000-0000-000075640000}"/>
    <cellStyle name="Normal 12 3 2 3 3 3 3 2" xfId="40383" xr:uid="{00000000-0005-0000-0000-000076640000}"/>
    <cellStyle name="Normal 12 3 2 3 3 3 4" xfId="20575" xr:uid="{00000000-0005-0000-0000-000077640000}"/>
    <cellStyle name="Normal 12 3 2 3 3 3 5" xfId="25527" xr:uid="{00000000-0005-0000-0000-000078640000}"/>
    <cellStyle name="Normal 12 3 2 3 3 3 6" xfId="30479" xr:uid="{00000000-0005-0000-0000-000079640000}"/>
    <cellStyle name="Normal 12 3 2 3 3 3 7" xfId="35431" xr:uid="{00000000-0005-0000-0000-00007A640000}"/>
    <cellStyle name="Normal 12 3 2 3 3 4" xfId="2820" xr:uid="{00000000-0005-0000-0000-00007B640000}"/>
    <cellStyle name="Normal 12 3 2 3 3 4 2" xfId="42431" xr:uid="{00000000-0005-0000-0000-00007C640000}"/>
    <cellStyle name="Normal 12 3 2 3 3 5" xfId="7770" xr:uid="{00000000-0005-0000-0000-00007D640000}"/>
    <cellStyle name="Normal 12 3 2 3 3 5 2" xfId="37479" xr:uid="{00000000-0005-0000-0000-00007E640000}"/>
    <cellStyle name="Normal 12 3 2 3 3 6" xfId="12720" xr:uid="{00000000-0005-0000-0000-00007F640000}"/>
    <cellStyle name="Normal 12 3 2 3 3 7" xfId="17671" xr:uid="{00000000-0005-0000-0000-000080640000}"/>
    <cellStyle name="Normal 12 3 2 3 3 8" xfId="22623" xr:uid="{00000000-0005-0000-0000-000081640000}"/>
    <cellStyle name="Normal 12 3 2 3 3 9" xfId="27575" xr:uid="{00000000-0005-0000-0000-000082640000}"/>
    <cellStyle name="Normal 12 3 2 3 4" xfId="1368" xr:uid="{00000000-0005-0000-0000-000083640000}"/>
    <cellStyle name="Normal 12 3 2 3 4 10" xfId="33121" xr:uid="{00000000-0005-0000-0000-000084640000}"/>
    <cellStyle name="Normal 12 3 2 3 4 2" xfId="4866" xr:uid="{00000000-0005-0000-0000-000085640000}"/>
    <cellStyle name="Normal 12 3 2 3 4 2 2" xfId="9816" xr:uid="{00000000-0005-0000-0000-000086640000}"/>
    <cellStyle name="Normal 12 3 2 3 4 2 2 2" xfId="44477" xr:uid="{00000000-0005-0000-0000-000087640000}"/>
    <cellStyle name="Normal 12 3 2 3 4 2 3" xfId="14766" xr:uid="{00000000-0005-0000-0000-000088640000}"/>
    <cellStyle name="Normal 12 3 2 3 4 2 3 2" xfId="39525" xr:uid="{00000000-0005-0000-0000-000089640000}"/>
    <cellStyle name="Normal 12 3 2 3 4 2 4" xfId="19717" xr:uid="{00000000-0005-0000-0000-00008A640000}"/>
    <cellStyle name="Normal 12 3 2 3 4 2 5" xfId="24669" xr:uid="{00000000-0005-0000-0000-00008B640000}"/>
    <cellStyle name="Normal 12 3 2 3 4 2 6" xfId="29621" xr:uid="{00000000-0005-0000-0000-00008C640000}"/>
    <cellStyle name="Normal 12 3 2 3 4 2 7" xfId="34573" xr:uid="{00000000-0005-0000-0000-00008D640000}"/>
    <cellStyle name="Normal 12 3 2 3 4 3" xfId="6318" xr:uid="{00000000-0005-0000-0000-00008E640000}"/>
    <cellStyle name="Normal 12 3 2 3 4 3 2" xfId="11268" xr:uid="{00000000-0005-0000-0000-00008F640000}"/>
    <cellStyle name="Normal 12 3 2 3 4 3 2 2" xfId="45929" xr:uid="{00000000-0005-0000-0000-000090640000}"/>
    <cellStyle name="Normal 12 3 2 3 4 3 3" xfId="16218" xr:uid="{00000000-0005-0000-0000-000091640000}"/>
    <cellStyle name="Normal 12 3 2 3 4 3 3 2" xfId="40977" xr:uid="{00000000-0005-0000-0000-000092640000}"/>
    <cellStyle name="Normal 12 3 2 3 4 3 4" xfId="21169" xr:uid="{00000000-0005-0000-0000-000093640000}"/>
    <cellStyle name="Normal 12 3 2 3 4 3 5" xfId="26121" xr:uid="{00000000-0005-0000-0000-000094640000}"/>
    <cellStyle name="Normal 12 3 2 3 4 3 6" xfId="31073" xr:uid="{00000000-0005-0000-0000-000095640000}"/>
    <cellStyle name="Normal 12 3 2 3 4 3 7" xfId="36025" xr:uid="{00000000-0005-0000-0000-000096640000}"/>
    <cellStyle name="Normal 12 3 2 3 4 4" xfId="3414" xr:uid="{00000000-0005-0000-0000-000097640000}"/>
    <cellStyle name="Normal 12 3 2 3 4 4 2" xfId="43025" xr:uid="{00000000-0005-0000-0000-000098640000}"/>
    <cellStyle name="Normal 12 3 2 3 4 5" xfId="8364" xr:uid="{00000000-0005-0000-0000-000099640000}"/>
    <cellStyle name="Normal 12 3 2 3 4 5 2" xfId="38073" xr:uid="{00000000-0005-0000-0000-00009A640000}"/>
    <cellStyle name="Normal 12 3 2 3 4 6" xfId="13314" xr:uid="{00000000-0005-0000-0000-00009B640000}"/>
    <cellStyle name="Normal 12 3 2 3 4 7" xfId="18265" xr:uid="{00000000-0005-0000-0000-00009C640000}"/>
    <cellStyle name="Normal 12 3 2 3 4 8" xfId="23217" xr:uid="{00000000-0005-0000-0000-00009D640000}"/>
    <cellStyle name="Normal 12 3 2 3 4 9" xfId="28169" xr:uid="{00000000-0005-0000-0000-00009E640000}"/>
    <cellStyle name="Normal 12 3 2 3 5" xfId="2490" xr:uid="{00000000-0005-0000-0000-00009F640000}"/>
    <cellStyle name="Normal 12 3 2 3 5 2" xfId="7440" xr:uid="{00000000-0005-0000-0000-0000A0640000}"/>
    <cellStyle name="Normal 12 3 2 3 5 2 2" xfId="42101" xr:uid="{00000000-0005-0000-0000-0000A1640000}"/>
    <cellStyle name="Normal 12 3 2 3 5 3" xfId="12390" xr:uid="{00000000-0005-0000-0000-0000A2640000}"/>
    <cellStyle name="Normal 12 3 2 3 5 3 2" xfId="37149" xr:uid="{00000000-0005-0000-0000-0000A3640000}"/>
    <cellStyle name="Normal 12 3 2 3 5 4" xfId="17341" xr:uid="{00000000-0005-0000-0000-0000A4640000}"/>
    <cellStyle name="Normal 12 3 2 3 5 5" xfId="22293" xr:uid="{00000000-0005-0000-0000-0000A5640000}"/>
    <cellStyle name="Normal 12 3 2 3 5 6" xfId="27245" xr:uid="{00000000-0005-0000-0000-0000A6640000}"/>
    <cellStyle name="Normal 12 3 2 3 5 7" xfId="32197" xr:uid="{00000000-0005-0000-0000-0000A7640000}"/>
    <cellStyle name="Normal 12 3 2 3 6" xfId="3942" xr:uid="{00000000-0005-0000-0000-0000A8640000}"/>
    <cellStyle name="Normal 12 3 2 3 6 2" xfId="8892" xr:uid="{00000000-0005-0000-0000-0000A9640000}"/>
    <cellStyle name="Normal 12 3 2 3 6 2 2" xfId="43553" xr:uid="{00000000-0005-0000-0000-0000AA640000}"/>
    <cellStyle name="Normal 12 3 2 3 6 3" xfId="13842" xr:uid="{00000000-0005-0000-0000-0000AB640000}"/>
    <cellStyle name="Normal 12 3 2 3 6 3 2" xfId="38601" xr:uid="{00000000-0005-0000-0000-0000AC640000}"/>
    <cellStyle name="Normal 12 3 2 3 6 4" xfId="18793" xr:uid="{00000000-0005-0000-0000-0000AD640000}"/>
    <cellStyle name="Normal 12 3 2 3 6 5" xfId="23745" xr:uid="{00000000-0005-0000-0000-0000AE640000}"/>
    <cellStyle name="Normal 12 3 2 3 6 6" xfId="28697" xr:uid="{00000000-0005-0000-0000-0000AF640000}"/>
    <cellStyle name="Normal 12 3 2 3 6 7" xfId="33649" xr:uid="{00000000-0005-0000-0000-0000B0640000}"/>
    <cellStyle name="Normal 12 3 2 3 7" xfId="5394" xr:uid="{00000000-0005-0000-0000-0000B1640000}"/>
    <cellStyle name="Normal 12 3 2 3 7 2" xfId="10344" xr:uid="{00000000-0005-0000-0000-0000B2640000}"/>
    <cellStyle name="Normal 12 3 2 3 7 2 2" xfId="45005" xr:uid="{00000000-0005-0000-0000-0000B3640000}"/>
    <cellStyle name="Normal 12 3 2 3 7 3" xfId="15294" xr:uid="{00000000-0005-0000-0000-0000B4640000}"/>
    <cellStyle name="Normal 12 3 2 3 7 3 2" xfId="40053" xr:uid="{00000000-0005-0000-0000-0000B5640000}"/>
    <cellStyle name="Normal 12 3 2 3 7 4" xfId="20245" xr:uid="{00000000-0005-0000-0000-0000B6640000}"/>
    <cellStyle name="Normal 12 3 2 3 7 5" xfId="25197" xr:uid="{00000000-0005-0000-0000-0000B7640000}"/>
    <cellStyle name="Normal 12 3 2 3 7 6" xfId="30149" xr:uid="{00000000-0005-0000-0000-0000B8640000}"/>
    <cellStyle name="Normal 12 3 2 3 7 7" xfId="35101" xr:uid="{00000000-0005-0000-0000-0000B9640000}"/>
    <cellStyle name="Normal 12 3 2 3 8" xfId="1962" xr:uid="{00000000-0005-0000-0000-0000BA640000}"/>
    <cellStyle name="Normal 12 3 2 3 8 2" xfId="41573" xr:uid="{00000000-0005-0000-0000-0000BB640000}"/>
    <cellStyle name="Normal 12 3 2 3 9" xfId="6912" xr:uid="{00000000-0005-0000-0000-0000BC640000}"/>
    <cellStyle name="Normal 12 3 2 3 9 2" xfId="36621" xr:uid="{00000000-0005-0000-0000-0000BD640000}"/>
    <cellStyle name="Normal 12 3 2 4" xfId="510" xr:uid="{00000000-0005-0000-0000-0000BE640000}"/>
    <cellStyle name="Normal 12 3 2 4 10" xfId="11928" xr:uid="{00000000-0005-0000-0000-0000BF640000}"/>
    <cellStyle name="Normal 12 3 2 4 11" xfId="16879" xr:uid="{00000000-0005-0000-0000-0000C0640000}"/>
    <cellStyle name="Normal 12 3 2 4 12" xfId="21831" xr:uid="{00000000-0005-0000-0000-0000C1640000}"/>
    <cellStyle name="Normal 12 3 2 4 13" xfId="26783" xr:uid="{00000000-0005-0000-0000-0000C2640000}"/>
    <cellStyle name="Normal 12 3 2 4 14" xfId="31735" xr:uid="{00000000-0005-0000-0000-0000C3640000}"/>
    <cellStyle name="Normal 12 3 2 4 2" xfId="1104" xr:uid="{00000000-0005-0000-0000-0000C4640000}"/>
    <cellStyle name="Normal 12 3 2 4 2 10" xfId="22095" xr:uid="{00000000-0005-0000-0000-0000C5640000}"/>
    <cellStyle name="Normal 12 3 2 4 2 11" xfId="27047" xr:uid="{00000000-0005-0000-0000-0000C6640000}"/>
    <cellStyle name="Normal 12 3 2 4 2 12" xfId="31999" xr:uid="{00000000-0005-0000-0000-0000C7640000}"/>
    <cellStyle name="Normal 12 3 2 4 2 2" xfId="1698" xr:uid="{00000000-0005-0000-0000-0000C8640000}"/>
    <cellStyle name="Normal 12 3 2 4 2 2 10" xfId="33451" xr:uid="{00000000-0005-0000-0000-0000C9640000}"/>
    <cellStyle name="Normal 12 3 2 4 2 2 2" xfId="5196" xr:uid="{00000000-0005-0000-0000-0000CA640000}"/>
    <cellStyle name="Normal 12 3 2 4 2 2 2 2" xfId="10146" xr:uid="{00000000-0005-0000-0000-0000CB640000}"/>
    <cellStyle name="Normal 12 3 2 4 2 2 2 2 2" xfId="44807" xr:uid="{00000000-0005-0000-0000-0000CC640000}"/>
    <cellStyle name="Normal 12 3 2 4 2 2 2 3" xfId="15096" xr:uid="{00000000-0005-0000-0000-0000CD640000}"/>
    <cellStyle name="Normal 12 3 2 4 2 2 2 3 2" xfId="39855" xr:uid="{00000000-0005-0000-0000-0000CE640000}"/>
    <cellStyle name="Normal 12 3 2 4 2 2 2 4" xfId="20047" xr:uid="{00000000-0005-0000-0000-0000CF640000}"/>
    <cellStyle name="Normal 12 3 2 4 2 2 2 5" xfId="24999" xr:uid="{00000000-0005-0000-0000-0000D0640000}"/>
    <cellStyle name="Normal 12 3 2 4 2 2 2 6" xfId="29951" xr:uid="{00000000-0005-0000-0000-0000D1640000}"/>
    <cellStyle name="Normal 12 3 2 4 2 2 2 7" xfId="34903" xr:uid="{00000000-0005-0000-0000-0000D2640000}"/>
    <cellStyle name="Normal 12 3 2 4 2 2 3" xfId="6648" xr:uid="{00000000-0005-0000-0000-0000D3640000}"/>
    <cellStyle name="Normal 12 3 2 4 2 2 3 2" xfId="11598" xr:uid="{00000000-0005-0000-0000-0000D4640000}"/>
    <cellStyle name="Normal 12 3 2 4 2 2 3 2 2" xfId="46259" xr:uid="{00000000-0005-0000-0000-0000D5640000}"/>
    <cellStyle name="Normal 12 3 2 4 2 2 3 3" xfId="16548" xr:uid="{00000000-0005-0000-0000-0000D6640000}"/>
    <cellStyle name="Normal 12 3 2 4 2 2 3 3 2" xfId="41307" xr:uid="{00000000-0005-0000-0000-0000D7640000}"/>
    <cellStyle name="Normal 12 3 2 4 2 2 3 4" xfId="21499" xr:uid="{00000000-0005-0000-0000-0000D8640000}"/>
    <cellStyle name="Normal 12 3 2 4 2 2 3 5" xfId="26451" xr:uid="{00000000-0005-0000-0000-0000D9640000}"/>
    <cellStyle name="Normal 12 3 2 4 2 2 3 6" xfId="31403" xr:uid="{00000000-0005-0000-0000-0000DA640000}"/>
    <cellStyle name="Normal 12 3 2 4 2 2 3 7" xfId="36355" xr:uid="{00000000-0005-0000-0000-0000DB640000}"/>
    <cellStyle name="Normal 12 3 2 4 2 2 4" xfId="3744" xr:uid="{00000000-0005-0000-0000-0000DC640000}"/>
    <cellStyle name="Normal 12 3 2 4 2 2 4 2" xfId="43355" xr:uid="{00000000-0005-0000-0000-0000DD640000}"/>
    <cellStyle name="Normal 12 3 2 4 2 2 5" xfId="8694" xr:uid="{00000000-0005-0000-0000-0000DE640000}"/>
    <cellStyle name="Normal 12 3 2 4 2 2 5 2" xfId="38403" xr:uid="{00000000-0005-0000-0000-0000DF640000}"/>
    <cellStyle name="Normal 12 3 2 4 2 2 6" xfId="13644" xr:uid="{00000000-0005-0000-0000-0000E0640000}"/>
    <cellStyle name="Normal 12 3 2 4 2 2 7" xfId="18595" xr:uid="{00000000-0005-0000-0000-0000E1640000}"/>
    <cellStyle name="Normal 12 3 2 4 2 2 8" xfId="23547" xr:uid="{00000000-0005-0000-0000-0000E2640000}"/>
    <cellStyle name="Normal 12 3 2 4 2 2 9" xfId="28499" xr:uid="{00000000-0005-0000-0000-0000E3640000}"/>
    <cellStyle name="Normal 12 3 2 4 2 3" xfId="3150" xr:uid="{00000000-0005-0000-0000-0000E4640000}"/>
    <cellStyle name="Normal 12 3 2 4 2 3 2" xfId="8100" xr:uid="{00000000-0005-0000-0000-0000E5640000}"/>
    <cellStyle name="Normal 12 3 2 4 2 3 2 2" xfId="42761" xr:uid="{00000000-0005-0000-0000-0000E6640000}"/>
    <cellStyle name="Normal 12 3 2 4 2 3 3" xfId="13050" xr:uid="{00000000-0005-0000-0000-0000E7640000}"/>
    <cellStyle name="Normal 12 3 2 4 2 3 3 2" xfId="37809" xr:uid="{00000000-0005-0000-0000-0000E8640000}"/>
    <cellStyle name="Normal 12 3 2 4 2 3 4" xfId="18001" xr:uid="{00000000-0005-0000-0000-0000E9640000}"/>
    <cellStyle name="Normal 12 3 2 4 2 3 5" xfId="22953" xr:uid="{00000000-0005-0000-0000-0000EA640000}"/>
    <cellStyle name="Normal 12 3 2 4 2 3 6" xfId="27905" xr:uid="{00000000-0005-0000-0000-0000EB640000}"/>
    <cellStyle name="Normal 12 3 2 4 2 3 7" xfId="32857" xr:uid="{00000000-0005-0000-0000-0000EC640000}"/>
    <cellStyle name="Normal 12 3 2 4 2 4" xfId="4602" xr:uid="{00000000-0005-0000-0000-0000ED640000}"/>
    <cellStyle name="Normal 12 3 2 4 2 4 2" xfId="9552" xr:uid="{00000000-0005-0000-0000-0000EE640000}"/>
    <cellStyle name="Normal 12 3 2 4 2 4 2 2" xfId="44213" xr:uid="{00000000-0005-0000-0000-0000EF640000}"/>
    <cellStyle name="Normal 12 3 2 4 2 4 3" xfId="14502" xr:uid="{00000000-0005-0000-0000-0000F0640000}"/>
    <cellStyle name="Normal 12 3 2 4 2 4 3 2" xfId="39261" xr:uid="{00000000-0005-0000-0000-0000F1640000}"/>
    <cellStyle name="Normal 12 3 2 4 2 4 4" xfId="19453" xr:uid="{00000000-0005-0000-0000-0000F2640000}"/>
    <cellStyle name="Normal 12 3 2 4 2 4 5" xfId="24405" xr:uid="{00000000-0005-0000-0000-0000F3640000}"/>
    <cellStyle name="Normal 12 3 2 4 2 4 6" xfId="29357" xr:uid="{00000000-0005-0000-0000-0000F4640000}"/>
    <cellStyle name="Normal 12 3 2 4 2 4 7" xfId="34309" xr:uid="{00000000-0005-0000-0000-0000F5640000}"/>
    <cellStyle name="Normal 12 3 2 4 2 5" xfId="6054" xr:uid="{00000000-0005-0000-0000-0000F6640000}"/>
    <cellStyle name="Normal 12 3 2 4 2 5 2" xfId="11004" xr:uid="{00000000-0005-0000-0000-0000F7640000}"/>
    <cellStyle name="Normal 12 3 2 4 2 5 2 2" xfId="45665" xr:uid="{00000000-0005-0000-0000-0000F8640000}"/>
    <cellStyle name="Normal 12 3 2 4 2 5 3" xfId="15954" xr:uid="{00000000-0005-0000-0000-0000F9640000}"/>
    <cellStyle name="Normal 12 3 2 4 2 5 3 2" xfId="40713" xr:uid="{00000000-0005-0000-0000-0000FA640000}"/>
    <cellStyle name="Normal 12 3 2 4 2 5 4" xfId="20905" xr:uid="{00000000-0005-0000-0000-0000FB640000}"/>
    <cellStyle name="Normal 12 3 2 4 2 5 5" xfId="25857" xr:uid="{00000000-0005-0000-0000-0000FC640000}"/>
    <cellStyle name="Normal 12 3 2 4 2 5 6" xfId="30809" xr:uid="{00000000-0005-0000-0000-0000FD640000}"/>
    <cellStyle name="Normal 12 3 2 4 2 5 7" xfId="35761" xr:uid="{00000000-0005-0000-0000-0000FE640000}"/>
    <cellStyle name="Normal 12 3 2 4 2 6" xfId="2292" xr:uid="{00000000-0005-0000-0000-0000FF640000}"/>
    <cellStyle name="Normal 12 3 2 4 2 6 2" xfId="41903" xr:uid="{00000000-0005-0000-0000-000000650000}"/>
    <cellStyle name="Normal 12 3 2 4 2 7" xfId="7242" xr:uid="{00000000-0005-0000-0000-000001650000}"/>
    <cellStyle name="Normal 12 3 2 4 2 7 2" xfId="36951" xr:uid="{00000000-0005-0000-0000-000002650000}"/>
    <cellStyle name="Normal 12 3 2 4 2 8" xfId="12192" xr:uid="{00000000-0005-0000-0000-000003650000}"/>
    <cellStyle name="Normal 12 3 2 4 2 9" xfId="17143" xr:uid="{00000000-0005-0000-0000-000004650000}"/>
    <cellStyle name="Normal 12 3 2 4 3" xfId="840" xr:uid="{00000000-0005-0000-0000-000005650000}"/>
    <cellStyle name="Normal 12 3 2 4 3 10" xfId="32593" xr:uid="{00000000-0005-0000-0000-000006650000}"/>
    <cellStyle name="Normal 12 3 2 4 3 2" xfId="4338" xr:uid="{00000000-0005-0000-0000-000007650000}"/>
    <cellStyle name="Normal 12 3 2 4 3 2 2" xfId="9288" xr:uid="{00000000-0005-0000-0000-000008650000}"/>
    <cellStyle name="Normal 12 3 2 4 3 2 2 2" xfId="43949" xr:uid="{00000000-0005-0000-0000-000009650000}"/>
    <cellStyle name="Normal 12 3 2 4 3 2 3" xfId="14238" xr:uid="{00000000-0005-0000-0000-00000A650000}"/>
    <cellStyle name="Normal 12 3 2 4 3 2 3 2" xfId="38997" xr:uid="{00000000-0005-0000-0000-00000B650000}"/>
    <cellStyle name="Normal 12 3 2 4 3 2 4" xfId="19189" xr:uid="{00000000-0005-0000-0000-00000C650000}"/>
    <cellStyle name="Normal 12 3 2 4 3 2 5" xfId="24141" xr:uid="{00000000-0005-0000-0000-00000D650000}"/>
    <cellStyle name="Normal 12 3 2 4 3 2 6" xfId="29093" xr:uid="{00000000-0005-0000-0000-00000E650000}"/>
    <cellStyle name="Normal 12 3 2 4 3 2 7" xfId="34045" xr:uid="{00000000-0005-0000-0000-00000F650000}"/>
    <cellStyle name="Normal 12 3 2 4 3 3" xfId="5790" xr:uid="{00000000-0005-0000-0000-000010650000}"/>
    <cellStyle name="Normal 12 3 2 4 3 3 2" xfId="10740" xr:uid="{00000000-0005-0000-0000-000011650000}"/>
    <cellStyle name="Normal 12 3 2 4 3 3 2 2" xfId="45401" xr:uid="{00000000-0005-0000-0000-000012650000}"/>
    <cellStyle name="Normal 12 3 2 4 3 3 3" xfId="15690" xr:uid="{00000000-0005-0000-0000-000013650000}"/>
    <cellStyle name="Normal 12 3 2 4 3 3 3 2" xfId="40449" xr:uid="{00000000-0005-0000-0000-000014650000}"/>
    <cellStyle name="Normal 12 3 2 4 3 3 4" xfId="20641" xr:uid="{00000000-0005-0000-0000-000015650000}"/>
    <cellStyle name="Normal 12 3 2 4 3 3 5" xfId="25593" xr:uid="{00000000-0005-0000-0000-000016650000}"/>
    <cellStyle name="Normal 12 3 2 4 3 3 6" xfId="30545" xr:uid="{00000000-0005-0000-0000-000017650000}"/>
    <cellStyle name="Normal 12 3 2 4 3 3 7" xfId="35497" xr:uid="{00000000-0005-0000-0000-000018650000}"/>
    <cellStyle name="Normal 12 3 2 4 3 4" xfId="2886" xr:uid="{00000000-0005-0000-0000-000019650000}"/>
    <cellStyle name="Normal 12 3 2 4 3 4 2" xfId="42497" xr:uid="{00000000-0005-0000-0000-00001A650000}"/>
    <cellStyle name="Normal 12 3 2 4 3 5" xfId="7836" xr:uid="{00000000-0005-0000-0000-00001B650000}"/>
    <cellStyle name="Normal 12 3 2 4 3 5 2" xfId="37545" xr:uid="{00000000-0005-0000-0000-00001C650000}"/>
    <cellStyle name="Normal 12 3 2 4 3 6" xfId="12786" xr:uid="{00000000-0005-0000-0000-00001D650000}"/>
    <cellStyle name="Normal 12 3 2 4 3 7" xfId="17737" xr:uid="{00000000-0005-0000-0000-00001E650000}"/>
    <cellStyle name="Normal 12 3 2 4 3 8" xfId="22689" xr:uid="{00000000-0005-0000-0000-00001F650000}"/>
    <cellStyle name="Normal 12 3 2 4 3 9" xfId="27641" xr:uid="{00000000-0005-0000-0000-000020650000}"/>
    <cellStyle name="Normal 12 3 2 4 4" xfId="1434" xr:uid="{00000000-0005-0000-0000-000021650000}"/>
    <cellStyle name="Normal 12 3 2 4 4 10" xfId="33187" xr:uid="{00000000-0005-0000-0000-000022650000}"/>
    <cellStyle name="Normal 12 3 2 4 4 2" xfId="4932" xr:uid="{00000000-0005-0000-0000-000023650000}"/>
    <cellStyle name="Normal 12 3 2 4 4 2 2" xfId="9882" xr:uid="{00000000-0005-0000-0000-000024650000}"/>
    <cellStyle name="Normal 12 3 2 4 4 2 2 2" xfId="44543" xr:uid="{00000000-0005-0000-0000-000025650000}"/>
    <cellStyle name="Normal 12 3 2 4 4 2 3" xfId="14832" xr:uid="{00000000-0005-0000-0000-000026650000}"/>
    <cellStyle name="Normal 12 3 2 4 4 2 3 2" xfId="39591" xr:uid="{00000000-0005-0000-0000-000027650000}"/>
    <cellStyle name="Normal 12 3 2 4 4 2 4" xfId="19783" xr:uid="{00000000-0005-0000-0000-000028650000}"/>
    <cellStyle name="Normal 12 3 2 4 4 2 5" xfId="24735" xr:uid="{00000000-0005-0000-0000-000029650000}"/>
    <cellStyle name="Normal 12 3 2 4 4 2 6" xfId="29687" xr:uid="{00000000-0005-0000-0000-00002A650000}"/>
    <cellStyle name="Normal 12 3 2 4 4 2 7" xfId="34639" xr:uid="{00000000-0005-0000-0000-00002B650000}"/>
    <cellStyle name="Normal 12 3 2 4 4 3" xfId="6384" xr:uid="{00000000-0005-0000-0000-00002C650000}"/>
    <cellStyle name="Normal 12 3 2 4 4 3 2" xfId="11334" xr:uid="{00000000-0005-0000-0000-00002D650000}"/>
    <cellStyle name="Normal 12 3 2 4 4 3 2 2" xfId="45995" xr:uid="{00000000-0005-0000-0000-00002E650000}"/>
    <cellStyle name="Normal 12 3 2 4 4 3 3" xfId="16284" xr:uid="{00000000-0005-0000-0000-00002F650000}"/>
    <cellStyle name="Normal 12 3 2 4 4 3 3 2" xfId="41043" xr:uid="{00000000-0005-0000-0000-000030650000}"/>
    <cellStyle name="Normal 12 3 2 4 4 3 4" xfId="21235" xr:uid="{00000000-0005-0000-0000-000031650000}"/>
    <cellStyle name="Normal 12 3 2 4 4 3 5" xfId="26187" xr:uid="{00000000-0005-0000-0000-000032650000}"/>
    <cellStyle name="Normal 12 3 2 4 4 3 6" xfId="31139" xr:uid="{00000000-0005-0000-0000-000033650000}"/>
    <cellStyle name="Normal 12 3 2 4 4 3 7" xfId="36091" xr:uid="{00000000-0005-0000-0000-000034650000}"/>
    <cellStyle name="Normal 12 3 2 4 4 4" xfId="3480" xr:uid="{00000000-0005-0000-0000-000035650000}"/>
    <cellStyle name="Normal 12 3 2 4 4 4 2" xfId="43091" xr:uid="{00000000-0005-0000-0000-000036650000}"/>
    <cellStyle name="Normal 12 3 2 4 4 5" xfId="8430" xr:uid="{00000000-0005-0000-0000-000037650000}"/>
    <cellStyle name="Normal 12 3 2 4 4 5 2" xfId="38139" xr:uid="{00000000-0005-0000-0000-000038650000}"/>
    <cellStyle name="Normal 12 3 2 4 4 6" xfId="13380" xr:uid="{00000000-0005-0000-0000-000039650000}"/>
    <cellStyle name="Normal 12 3 2 4 4 7" xfId="18331" xr:uid="{00000000-0005-0000-0000-00003A650000}"/>
    <cellStyle name="Normal 12 3 2 4 4 8" xfId="23283" xr:uid="{00000000-0005-0000-0000-00003B650000}"/>
    <cellStyle name="Normal 12 3 2 4 4 9" xfId="28235" xr:uid="{00000000-0005-0000-0000-00003C650000}"/>
    <cellStyle name="Normal 12 3 2 4 5" xfId="2556" xr:uid="{00000000-0005-0000-0000-00003D650000}"/>
    <cellStyle name="Normal 12 3 2 4 5 2" xfId="7506" xr:uid="{00000000-0005-0000-0000-00003E650000}"/>
    <cellStyle name="Normal 12 3 2 4 5 2 2" xfId="42167" xr:uid="{00000000-0005-0000-0000-00003F650000}"/>
    <cellStyle name="Normal 12 3 2 4 5 3" xfId="12456" xr:uid="{00000000-0005-0000-0000-000040650000}"/>
    <cellStyle name="Normal 12 3 2 4 5 3 2" xfId="37215" xr:uid="{00000000-0005-0000-0000-000041650000}"/>
    <cellStyle name="Normal 12 3 2 4 5 4" xfId="17407" xr:uid="{00000000-0005-0000-0000-000042650000}"/>
    <cellStyle name="Normal 12 3 2 4 5 5" xfId="22359" xr:uid="{00000000-0005-0000-0000-000043650000}"/>
    <cellStyle name="Normal 12 3 2 4 5 6" xfId="27311" xr:uid="{00000000-0005-0000-0000-000044650000}"/>
    <cellStyle name="Normal 12 3 2 4 5 7" xfId="32263" xr:uid="{00000000-0005-0000-0000-000045650000}"/>
    <cellStyle name="Normal 12 3 2 4 6" xfId="4008" xr:uid="{00000000-0005-0000-0000-000046650000}"/>
    <cellStyle name="Normal 12 3 2 4 6 2" xfId="8958" xr:uid="{00000000-0005-0000-0000-000047650000}"/>
    <cellStyle name="Normal 12 3 2 4 6 2 2" xfId="43619" xr:uid="{00000000-0005-0000-0000-000048650000}"/>
    <cellStyle name="Normal 12 3 2 4 6 3" xfId="13908" xr:uid="{00000000-0005-0000-0000-000049650000}"/>
    <cellStyle name="Normal 12 3 2 4 6 3 2" xfId="38667" xr:uid="{00000000-0005-0000-0000-00004A650000}"/>
    <cellStyle name="Normal 12 3 2 4 6 4" xfId="18859" xr:uid="{00000000-0005-0000-0000-00004B650000}"/>
    <cellStyle name="Normal 12 3 2 4 6 5" xfId="23811" xr:uid="{00000000-0005-0000-0000-00004C650000}"/>
    <cellStyle name="Normal 12 3 2 4 6 6" xfId="28763" xr:uid="{00000000-0005-0000-0000-00004D650000}"/>
    <cellStyle name="Normal 12 3 2 4 6 7" xfId="33715" xr:uid="{00000000-0005-0000-0000-00004E650000}"/>
    <cellStyle name="Normal 12 3 2 4 7" xfId="5460" xr:uid="{00000000-0005-0000-0000-00004F650000}"/>
    <cellStyle name="Normal 12 3 2 4 7 2" xfId="10410" xr:uid="{00000000-0005-0000-0000-000050650000}"/>
    <cellStyle name="Normal 12 3 2 4 7 2 2" xfId="45071" xr:uid="{00000000-0005-0000-0000-000051650000}"/>
    <cellStyle name="Normal 12 3 2 4 7 3" xfId="15360" xr:uid="{00000000-0005-0000-0000-000052650000}"/>
    <cellStyle name="Normal 12 3 2 4 7 3 2" xfId="40119" xr:uid="{00000000-0005-0000-0000-000053650000}"/>
    <cellStyle name="Normal 12 3 2 4 7 4" xfId="20311" xr:uid="{00000000-0005-0000-0000-000054650000}"/>
    <cellStyle name="Normal 12 3 2 4 7 5" xfId="25263" xr:uid="{00000000-0005-0000-0000-000055650000}"/>
    <cellStyle name="Normal 12 3 2 4 7 6" xfId="30215" xr:uid="{00000000-0005-0000-0000-000056650000}"/>
    <cellStyle name="Normal 12 3 2 4 7 7" xfId="35167" xr:uid="{00000000-0005-0000-0000-000057650000}"/>
    <cellStyle name="Normal 12 3 2 4 8" xfId="2028" xr:uid="{00000000-0005-0000-0000-000058650000}"/>
    <cellStyle name="Normal 12 3 2 4 8 2" xfId="41639" xr:uid="{00000000-0005-0000-0000-000059650000}"/>
    <cellStyle name="Normal 12 3 2 4 9" xfId="6978" xr:uid="{00000000-0005-0000-0000-00005A650000}"/>
    <cellStyle name="Normal 12 3 2 4 9 2" xfId="36687" xr:uid="{00000000-0005-0000-0000-00005B650000}"/>
    <cellStyle name="Normal 12 3 2 5" xfId="642" xr:uid="{00000000-0005-0000-0000-00005C650000}"/>
    <cellStyle name="Normal 12 3 2 5 10" xfId="21633" xr:uid="{00000000-0005-0000-0000-00005D650000}"/>
    <cellStyle name="Normal 12 3 2 5 11" xfId="26585" xr:uid="{00000000-0005-0000-0000-00005E650000}"/>
    <cellStyle name="Normal 12 3 2 5 12" xfId="31537" xr:uid="{00000000-0005-0000-0000-00005F650000}"/>
    <cellStyle name="Normal 12 3 2 5 2" xfId="1236" xr:uid="{00000000-0005-0000-0000-000060650000}"/>
    <cellStyle name="Normal 12 3 2 5 2 10" xfId="32989" xr:uid="{00000000-0005-0000-0000-000061650000}"/>
    <cellStyle name="Normal 12 3 2 5 2 2" xfId="4734" xr:uid="{00000000-0005-0000-0000-000062650000}"/>
    <cellStyle name="Normal 12 3 2 5 2 2 2" xfId="9684" xr:uid="{00000000-0005-0000-0000-000063650000}"/>
    <cellStyle name="Normal 12 3 2 5 2 2 2 2" xfId="44345" xr:uid="{00000000-0005-0000-0000-000064650000}"/>
    <cellStyle name="Normal 12 3 2 5 2 2 3" xfId="14634" xr:uid="{00000000-0005-0000-0000-000065650000}"/>
    <cellStyle name="Normal 12 3 2 5 2 2 3 2" xfId="39393" xr:uid="{00000000-0005-0000-0000-000066650000}"/>
    <cellStyle name="Normal 12 3 2 5 2 2 4" xfId="19585" xr:uid="{00000000-0005-0000-0000-000067650000}"/>
    <cellStyle name="Normal 12 3 2 5 2 2 5" xfId="24537" xr:uid="{00000000-0005-0000-0000-000068650000}"/>
    <cellStyle name="Normal 12 3 2 5 2 2 6" xfId="29489" xr:uid="{00000000-0005-0000-0000-000069650000}"/>
    <cellStyle name="Normal 12 3 2 5 2 2 7" xfId="34441" xr:uid="{00000000-0005-0000-0000-00006A650000}"/>
    <cellStyle name="Normal 12 3 2 5 2 3" xfId="6186" xr:uid="{00000000-0005-0000-0000-00006B650000}"/>
    <cellStyle name="Normal 12 3 2 5 2 3 2" xfId="11136" xr:uid="{00000000-0005-0000-0000-00006C650000}"/>
    <cellStyle name="Normal 12 3 2 5 2 3 2 2" xfId="45797" xr:uid="{00000000-0005-0000-0000-00006D650000}"/>
    <cellStyle name="Normal 12 3 2 5 2 3 3" xfId="16086" xr:uid="{00000000-0005-0000-0000-00006E650000}"/>
    <cellStyle name="Normal 12 3 2 5 2 3 3 2" xfId="40845" xr:uid="{00000000-0005-0000-0000-00006F650000}"/>
    <cellStyle name="Normal 12 3 2 5 2 3 4" xfId="21037" xr:uid="{00000000-0005-0000-0000-000070650000}"/>
    <cellStyle name="Normal 12 3 2 5 2 3 5" xfId="25989" xr:uid="{00000000-0005-0000-0000-000071650000}"/>
    <cellStyle name="Normal 12 3 2 5 2 3 6" xfId="30941" xr:uid="{00000000-0005-0000-0000-000072650000}"/>
    <cellStyle name="Normal 12 3 2 5 2 3 7" xfId="35893" xr:uid="{00000000-0005-0000-0000-000073650000}"/>
    <cellStyle name="Normal 12 3 2 5 2 4" xfId="3282" xr:uid="{00000000-0005-0000-0000-000074650000}"/>
    <cellStyle name="Normal 12 3 2 5 2 4 2" xfId="42893" xr:uid="{00000000-0005-0000-0000-000075650000}"/>
    <cellStyle name="Normal 12 3 2 5 2 5" xfId="8232" xr:uid="{00000000-0005-0000-0000-000076650000}"/>
    <cellStyle name="Normal 12 3 2 5 2 5 2" xfId="37941" xr:uid="{00000000-0005-0000-0000-000077650000}"/>
    <cellStyle name="Normal 12 3 2 5 2 6" xfId="13182" xr:uid="{00000000-0005-0000-0000-000078650000}"/>
    <cellStyle name="Normal 12 3 2 5 2 7" xfId="18133" xr:uid="{00000000-0005-0000-0000-000079650000}"/>
    <cellStyle name="Normal 12 3 2 5 2 8" xfId="23085" xr:uid="{00000000-0005-0000-0000-00007A650000}"/>
    <cellStyle name="Normal 12 3 2 5 2 9" xfId="28037" xr:uid="{00000000-0005-0000-0000-00007B650000}"/>
    <cellStyle name="Normal 12 3 2 5 3" xfId="2688" xr:uid="{00000000-0005-0000-0000-00007C650000}"/>
    <cellStyle name="Normal 12 3 2 5 3 2" xfId="7638" xr:uid="{00000000-0005-0000-0000-00007D650000}"/>
    <cellStyle name="Normal 12 3 2 5 3 2 2" xfId="42299" xr:uid="{00000000-0005-0000-0000-00007E650000}"/>
    <cellStyle name="Normal 12 3 2 5 3 3" xfId="12588" xr:uid="{00000000-0005-0000-0000-00007F650000}"/>
    <cellStyle name="Normal 12 3 2 5 3 3 2" xfId="37347" xr:uid="{00000000-0005-0000-0000-000080650000}"/>
    <cellStyle name="Normal 12 3 2 5 3 4" xfId="17539" xr:uid="{00000000-0005-0000-0000-000081650000}"/>
    <cellStyle name="Normal 12 3 2 5 3 5" xfId="22491" xr:uid="{00000000-0005-0000-0000-000082650000}"/>
    <cellStyle name="Normal 12 3 2 5 3 6" xfId="27443" xr:uid="{00000000-0005-0000-0000-000083650000}"/>
    <cellStyle name="Normal 12 3 2 5 3 7" xfId="32395" xr:uid="{00000000-0005-0000-0000-000084650000}"/>
    <cellStyle name="Normal 12 3 2 5 4" xfId="4140" xr:uid="{00000000-0005-0000-0000-000085650000}"/>
    <cellStyle name="Normal 12 3 2 5 4 2" xfId="9090" xr:uid="{00000000-0005-0000-0000-000086650000}"/>
    <cellStyle name="Normal 12 3 2 5 4 2 2" xfId="43751" xr:uid="{00000000-0005-0000-0000-000087650000}"/>
    <cellStyle name="Normal 12 3 2 5 4 3" xfId="14040" xr:uid="{00000000-0005-0000-0000-000088650000}"/>
    <cellStyle name="Normal 12 3 2 5 4 3 2" xfId="38799" xr:uid="{00000000-0005-0000-0000-000089650000}"/>
    <cellStyle name="Normal 12 3 2 5 4 4" xfId="18991" xr:uid="{00000000-0005-0000-0000-00008A650000}"/>
    <cellStyle name="Normal 12 3 2 5 4 5" xfId="23943" xr:uid="{00000000-0005-0000-0000-00008B650000}"/>
    <cellStyle name="Normal 12 3 2 5 4 6" xfId="28895" xr:uid="{00000000-0005-0000-0000-00008C650000}"/>
    <cellStyle name="Normal 12 3 2 5 4 7" xfId="33847" xr:uid="{00000000-0005-0000-0000-00008D650000}"/>
    <cellStyle name="Normal 12 3 2 5 5" xfId="5592" xr:uid="{00000000-0005-0000-0000-00008E650000}"/>
    <cellStyle name="Normal 12 3 2 5 5 2" xfId="10542" xr:uid="{00000000-0005-0000-0000-00008F650000}"/>
    <cellStyle name="Normal 12 3 2 5 5 2 2" xfId="45203" xr:uid="{00000000-0005-0000-0000-000090650000}"/>
    <cellStyle name="Normal 12 3 2 5 5 3" xfId="15492" xr:uid="{00000000-0005-0000-0000-000091650000}"/>
    <cellStyle name="Normal 12 3 2 5 5 3 2" xfId="40251" xr:uid="{00000000-0005-0000-0000-000092650000}"/>
    <cellStyle name="Normal 12 3 2 5 5 4" xfId="20443" xr:uid="{00000000-0005-0000-0000-000093650000}"/>
    <cellStyle name="Normal 12 3 2 5 5 5" xfId="25395" xr:uid="{00000000-0005-0000-0000-000094650000}"/>
    <cellStyle name="Normal 12 3 2 5 5 6" xfId="30347" xr:uid="{00000000-0005-0000-0000-000095650000}"/>
    <cellStyle name="Normal 12 3 2 5 5 7" xfId="35299" xr:uid="{00000000-0005-0000-0000-000096650000}"/>
    <cellStyle name="Normal 12 3 2 5 6" xfId="1830" xr:uid="{00000000-0005-0000-0000-000097650000}"/>
    <cellStyle name="Normal 12 3 2 5 6 2" xfId="41441" xr:uid="{00000000-0005-0000-0000-000098650000}"/>
    <cellStyle name="Normal 12 3 2 5 7" xfId="6780" xr:uid="{00000000-0005-0000-0000-000099650000}"/>
    <cellStyle name="Normal 12 3 2 5 7 2" xfId="36489" xr:uid="{00000000-0005-0000-0000-00009A650000}"/>
    <cellStyle name="Normal 12 3 2 5 8" xfId="11730" xr:uid="{00000000-0005-0000-0000-00009B650000}"/>
    <cellStyle name="Normal 12 3 2 5 9" xfId="16681" xr:uid="{00000000-0005-0000-0000-00009C650000}"/>
    <cellStyle name="Normal 12 3 2 6" xfId="906" xr:uid="{00000000-0005-0000-0000-00009D650000}"/>
    <cellStyle name="Normal 12 3 2 6 10" xfId="21897" xr:uid="{00000000-0005-0000-0000-00009E650000}"/>
    <cellStyle name="Normal 12 3 2 6 11" xfId="26849" xr:uid="{00000000-0005-0000-0000-00009F650000}"/>
    <cellStyle name="Normal 12 3 2 6 12" xfId="31801" xr:uid="{00000000-0005-0000-0000-0000A0650000}"/>
    <cellStyle name="Normal 12 3 2 6 2" xfId="1500" xr:uid="{00000000-0005-0000-0000-0000A1650000}"/>
    <cellStyle name="Normal 12 3 2 6 2 10" xfId="33253" xr:uid="{00000000-0005-0000-0000-0000A2650000}"/>
    <cellStyle name="Normal 12 3 2 6 2 2" xfId="4998" xr:uid="{00000000-0005-0000-0000-0000A3650000}"/>
    <cellStyle name="Normal 12 3 2 6 2 2 2" xfId="9948" xr:uid="{00000000-0005-0000-0000-0000A4650000}"/>
    <cellStyle name="Normal 12 3 2 6 2 2 2 2" xfId="44609" xr:uid="{00000000-0005-0000-0000-0000A5650000}"/>
    <cellStyle name="Normal 12 3 2 6 2 2 3" xfId="14898" xr:uid="{00000000-0005-0000-0000-0000A6650000}"/>
    <cellStyle name="Normal 12 3 2 6 2 2 3 2" xfId="39657" xr:uid="{00000000-0005-0000-0000-0000A7650000}"/>
    <cellStyle name="Normal 12 3 2 6 2 2 4" xfId="19849" xr:uid="{00000000-0005-0000-0000-0000A8650000}"/>
    <cellStyle name="Normal 12 3 2 6 2 2 5" xfId="24801" xr:uid="{00000000-0005-0000-0000-0000A9650000}"/>
    <cellStyle name="Normal 12 3 2 6 2 2 6" xfId="29753" xr:uid="{00000000-0005-0000-0000-0000AA650000}"/>
    <cellStyle name="Normal 12 3 2 6 2 2 7" xfId="34705" xr:uid="{00000000-0005-0000-0000-0000AB650000}"/>
    <cellStyle name="Normal 12 3 2 6 2 3" xfId="6450" xr:uid="{00000000-0005-0000-0000-0000AC650000}"/>
    <cellStyle name="Normal 12 3 2 6 2 3 2" xfId="11400" xr:uid="{00000000-0005-0000-0000-0000AD650000}"/>
    <cellStyle name="Normal 12 3 2 6 2 3 2 2" xfId="46061" xr:uid="{00000000-0005-0000-0000-0000AE650000}"/>
    <cellStyle name="Normal 12 3 2 6 2 3 3" xfId="16350" xr:uid="{00000000-0005-0000-0000-0000AF650000}"/>
    <cellStyle name="Normal 12 3 2 6 2 3 3 2" xfId="41109" xr:uid="{00000000-0005-0000-0000-0000B0650000}"/>
    <cellStyle name="Normal 12 3 2 6 2 3 4" xfId="21301" xr:uid="{00000000-0005-0000-0000-0000B1650000}"/>
    <cellStyle name="Normal 12 3 2 6 2 3 5" xfId="26253" xr:uid="{00000000-0005-0000-0000-0000B2650000}"/>
    <cellStyle name="Normal 12 3 2 6 2 3 6" xfId="31205" xr:uid="{00000000-0005-0000-0000-0000B3650000}"/>
    <cellStyle name="Normal 12 3 2 6 2 3 7" xfId="36157" xr:uid="{00000000-0005-0000-0000-0000B4650000}"/>
    <cellStyle name="Normal 12 3 2 6 2 4" xfId="3546" xr:uid="{00000000-0005-0000-0000-0000B5650000}"/>
    <cellStyle name="Normal 12 3 2 6 2 4 2" xfId="43157" xr:uid="{00000000-0005-0000-0000-0000B6650000}"/>
    <cellStyle name="Normal 12 3 2 6 2 5" xfId="8496" xr:uid="{00000000-0005-0000-0000-0000B7650000}"/>
    <cellStyle name="Normal 12 3 2 6 2 5 2" xfId="38205" xr:uid="{00000000-0005-0000-0000-0000B8650000}"/>
    <cellStyle name="Normal 12 3 2 6 2 6" xfId="13446" xr:uid="{00000000-0005-0000-0000-0000B9650000}"/>
    <cellStyle name="Normal 12 3 2 6 2 7" xfId="18397" xr:uid="{00000000-0005-0000-0000-0000BA650000}"/>
    <cellStyle name="Normal 12 3 2 6 2 8" xfId="23349" xr:uid="{00000000-0005-0000-0000-0000BB650000}"/>
    <cellStyle name="Normal 12 3 2 6 2 9" xfId="28301" xr:uid="{00000000-0005-0000-0000-0000BC650000}"/>
    <cellStyle name="Normal 12 3 2 6 3" xfId="2952" xr:uid="{00000000-0005-0000-0000-0000BD650000}"/>
    <cellStyle name="Normal 12 3 2 6 3 2" xfId="7902" xr:uid="{00000000-0005-0000-0000-0000BE650000}"/>
    <cellStyle name="Normal 12 3 2 6 3 2 2" xfId="42563" xr:uid="{00000000-0005-0000-0000-0000BF650000}"/>
    <cellStyle name="Normal 12 3 2 6 3 3" xfId="12852" xr:uid="{00000000-0005-0000-0000-0000C0650000}"/>
    <cellStyle name="Normal 12 3 2 6 3 3 2" xfId="37611" xr:uid="{00000000-0005-0000-0000-0000C1650000}"/>
    <cellStyle name="Normal 12 3 2 6 3 4" xfId="17803" xr:uid="{00000000-0005-0000-0000-0000C2650000}"/>
    <cellStyle name="Normal 12 3 2 6 3 5" xfId="22755" xr:uid="{00000000-0005-0000-0000-0000C3650000}"/>
    <cellStyle name="Normal 12 3 2 6 3 6" xfId="27707" xr:uid="{00000000-0005-0000-0000-0000C4650000}"/>
    <cellStyle name="Normal 12 3 2 6 3 7" xfId="32659" xr:uid="{00000000-0005-0000-0000-0000C5650000}"/>
    <cellStyle name="Normal 12 3 2 6 4" xfId="4404" xr:uid="{00000000-0005-0000-0000-0000C6650000}"/>
    <cellStyle name="Normal 12 3 2 6 4 2" xfId="9354" xr:uid="{00000000-0005-0000-0000-0000C7650000}"/>
    <cellStyle name="Normal 12 3 2 6 4 2 2" xfId="44015" xr:uid="{00000000-0005-0000-0000-0000C8650000}"/>
    <cellStyle name="Normal 12 3 2 6 4 3" xfId="14304" xr:uid="{00000000-0005-0000-0000-0000C9650000}"/>
    <cellStyle name="Normal 12 3 2 6 4 3 2" xfId="39063" xr:uid="{00000000-0005-0000-0000-0000CA650000}"/>
    <cellStyle name="Normal 12 3 2 6 4 4" xfId="19255" xr:uid="{00000000-0005-0000-0000-0000CB650000}"/>
    <cellStyle name="Normal 12 3 2 6 4 5" xfId="24207" xr:uid="{00000000-0005-0000-0000-0000CC650000}"/>
    <cellStyle name="Normal 12 3 2 6 4 6" xfId="29159" xr:uid="{00000000-0005-0000-0000-0000CD650000}"/>
    <cellStyle name="Normal 12 3 2 6 4 7" xfId="34111" xr:uid="{00000000-0005-0000-0000-0000CE650000}"/>
    <cellStyle name="Normal 12 3 2 6 5" xfId="5856" xr:uid="{00000000-0005-0000-0000-0000CF650000}"/>
    <cellStyle name="Normal 12 3 2 6 5 2" xfId="10806" xr:uid="{00000000-0005-0000-0000-0000D0650000}"/>
    <cellStyle name="Normal 12 3 2 6 5 2 2" xfId="45467" xr:uid="{00000000-0005-0000-0000-0000D1650000}"/>
    <cellStyle name="Normal 12 3 2 6 5 3" xfId="15756" xr:uid="{00000000-0005-0000-0000-0000D2650000}"/>
    <cellStyle name="Normal 12 3 2 6 5 3 2" xfId="40515" xr:uid="{00000000-0005-0000-0000-0000D3650000}"/>
    <cellStyle name="Normal 12 3 2 6 5 4" xfId="20707" xr:uid="{00000000-0005-0000-0000-0000D4650000}"/>
    <cellStyle name="Normal 12 3 2 6 5 5" xfId="25659" xr:uid="{00000000-0005-0000-0000-0000D5650000}"/>
    <cellStyle name="Normal 12 3 2 6 5 6" xfId="30611" xr:uid="{00000000-0005-0000-0000-0000D6650000}"/>
    <cellStyle name="Normal 12 3 2 6 5 7" xfId="35563" xr:uid="{00000000-0005-0000-0000-0000D7650000}"/>
    <cellStyle name="Normal 12 3 2 6 6" xfId="2094" xr:uid="{00000000-0005-0000-0000-0000D8650000}"/>
    <cellStyle name="Normal 12 3 2 6 6 2" xfId="41705" xr:uid="{00000000-0005-0000-0000-0000D9650000}"/>
    <cellStyle name="Normal 12 3 2 6 7" xfId="7044" xr:uid="{00000000-0005-0000-0000-0000DA650000}"/>
    <cellStyle name="Normal 12 3 2 6 7 2" xfId="36753" xr:uid="{00000000-0005-0000-0000-0000DB650000}"/>
    <cellStyle name="Normal 12 3 2 6 8" xfId="11994" xr:uid="{00000000-0005-0000-0000-0000DC650000}"/>
    <cellStyle name="Normal 12 3 2 6 9" xfId="16945" xr:uid="{00000000-0005-0000-0000-0000DD650000}"/>
    <cellStyle name="Normal 12 3 2 7" xfId="576" xr:uid="{00000000-0005-0000-0000-0000DE650000}"/>
    <cellStyle name="Normal 12 3 2 7 10" xfId="32329" xr:uid="{00000000-0005-0000-0000-0000DF650000}"/>
    <cellStyle name="Normal 12 3 2 7 2" xfId="4074" xr:uid="{00000000-0005-0000-0000-0000E0650000}"/>
    <cellStyle name="Normal 12 3 2 7 2 2" xfId="9024" xr:uid="{00000000-0005-0000-0000-0000E1650000}"/>
    <cellStyle name="Normal 12 3 2 7 2 2 2" xfId="43685" xr:uid="{00000000-0005-0000-0000-0000E2650000}"/>
    <cellStyle name="Normal 12 3 2 7 2 3" xfId="13974" xr:uid="{00000000-0005-0000-0000-0000E3650000}"/>
    <cellStyle name="Normal 12 3 2 7 2 3 2" xfId="38733" xr:uid="{00000000-0005-0000-0000-0000E4650000}"/>
    <cellStyle name="Normal 12 3 2 7 2 4" xfId="18925" xr:uid="{00000000-0005-0000-0000-0000E5650000}"/>
    <cellStyle name="Normal 12 3 2 7 2 5" xfId="23877" xr:uid="{00000000-0005-0000-0000-0000E6650000}"/>
    <cellStyle name="Normal 12 3 2 7 2 6" xfId="28829" xr:uid="{00000000-0005-0000-0000-0000E7650000}"/>
    <cellStyle name="Normal 12 3 2 7 2 7" xfId="33781" xr:uid="{00000000-0005-0000-0000-0000E8650000}"/>
    <cellStyle name="Normal 12 3 2 7 3" xfId="5526" xr:uid="{00000000-0005-0000-0000-0000E9650000}"/>
    <cellStyle name="Normal 12 3 2 7 3 2" xfId="10476" xr:uid="{00000000-0005-0000-0000-0000EA650000}"/>
    <cellStyle name="Normal 12 3 2 7 3 2 2" xfId="45137" xr:uid="{00000000-0005-0000-0000-0000EB650000}"/>
    <cellStyle name="Normal 12 3 2 7 3 3" xfId="15426" xr:uid="{00000000-0005-0000-0000-0000EC650000}"/>
    <cellStyle name="Normal 12 3 2 7 3 3 2" xfId="40185" xr:uid="{00000000-0005-0000-0000-0000ED650000}"/>
    <cellStyle name="Normal 12 3 2 7 3 4" xfId="20377" xr:uid="{00000000-0005-0000-0000-0000EE650000}"/>
    <cellStyle name="Normal 12 3 2 7 3 5" xfId="25329" xr:uid="{00000000-0005-0000-0000-0000EF650000}"/>
    <cellStyle name="Normal 12 3 2 7 3 6" xfId="30281" xr:uid="{00000000-0005-0000-0000-0000F0650000}"/>
    <cellStyle name="Normal 12 3 2 7 3 7" xfId="35233" xr:uid="{00000000-0005-0000-0000-0000F1650000}"/>
    <cellStyle name="Normal 12 3 2 7 4" xfId="2622" xr:uid="{00000000-0005-0000-0000-0000F2650000}"/>
    <cellStyle name="Normal 12 3 2 7 4 2" xfId="42233" xr:uid="{00000000-0005-0000-0000-0000F3650000}"/>
    <cellStyle name="Normal 12 3 2 7 5" xfId="7572" xr:uid="{00000000-0005-0000-0000-0000F4650000}"/>
    <cellStyle name="Normal 12 3 2 7 5 2" xfId="37281" xr:uid="{00000000-0005-0000-0000-0000F5650000}"/>
    <cellStyle name="Normal 12 3 2 7 6" xfId="12522" xr:uid="{00000000-0005-0000-0000-0000F6650000}"/>
    <cellStyle name="Normal 12 3 2 7 7" xfId="17473" xr:uid="{00000000-0005-0000-0000-0000F7650000}"/>
    <cellStyle name="Normal 12 3 2 7 8" xfId="22425" xr:uid="{00000000-0005-0000-0000-0000F8650000}"/>
    <cellStyle name="Normal 12 3 2 7 9" xfId="27377" xr:uid="{00000000-0005-0000-0000-0000F9650000}"/>
    <cellStyle name="Normal 12 3 2 8" xfId="1170" xr:uid="{00000000-0005-0000-0000-0000FA650000}"/>
    <cellStyle name="Normal 12 3 2 8 10" xfId="32923" xr:uid="{00000000-0005-0000-0000-0000FB650000}"/>
    <cellStyle name="Normal 12 3 2 8 2" xfId="4668" xr:uid="{00000000-0005-0000-0000-0000FC650000}"/>
    <cellStyle name="Normal 12 3 2 8 2 2" xfId="9618" xr:uid="{00000000-0005-0000-0000-0000FD650000}"/>
    <cellStyle name="Normal 12 3 2 8 2 2 2" xfId="44279" xr:uid="{00000000-0005-0000-0000-0000FE650000}"/>
    <cellStyle name="Normal 12 3 2 8 2 3" xfId="14568" xr:uid="{00000000-0005-0000-0000-0000FF650000}"/>
    <cellStyle name="Normal 12 3 2 8 2 3 2" xfId="39327" xr:uid="{00000000-0005-0000-0000-000000660000}"/>
    <cellStyle name="Normal 12 3 2 8 2 4" xfId="19519" xr:uid="{00000000-0005-0000-0000-000001660000}"/>
    <cellStyle name="Normal 12 3 2 8 2 5" xfId="24471" xr:uid="{00000000-0005-0000-0000-000002660000}"/>
    <cellStyle name="Normal 12 3 2 8 2 6" xfId="29423" xr:uid="{00000000-0005-0000-0000-000003660000}"/>
    <cellStyle name="Normal 12 3 2 8 2 7" xfId="34375" xr:uid="{00000000-0005-0000-0000-000004660000}"/>
    <cellStyle name="Normal 12 3 2 8 3" xfId="6120" xr:uid="{00000000-0005-0000-0000-000005660000}"/>
    <cellStyle name="Normal 12 3 2 8 3 2" xfId="11070" xr:uid="{00000000-0005-0000-0000-000006660000}"/>
    <cellStyle name="Normal 12 3 2 8 3 2 2" xfId="45731" xr:uid="{00000000-0005-0000-0000-000007660000}"/>
    <cellStyle name="Normal 12 3 2 8 3 3" xfId="16020" xr:uid="{00000000-0005-0000-0000-000008660000}"/>
    <cellStyle name="Normal 12 3 2 8 3 3 2" xfId="40779" xr:uid="{00000000-0005-0000-0000-000009660000}"/>
    <cellStyle name="Normal 12 3 2 8 3 4" xfId="20971" xr:uid="{00000000-0005-0000-0000-00000A660000}"/>
    <cellStyle name="Normal 12 3 2 8 3 5" xfId="25923" xr:uid="{00000000-0005-0000-0000-00000B660000}"/>
    <cellStyle name="Normal 12 3 2 8 3 6" xfId="30875" xr:uid="{00000000-0005-0000-0000-00000C660000}"/>
    <cellStyle name="Normal 12 3 2 8 3 7" xfId="35827" xr:uid="{00000000-0005-0000-0000-00000D660000}"/>
    <cellStyle name="Normal 12 3 2 8 4" xfId="3216" xr:uid="{00000000-0005-0000-0000-00000E660000}"/>
    <cellStyle name="Normal 12 3 2 8 4 2" xfId="42827" xr:uid="{00000000-0005-0000-0000-00000F660000}"/>
    <cellStyle name="Normal 12 3 2 8 5" xfId="8166" xr:uid="{00000000-0005-0000-0000-000010660000}"/>
    <cellStyle name="Normal 12 3 2 8 5 2" xfId="37875" xr:uid="{00000000-0005-0000-0000-000011660000}"/>
    <cellStyle name="Normal 12 3 2 8 6" xfId="13116" xr:uid="{00000000-0005-0000-0000-000012660000}"/>
    <cellStyle name="Normal 12 3 2 8 7" xfId="18067" xr:uid="{00000000-0005-0000-0000-000013660000}"/>
    <cellStyle name="Normal 12 3 2 8 8" xfId="23019" xr:uid="{00000000-0005-0000-0000-000014660000}"/>
    <cellStyle name="Normal 12 3 2 8 9" xfId="27971" xr:uid="{00000000-0005-0000-0000-000015660000}"/>
    <cellStyle name="Normal 12 3 2 9" xfId="2358" xr:uid="{00000000-0005-0000-0000-000016660000}"/>
    <cellStyle name="Normal 12 3 2 9 2" xfId="7308" xr:uid="{00000000-0005-0000-0000-000017660000}"/>
    <cellStyle name="Normal 12 3 2 9 2 2" xfId="41969" xr:uid="{00000000-0005-0000-0000-000018660000}"/>
    <cellStyle name="Normal 12 3 2 9 3" xfId="12258" xr:uid="{00000000-0005-0000-0000-000019660000}"/>
    <cellStyle name="Normal 12 3 2 9 3 2" xfId="37017" xr:uid="{00000000-0005-0000-0000-00001A660000}"/>
    <cellStyle name="Normal 12 3 2 9 4" xfId="17209" xr:uid="{00000000-0005-0000-0000-00001B660000}"/>
    <cellStyle name="Normal 12 3 2 9 5" xfId="22161" xr:uid="{00000000-0005-0000-0000-00001C660000}"/>
    <cellStyle name="Normal 12 3 2 9 6" xfId="27113" xr:uid="{00000000-0005-0000-0000-00001D660000}"/>
    <cellStyle name="Normal 12 3 2 9 7" xfId="32065" xr:uid="{00000000-0005-0000-0000-00001E660000}"/>
    <cellStyle name="Normal 12 3 3" xfId="345" xr:uid="{00000000-0005-0000-0000-00001F660000}"/>
    <cellStyle name="Normal 12 3 3 10" xfId="11763" xr:uid="{00000000-0005-0000-0000-000020660000}"/>
    <cellStyle name="Normal 12 3 3 11" xfId="16714" xr:uid="{00000000-0005-0000-0000-000021660000}"/>
    <cellStyle name="Normal 12 3 3 12" xfId="21666" xr:uid="{00000000-0005-0000-0000-000022660000}"/>
    <cellStyle name="Normal 12 3 3 13" xfId="26618" xr:uid="{00000000-0005-0000-0000-000023660000}"/>
    <cellStyle name="Normal 12 3 3 14" xfId="31570" xr:uid="{00000000-0005-0000-0000-000024660000}"/>
    <cellStyle name="Normal 12 3 3 2" xfId="939" xr:uid="{00000000-0005-0000-0000-000025660000}"/>
    <cellStyle name="Normal 12 3 3 2 10" xfId="21930" xr:uid="{00000000-0005-0000-0000-000026660000}"/>
    <cellStyle name="Normal 12 3 3 2 11" xfId="26882" xr:uid="{00000000-0005-0000-0000-000027660000}"/>
    <cellStyle name="Normal 12 3 3 2 12" xfId="31834" xr:uid="{00000000-0005-0000-0000-000028660000}"/>
    <cellStyle name="Normal 12 3 3 2 2" xfId="1533" xr:uid="{00000000-0005-0000-0000-000029660000}"/>
    <cellStyle name="Normal 12 3 3 2 2 10" xfId="33286" xr:uid="{00000000-0005-0000-0000-00002A660000}"/>
    <cellStyle name="Normal 12 3 3 2 2 2" xfId="5031" xr:uid="{00000000-0005-0000-0000-00002B660000}"/>
    <cellStyle name="Normal 12 3 3 2 2 2 2" xfId="9981" xr:uid="{00000000-0005-0000-0000-00002C660000}"/>
    <cellStyle name="Normal 12 3 3 2 2 2 2 2" xfId="44642" xr:uid="{00000000-0005-0000-0000-00002D660000}"/>
    <cellStyle name="Normal 12 3 3 2 2 2 3" xfId="14931" xr:uid="{00000000-0005-0000-0000-00002E660000}"/>
    <cellStyle name="Normal 12 3 3 2 2 2 3 2" xfId="39690" xr:uid="{00000000-0005-0000-0000-00002F660000}"/>
    <cellStyle name="Normal 12 3 3 2 2 2 4" xfId="19882" xr:uid="{00000000-0005-0000-0000-000030660000}"/>
    <cellStyle name="Normal 12 3 3 2 2 2 5" xfId="24834" xr:uid="{00000000-0005-0000-0000-000031660000}"/>
    <cellStyle name="Normal 12 3 3 2 2 2 6" xfId="29786" xr:uid="{00000000-0005-0000-0000-000032660000}"/>
    <cellStyle name="Normal 12 3 3 2 2 2 7" xfId="34738" xr:uid="{00000000-0005-0000-0000-000033660000}"/>
    <cellStyle name="Normal 12 3 3 2 2 3" xfId="6483" xr:uid="{00000000-0005-0000-0000-000034660000}"/>
    <cellStyle name="Normal 12 3 3 2 2 3 2" xfId="11433" xr:uid="{00000000-0005-0000-0000-000035660000}"/>
    <cellStyle name="Normal 12 3 3 2 2 3 2 2" xfId="46094" xr:uid="{00000000-0005-0000-0000-000036660000}"/>
    <cellStyle name="Normal 12 3 3 2 2 3 3" xfId="16383" xr:uid="{00000000-0005-0000-0000-000037660000}"/>
    <cellStyle name="Normal 12 3 3 2 2 3 3 2" xfId="41142" xr:uid="{00000000-0005-0000-0000-000038660000}"/>
    <cellStyle name="Normal 12 3 3 2 2 3 4" xfId="21334" xr:uid="{00000000-0005-0000-0000-000039660000}"/>
    <cellStyle name="Normal 12 3 3 2 2 3 5" xfId="26286" xr:uid="{00000000-0005-0000-0000-00003A660000}"/>
    <cellStyle name="Normal 12 3 3 2 2 3 6" xfId="31238" xr:uid="{00000000-0005-0000-0000-00003B660000}"/>
    <cellStyle name="Normal 12 3 3 2 2 3 7" xfId="36190" xr:uid="{00000000-0005-0000-0000-00003C660000}"/>
    <cellStyle name="Normal 12 3 3 2 2 4" xfId="3579" xr:uid="{00000000-0005-0000-0000-00003D660000}"/>
    <cellStyle name="Normal 12 3 3 2 2 4 2" xfId="43190" xr:uid="{00000000-0005-0000-0000-00003E660000}"/>
    <cellStyle name="Normal 12 3 3 2 2 5" xfId="8529" xr:uid="{00000000-0005-0000-0000-00003F660000}"/>
    <cellStyle name="Normal 12 3 3 2 2 5 2" xfId="38238" xr:uid="{00000000-0005-0000-0000-000040660000}"/>
    <cellStyle name="Normal 12 3 3 2 2 6" xfId="13479" xr:uid="{00000000-0005-0000-0000-000041660000}"/>
    <cellStyle name="Normal 12 3 3 2 2 7" xfId="18430" xr:uid="{00000000-0005-0000-0000-000042660000}"/>
    <cellStyle name="Normal 12 3 3 2 2 8" xfId="23382" xr:uid="{00000000-0005-0000-0000-000043660000}"/>
    <cellStyle name="Normal 12 3 3 2 2 9" xfId="28334" xr:uid="{00000000-0005-0000-0000-000044660000}"/>
    <cellStyle name="Normal 12 3 3 2 3" xfId="2985" xr:uid="{00000000-0005-0000-0000-000045660000}"/>
    <cellStyle name="Normal 12 3 3 2 3 2" xfId="7935" xr:uid="{00000000-0005-0000-0000-000046660000}"/>
    <cellStyle name="Normal 12 3 3 2 3 2 2" xfId="42596" xr:uid="{00000000-0005-0000-0000-000047660000}"/>
    <cellStyle name="Normal 12 3 3 2 3 3" xfId="12885" xr:uid="{00000000-0005-0000-0000-000048660000}"/>
    <cellStyle name="Normal 12 3 3 2 3 3 2" xfId="37644" xr:uid="{00000000-0005-0000-0000-000049660000}"/>
    <cellStyle name="Normal 12 3 3 2 3 4" xfId="17836" xr:uid="{00000000-0005-0000-0000-00004A660000}"/>
    <cellStyle name="Normal 12 3 3 2 3 5" xfId="22788" xr:uid="{00000000-0005-0000-0000-00004B660000}"/>
    <cellStyle name="Normal 12 3 3 2 3 6" xfId="27740" xr:uid="{00000000-0005-0000-0000-00004C660000}"/>
    <cellStyle name="Normal 12 3 3 2 3 7" xfId="32692" xr:uid="{00000000-0005-0000-0000-00004D660000}"/>
    <cellStyle name="Normal 12 3 3 2 4" xfId="4437" xr:uid="{00000000-0005-0000-0000-00004E660000}"/>
    <cellStyle name="Normal 12 3 3 2 4 2" xfId="9387" xr:uid="{00000000-0005-0000-0000-00004F660000}"/>
    <cellStyle name="Normal 12 3 3 2 4 2 2" xfId="44048" xr:uid="{00000000-0005-0000-0000-000050660000}"/>
    <cellStyle name="Normal 12 3 3 2 4 3" xfId="14337" xr:uid="{00000000-0005-0000-0000-000051660000}"/>
    <cellStyle name="Normal 12 3 3 2 4 3 2" xfId="39096" xr:uid="{00000000-0005-0000-0000-000052660000}"/>
    <cellStyle name="Normal 12 3 3 2 4 4" xfId="19288" xr:uid="{00000000-0005-0000-0000-000053660000}"/>
    <cellStyle name="Normal 12 3 3 2 4 5" xfId="24240" xr:uid="{00000000-0005-0000-0000-000054660000}"/>
    <cellStyle name="Normal 12 3 3 2 4 6" xfId="29192" xr:uid="{00000000-0005-0000-0000-000055660000}"/>
    <cellStyle name="Normal 12 3 3 2 4 7" xfId="34144" xr:uid="{00000000-0005-0000-0000-000056660000}"/>
    <cellStyle name="Normal 12 3 3 2 5" xfId="5889" xr:uid="{00000000-0005-0000-0000-000057660000}"/>
    <cellStyle name="Normal 12 3 3 2 5 2" xfId="10839" xr:uid="{00000000-0005-0000-0000-000058660000}"/>
    <cellStyle name="Normal 12 3 3 2 5 2 2" xfId="45500" xr:uid="{00000000-0005-0000-0000-000059660000}"/>
    <cellStyle name="Normal 12 3 3 2 5 3" xfId="15789" xr:uid="{00000000-0005-0000-0000-00005A660000}"/>
    <cellStyle name="Normal 12 3 3 2 5 3 2" xfId="40548" xr:uid="{00000000-0005-0000-0000-00005B660000}"/>
    <cellStyle name="Normal 12 3 3 2 5 4" xfId="20740" xr:uid="{00000000-0005-0000-0000-00005C660000}"/>
    <cellStyle name="Normal 12 3 3 2 5 5" xfId="25692" xr:uid="{00000000-0005-0000-0000-00005D660000}"/>
    <cellStyle name="Normal 12 3 3 2 5 6" xfId="30644" xr:uid="{00000000-0005-0000-0000-00005E660000}"/>
    <cellStyle name="Normal 12 3 3 2 5 7" xfId="35596" xr:uid="{00000000-0005-0000-0000-00005F660000}"/>
    <cellStyle name="Normal 12 3 3 2 6" xfId="2127" xr:uid="{00000000-0005-0000-0000-000060660000}"/>
    <cellStyle name="Normal 12 3 3 2 6 2" xfId="41738" xr:uid="{00000000-0005-0000-0000-000061660000}"/>
    <cellStyle name="Normal 12 3 3 2 7" xfId="7077" xr:uid="{00000000-0005-0000-0000-000062660000}"/>
    <cellStyle name="Normal 12 3 3 2 7 2" xfId="36786" xr:uid="{00000000-0005-0000-0000-000063660000}"/>
    <cellStyle name="Normal 12 3 3 2 8" xfId="12027" xr:uid="{00000000-0005-0000-0000-000064660000}"/>
    <cellStyle name="Normal 12 3 3 2 9" xfId="16978" xr:uid="{00000000-0005-0000-0000-000065660000}"/>
    <cellStyle name="Normal 12 3 3 3" xfId="675" xr:uid="{00000000-0005-0000-0000-000066660000}"/>
    <cellStyle name="Normal 12 3 3 3 10" xfId="32428" xr:uid="{00000000-0005-0000-0000-000067660000}"/>
    <cellStyle name="Normal 12 3 3 3 2" xfId="4173" xr:uid="{00000000-0005-0000-0000-000068660000}"/>
    <cellStyle name="Normal 12 3 3 3 2 2" xfId="9123" xr:uid="{00000000-0005-0000-0000-000069660000}"/>
    <cellStyle name="Normal 12 3 3 3 2 2 2" xfId="43784" xr:uid="{00000000-0005-0000-0000-00006A660000}"/>
    <cellStyle name="Normal 12 3 3 3 2 3" xfId="14073" xr:uid="{00000000-0005-0000-0000-00006B660000}"/>
    <cellStyle name="Normal 12 3 3 3 2 3 2" xfId="38832" xr:uid="{00000000-0005-0000-0000-00006C660000}"/>
    <cellStyle name="Normal 12 3 3 3 2 4" xfId="19024" xr:uid="{00000000-0005-0000-0000-00006D660000}"/>
    <cellStyle name="Normal 12 3 3 3 2 5" xfId="23976" xr:uid="{00000000-0005-0000-0000-00006E660000}"/>
    <cellStyle name="Normal 12 3 3 3 2 6" xfId="28928" xr:uid="{00000000-0005-0000-0000-00006F660000}"/>
    <cellStyle name="Normal 12 3 3 3 2 7" xfId="33880" xr:uid="{00000000-0005-0000-0000-000070660000}"/>
    <cellStyle name="Normal 12 3 3 3 3" xfId="5625" xr:uid="{00000000-0005-0000-0000-000071660000}"/>
    <cellStyle name="Normal 12 3 3 3 3 2" xfId="10575" xr:uid="{00000000-0005-0000-0000-000072660000}"/>
    <cellStyle name="Normal 12 3 3 3 3 2 2" xfId="45236" xr:uid="{00000000-0005-0000-0000-000073660000}"/>
    <cellStyle name="Normal 12 3 3 3 3 3" xfId="15525" xr:uid="{00000000-0005-0000-0000-000074660000}"/>
    <cellStyle name="Normal 12 3 3 3 3 3 2" xfId="40284" xr:uid="{00000000-0005-0000-0000-000075660000}"/>
    <cellStyle name="Normal 12 3 3 3 3 4" xfId="20476" xr:uid="{00000000-0005-0000-0000-000076660000}"/>
    <cellStyle name="Normal 12 3 3 3 3 5" xfId="25428" xr:uid="{00000000-0005-0000-0000-000077660000}"/>
    <cellStyle name="Normal 12 3 3 3 3 6" xfId="30380" xr:uid="{00000000-0005-0000-0000-000078660000}"/>
    <cellStyle name="Normal 12 3 3 3 3 7" xfId="35332" xr:uid="{00000000-0005-0000-0000-000079660000}"/>
    <cellStyle name="Normal 12 3 3 3 4" xfId="2721" xr:uid="{00000000-0005-0000-0000-00007A660000}"/>
    <cellStyle name="Normal 12 3 3 3 4 2" xfId="42332" xr:uid="{00000000-0005-0000-0000-00007B660000}"/>
    <cellStyle name="Normal 12 3 3 3 5" xfId="7671" xr:uid="{00000000-0005-0000-0000-00007C660000}"/>
    <cellStyle name="Normal 12 3 3 3 5 2" xfId="37380" xr:uid="{00000000-0005-0000-0000-00007D660000}"/>
    <cellStyle name="Normal 12 3 3 3 6" xfId="12621" xr:uid="{00000000-0005-0000-0000-00007E660000}"/>
    <cellStyle name="Normal 12 3 3 3 7" xfId="17572" xr:uid="{00000000-0005-0000-0000-00007F660000}"/>
    <cellStyle name="Normal 12 3 3 3 8" xfId="22524" xr:uid="{00000000-0005-0000-0000-000080660000}"/>
    <cellStyle name="Normal 12 3 3 3 9" xfId="27476" xr:uid="{00000000-0005-0000-0000-000081660000}"/>
    <cellStyle name="Normal 12 3 3 4" xfId="1269" xr:uid="{00000000-0005-0000-0000-000082660000}"/>
    <cellStyle name="Normal 12 3 3 4 10" xfId="33022" xr:uid="{00000000-0005-0000-0000-000083660000}"/>
    <cellStyle name="Normal 12 3 3 4 2" xfId="4767" xr:uid="{00000000-0005-0000-0000-000084660000}"/>
    <cellStyle name="Normal 12 3 3 4 2 2" xfId="9717" xr:uid="{00000000-0005-0000-0000-000085660000}"/>
    <cellStyle name="Normal 12 3 3 4 2 2 2" xfId="44378" xr:uid="{00000000-0005-0000-0000-000086660000}"/>
    <cellStyle name="Normal 12 3 3 4 2 3" xfId="14667" xr:uid="{00000000-0005-0000-0000-000087660000}"/>
    <cellStyle name="Normal 12 3 3 4 2 3 2" xfId="39426" xr:uid="{00000000-0005-0000-0000-000088660000}"/>
    <cellStyle name="Normal 12 3 3 4 2 4" xfId="19618" xr:uid="{00000000-0005-0000-0000-000089660000}"/>
    <cellStyle name="Normal 12 3 3 4 2 5" xfId="24570" xr:uid="{00000000-0005-0000-0000-00008A660000}"/>
    <cellStyle name="Normal 12 3 3 4 2 6" xfId="29522" xr:uid="{00000000-0005-0000-0000-00008B660000}"/>
    <cellStyle name="Normal 12 3 3 4 2 7" xfId="34474" xr:uid="{00000000-0005-0000-0000-00008C660000}"/>
    <cellStyle name="Normal 12 3 3 4 3" xfId="6219" xr:uid="{00000000-0005-0000-0000-00008D660000}"/>
    <cellStyle name="Normal 12 3 3 4 3 2" xfId="11169" xr:uid="{00000000-0005-0000-0000-00008E660000}"/>
    <cellStyle name="Normal 12 3 3 4 3 2 2" xfId="45830" xr:uid="{00000000-0005-0000-0000-00008F660000}"/>
    <cellStyle name="Normal 12 3 3 4 3 3" xfId="16119" xr:uid="{00000000-0005-0000-0000-000090660000}"/>
    <cellStyle name="Normal 12 3 3 4 3 3 2" xfId="40878" xr:uid="{00000000-0005-0000-0000-000091660000}"/>
    <cellStyle name="Normal 12 3 3 4 3 4" xfId="21070" xr:uid="{00000000-0005-0000-0000-000092660000}"/>
    <cellStyle name="Normal 12 3 3 4 3 5" xfId="26022" xr:uid="{00000000-0005-0000-0000-000093660000}"/>
    <cellStyle name="Normal 12 3 3 4 3 6" xfId="30974" xr:uid="{00000000-0005-0000-0000-000094660000}"/>
    <cellStyle name="Normal 12 3 3 4 3 7" xfId="35926" xr:uid="{00000000-0005-0000-0000-000095660000}"/>
    <cellStyle name="Normal 12 3 3 4 4" xfId="3315" xr:uid="{00000000-0005-0000-0000-000096660000}"/>
    <cellStyle name="Normal 12 3 3 4 4 2" xfId="42926" xr:uid="{00000000-0005-0000-0000-000097660000}"/>
    <cellStyle name="Normal 12 3 3 4 5" xfId="8265" xr:uid="{00000000-0005-0000-0000-000098660000}"/>
    <cellStyle name="Normal 12 3 3 4 5 2" xfId="37974" xr:uid="{00000000-0005-0000-0000-000099660000}"/>
    <cellStyle name="Normal 12 3 3 4 6" xfId="13215" xr:uid="{00000000-0005-0000-0000-00009A660000}"/>
    <cellStyle name="Normal 12 3 3 4 7" xfId="18166" xr:uid="{00000000-0005-0000-0000-00009B660000}"/>
    <cellStyle name="Normal 12 3 3 4 8" xfId="23118" xr:uid="{00000000-0005-0000-0000-00009C660000}"/>
    <cellStyle name="Normal 12 3 3 4 9" xfId="28070" xr:uid="{00000000-0005-0000-0000-00009D660000}"/>
    <cellStyle name="Normal 12 3 3 5" xfId="2391" xr:uid="{00000000-0005-0000-0000-00009E660000}"/>
    <cellStyle name="Normal 12 3 3 5 2" xfId="7341" xr:uid="{00000000-0005-0000-0000-00009F660000}"/>
    <cellStyle name="Normal 12 3 3 5 2 2" xfId="42002" xr:uid="{00000000-0005-0000-0000-0000A0660000}"/>
    <cellStyle name="Normal 12 3 3 5 3" xfId="12291" xr:uid="{00000000-0005-0000-0000-0000A1660000}"/>
    <cellStyle name="Normal 12 3 3 5 3 2" xfId="37050" xr:uid="{00000000-0005-0000-0000-0000A2660000}"/>
    <cellStyle name="Normal 12 3 3 5 4" xfId="17242" xr:uid="{00000000-0005-0000-0000-0000A3660000}"/>
    <cellStyle name="Normal 12 3 3 5 5" xfId="22194" xr:uid="{00000000-0005-0000-0000-0000A4660000}"/>
    <cellStyle name="Normal 12 3 3 5 6" xfId="27146" xr:uid="{00000000-0005-0000-0000-0000A5660000}"/>
    <cellStyle name="Normal 12 3 3 5 7" xfId="32098" xr:uid="{00000000-0005-0000-0000-0000A6660000}"/>
    <cellStyle name="Normal 12 3 3 6" xfId="3843" xr:uid="{00000000-0005-0000-0000-0000A7660000}"/>
    <cellStyle name="Normal 12 3 3 6 2" xfId="8793" xr:uid="{00000000-0005-0000-0000-0000A8660000}"/>
    <cellStyle name="Normal 12 3 3 6 2 2" xfId="43454" xr:uid="{00000000-0005-0000-0000-0000A9660000}"/>
    <cellStyle name="Normal 12 3 3 6 3" xfId="13743" xr:uid="{00000000-0005-0000-0000-0000AA660000}"/>
    <cellStyle name="Normal 12 3 3 6 3 2" xfId="38502" xr:uid="{00000000-0005-0000-0000-0000AB660000}"/>
    <cellStyle name="Normal 12 3 3 6 4" xfId="18694" xr:uid="{00000000-0005-0000-0000-0000AC660000}"/>
    <cellStyle name="Normal 12 3 3 6 5" xfId="23646" xr:uid="{00000000-0005-0000-0000-0000AD660000}"/>
    <cellStyle name="Normal 12 3 3 6 6" xfId="28598" xr:uid="{00000000-0005-0000-0000-0000AE660000}"/>
    <cellStyle name="Normal 12 3 3 6 7" xfId="33550" xr:uid="{00000000-0005-0000-0000-0000AF660000}"/>
    <cellStyle name="Normal 12 3 3 7" xfId="5295" xr:uid="{00000000-0005-0000-0000-0000B0660000}"/>
    <cellStyle name="Normal 12 3 3 7 2" xfId="10245" xr:uid="{00000000-0005-0000-0000-0000B1660000}"/>
    <cellStyle name="Normal 12 3 3 7 2 2" xfId="44906" xr:uid="{00000000-0005-0000-0000-0000B2660000}"/>
    <cellStyle name="Normal 12 3 3 7 3" xfId="15195" xr:uid="{00000000-0005-0000-0000-0000B3660000}"/>
    <cellStyle name="Normal 12 3 3 7 3 2" xfId="39954" xr:uid="{00000000-0005-0000-0000-0000B4660000}"/>
    <cellStyle name="Normal 12 3 3 7 4" xfId="20146" xr:uid="{00000000-0005-0000-0000-0000B5660000}"/>
    <cellStyle name="Normal 12 3 3 7 5" xfId="25098" xr:uid="{00000000-0005-0000-0000-0000B6660000}"/>
    <cellStyle name="Normal 12 3 3 7 6" xfId="30050" xr:uid="{00000000-0005-0000-0000-0000B7660000}"/>
    <cellStyle name="Normal 12 3 3 7 7" xfId="35002" xr:uid="{00000000-0005-0000-0000-0000B8660000}"/>
    <cellStyle name="Normal 12 3 3 8" xfId="1863" xr:uid="{00000000-0005-0000-0000-0000B9660000}"/>
    <cellStyle name="Normal 12 3 3 8 2" xfId="41474" xr:uid="{00000000-0005-0000-0000-0000BA660000}"/>
    <cellStyle name="Normal 12 3 3 9" xfId="6813" xr:uid="{00000000-0005-0000-0000-0000BB660000}"/>
    <cellStyle name="Normal 12 3 3 9 2" xfId="36522" xr:uid="{00000000-0005-0000-0000-0000BC660000}"/>
    <cellStyle name="Normal 12 3 4" xfId="411" xr:uid="{00000000-0005-0000-0000-0000BD660000}"/>
    <cellStyle name="Normal 12 3 4 10" xfId="11829" xr:uid="{00000000-0005-0000-0000-0000BE660000}"/>
    <cellStyle name="Normal 12 3 4 11" xfId="16780" xr:uid="{00000000-0005-0000-0000-0000BF660000}"/>
    <cellStyle name="Normal 12 3 4 12" xfId="21732" xr:uid="{00000000-0005-0000-0000-0000C0660000}"/>
    <cellStyle name="Normal 12 3 4 13" xfId="26684" xr:uid="{00000000-0005-0000-0000-0000C1660000}"/>
    <cellStyle name="Normal 12 3 4 14" xfId="31636" xr:uid="{00000000-0005-0000-0000-0000C2660000}"/>
    <cellStyle name="Normal 12 3 4 2" xfId="1005" xr:uid="{00000000-0005-0000-0000-0000C3660000}"/>
    <cellStyle name="Normal 12 3 4 2 10" xfId="21996" xr:uid="{00000000-0005-0000-0000-0000C4660000}"/>
    <cellStyle name="Normal 12 3 4 2 11" xfId="26948" xr:uid="{00000000-0005-0000-0000-0000C5660000}"/>
    <cellStyle name="Normal 12 3 4 2 12" xfId="31900" xr:uid="{00000000-0005-0000-0000-0000C6660000}"/>
    <cellStyle name="Normal 12 3 4 2 2" xfId="1599" xr:uid="{00000000-0005-0000-0000-0000C7660000}"/>
    <cellStyle name="Normal 12 3 4 2 2 10" xfId="33352" xr:uid="{00000000-0005-0000-0000-0000C8660000}"/>
    <cellStyle name="Normal 12 3 4 2 2 2" xfId="5097" xr:uid="{00000000-0005-0000-0000-0000C9660000}"/>
    <cellStyle name="Normal 12 3 4 2 2 2 2" xfId="10047" xr:uid="{00000000-0005-0000-0000-0000CA660000}"/>
    <cellStyle name="Normal 12 3 4 2 2 2 2 2" xfId="44708" xr:uid="{00000000-0005-0000-0000-0000CB660000}"/>
    <cellStyle name="Normal 12 3 4 2 2 2 3" xfId="14997" xr:uid="{00000000-0005-0000-0000-0000CC660000}"/>
    <cellStyle name="Normal 12 3 4 2 2 2 3 2" xfId="39756" xr:uid="{00000000-0005-0000-0000-0000CD660000}"/>
    <cellStyle name="Normal 12 3 4 2 2 2 4" xfId="19948" xr:uid="{00000000-0005-0000-0000-0000CE660000}"/>
    <cellStyle name="Normal 12 3 4 2 2 2 5" xfId="24900" xr:uid="{00000000-0005-0000-0000-0000CF660000}"/>
    <cellStyle name="Normal 12 3 4 2 2 2 6" xfId="29852" xr:uid="{00000000-0005-0000-0000-0000D0660000}"/>
    <cellStyle name="Normal 12 3 4 2 2 2 7" xfId="34804" xr:uid="{00000000-0005-0000-0000-0000D1660000}"/>
    <cellStyle name="Normal 12 3 4 2 2 3" xfId="6549" xr:uid="{00000000-0005-0000-0000-0000D2660000}"/>
    <cellStyle name="Normal 12 3 4 2 2 3 2" xfId="11499" xr:uid="{00000000-0005-0000-0000-0000D3660000}"/>
    <cellStyle name="Normal 12 3 4 2 2 3 2 2" xfId="46160" xr:uid="{00000000-0005-0000-0000-0000D4660000}"/>
    <cellStyle name="Normal 12 3 4 2 2 3 3" xfId="16449" xr:uid="{00000000-0005-0000-0000-0000D5660000}"/>
    <cellStyle name="Normal 12 3 4 2 2 3 3 2" xfId="41208" xr:uid="{00000000-0005-0000-0000-0000D6660000}"/>
    <cellStyle name="Normal 12 3 4 2 2 3 4" xfId="21400" xr:uid="{00000000-0005-0000-0000-0000D7660000}"/>
    <cellStyle name="Normal 12 3 4 2 2 3 5" xfId="26352" xr:uid="{00000000-0005-0000-0000-0000D8660000}"/>
    <cellStyle name="Normal 12 3 4 2 2 3 6" xfId="31304" xr:uid="{00000000-0005-0000-0000-0000D9660000}"/>
    <cellStyle name="Normal 12 3 4 2 2 3 7" xfId="36256" xr:uid="{00000000-0005-0000-0000-0000DA660000}"/>
    <cellStyle name="Normal 12 3 4 2 2 4" xfId="3645" xr:uid="{00000000-0005-0000-0000-0000DB660000}"/>
    <cellStyle name="Normal 12 3 4 2 2 4 2" xfId="43256" xr:uid="{00000000-0005-0000-0000-0000DC660000}"/>
    <cellStyle name="Normal 12 3 4 2 2 5" xfId="8595" xr:uid="{00000000-0005-0000-0000-0000DD660000}"/>
    <cellStyle name="Normal 12 3 4 2 2 5 2" xfId="38304" xr:uid="{00000000-0005-0000-0000-0000DE660000}"/>
    <cellStyle name="Normal 12 3 4 2 2 6" xfId="13545" xr:uid="{00000000-0005-0000-0000-0000DF660000}"/>
    <cellStyle name="Normal 12 3 4 2 2 7" xfId="18496" xr:uid="{00000000-0005-0000-0000-0000E0660000}"/>
    <cellStyle name="Normal 12 3 4 2 2 8" xfId="23448" xr:uid="{00000000-0005-0000-0000-0000E1660000}"/>
    <cellStyle name="Normal 12 3 4 2 2 9" xfId="28400" xr:uid="{00000000-0005-0000-0000-0000E2660000}"/>
    <cellStyle name="Normal 12 3 4 2 3" xfId="3051" xr:uid="{00000000-0005-0000-0000-0000E3660000}"/>
    <cellStyle name="Normal 12 3 4 2 3 2" xfId="8001" xr:uid="{00000000-0005-0000-0000-0000E4660000}"/>
    <cellStyle name="Normal 12 3 4 2 3 2 2" xfId="42662" xr:uid="{00000000-0005-0000-0000-0000E5660000}"/>
    <cellStyle name="Normal 12 3 4 2 3 3" xfId="12951" xr:uid="{00000000-0005-0000-0000-0000E6660000}"/>
    <cellStyle name="Normal 12 3 4 2 3 3 2" xfId="37710" xr:uid="{00000000-0005-0000-0000-0000E7660000}"/>
    <cellStyle name="Normal 12 3 4 2 3 4" xfId="17902" xr:uid="{00000000-0005-0000-0000-0000E8660000}"/>
    <cellStyle name="Normal 12 3 4 2 3 5" xfId="22854" xr:uid="{00000000-0005-0000-0000-0000E9660000}"/>
    <cellStyle name="Normal 12 3 4 2 3 6" xfId="27806" xr:uid="{00000000-0005-0000-0000-0000EA660000}"/>
    <cellStyle name="Normal 12 3 4 2 3 7" xfId="32758" xr:uid="{00000000-0005-0000-0000-0000EB660000}"/>
    <cellStyle name="Normal 12 3 4 2 4" xfId="4503" xr:uid="{00000000-0005-0000-0000-0000EC660000}"/>
    <cellStyle name="Normal 12 3 4 2 4 2" xfId="9453" xr:uid="{00000000-0005-0000-0000-0000ED660000}"/>
    <cellStyle name="Normal 12 3 4 2 4 2 2" xfId="44114" xr:uid="{00000000-0005-0000-0000-0000EE660000}"/>
    <cellStyle name="Normal 12 3 4 2 4 3" xfId="14403" xr:uid="{00000000-0005-0000-0000-0000EF660000}"/>
    <cellStyle name="Normal 12 3 4 2 4 3 2" xfId="39162" xr:uid="{00000000-0005-0000-0000-0000F0660000}"/>
    <cellStyle name="Normal 12 3 4 2 4 4" xfId="19354" xr:uid="{00000000-0005-0000-0000-0000F1660000}"/>
    <cellStyle name="Normal 12 3 4 2 4 5" xfId="24306" xr:uid="{00000000-0005-0000-0000-0000F2660000}"/>
    <cellStyle name="Normal 12 3 4 2 4 6" xfId="29258" xr:uid="{00000000-0005-0000-0000-0000F3660000}"/>
    <cellStyle name="Normal 12 3 4 2 4 7" xfId="34210" xr:uid="{00000000-0005-0000-0000-0000F4660000}"/>
    <cellStyle name="Normal 12 3 4 2 5" xfId="5955" xr:uid="{00000000-0005-0000-0000-0000F5660000}"/>
    <cellStyle name="Normal 12 3 4 2 5 2" xfId="10905" xr:uid="{00000000-0005-0000-0000-0000F6660000}"/>
    <cellStyle name="Normal 12 3 4 2 5 2 2" xfId="45566" xr:uid="{00000000-0005-0000-0000-0000F7660000}"/>
    <cellStyle name="Normal 12 3 4 2 5 3" xfId="15855" xr:uid="{00000000-0005-0000-0000-0000F8660000}"/>
    <cellStyle name="Normal 12 3 4 2 5 3 2" xfId="40614" xr:uid="{00000000-0005-0000-0000-0000F9660000}"/>
    <cellStyle name="Normal 12 3 4 2 5 4" xfId="20806" xr:uid="{00000000-0005-0000-0000-0000FA660000}"/>
    <cellStyle name="Normal 12 3 4 2 5 5" xfId="25758" xr:uid="{00000000-0005-0000-0000-0000FB660000}"/>
    <cellStyle name="Normal 12 3 4 2 5 6" xfId="30710" xr:uid="{00000000-0005-0000-0000-0000FC660000}"/>
    <cellStyle name="Normal 12 3 4 2 5 7" xfId="35662" xr:uid="{00000000-0005-0000-0000-0000FD660000}"/>
    <cellStyle name="Normal 12 3 4 2 6" xfId="2193" xr:uid="{00000000-0005-0000-0000-0000FE660000}"/>
    <cellStyle name="Normal 12 3 4 2 6 2" xfId="41804" xr:uid="{00000000-0005-0000-0000-0000FF660000}"/>
    <cellStyle name="Normal 12 3 4 2 7" xfId="7143" xr:uid="{00000000-0005-0000-0000-000000670000}"/>
    <cellStyle name="Normal 12 3 4 2 7 2" xfId="36852" xr:uid="{00000000-0005-0000-0000-000001670000}"/>
    <cellStyle name="Normal 12 3 4 2 8" xfId="12093" xr:uid="{00000000-0005-0000-0000-000002670000}"/>
    <cellStyle name="Normal 12 3 4 2 9" xfId="17044" xr:uid="{00000000-0005-0000-0000-000003670000}"/>
    <cellStyle name="Normal 12 3 4 3" xfId="741" xr:uid="{00000000-0005-0000-0000-000004670000}"/>
    <cellStyle name="Normal 12 3 4 3 10" xfId="32494" xr:uid="{00000000-0005-0000-0000-000005670000}"/>
    <cellStyle name="Normal 12 3 4 3 2" xfId="4239" xr:uid="{00000000-0005-0000-0000-000006670000}"/>
    <cellStyle name="Normal 12 3 4 3 2 2" xfId="9189" xr:uid="{00000000-0005-0000-0000-000007670000}"/>
    <cellStyle name="Normal 12 3 4 3 2 2 2" xfId="43850" xr:uid="{00000000-0005-0000-0000-000008670000}"/>
    <cellStyle name="Normal 12 3 4 3 2 3" xfId="14139" xr:uid="{00000000-0005-0000-0000-000009670000}"/>
    <cellStyle name="Normal 12 3 4 3 2 3 2" xfId="38898" xr:uid="{00000000-0005-0000-0000-00000A670000}"/>
    <cellStyle name="Normal 12 3 4 3 2 4" xfId="19090" xr:uid="{00000000-0005-0000-0000-00000B670000}"/>
    <cellStyle name="Normal 12 3 4 3 2 5" xfId="24042" xr:uid="{00000000-0005-0000-0000-00000C670000}"/>
    <cellStyle name="Normal 12 3 4 3 2 6" xfId="28994" xr:uid="{00000000-0005-0000-0000-00000D670000}"/>
    <cellStyle name="Normal 12 3 4 3 2 7" xfId="33946" xr:uid="{00000000-0005-0000-0000-00000E670000}"/>
    <cellStyle name="Normal 12 3 4 3 3" xfId="5691" xr:uid="{00000000-0005-0000-0000-00000F670000}"/>
    <cellStyle name="Normal 12 3 4 3 3 2" xfId="10641" xr:uid="{00000000-0005-0000-0000-000010670000}"/>
    <cellStyle name="Normal 12 3 4 3 3 2 2" xfId="45302" xr:uid="{00000000-0005-0000-0000-000011670000}"/>
    <cellStyle name="Normal 12 3 4 3 3 3" xfId="15591" xr:uid="{00000000-0005-0000-0000-000012670000}"/>
    <cellStyle name="Normal 12 3 4 3 3 3 2" xfId="40350" xr:uid="{00000000-0005-0000-0000-000013670000}"/>
    <cellStyle name="Normal 12 3 4 3 3 4" xfId="20542" xr:uid="{00000000-0005-0000-0000-000014670000}"/>
    <cellStyle name="Normal 12 3 4 3 3 5" xfId="25494" xr:uid="{00000000-0005-0000-0000-000015670000}"/>
    <cellStyle name="Normal 12 3 4 3 3 6" xfId="30446" xr:uid="{00000000-0005-0000-0000-000016670000}"/>
    <cellStyle name="Normal 12 3 4 3 3 7" xfId="35398" xr:uid="{00000000-0005-0000-0000-000017670000}"/>
    <cellStyle name="Normal 12 3 4 3 4" xfId="2787" xr:uid="{00000000-0005-0000-0000-000018670000}"/>
    <cellStyle name="Normal 12 3 4 3 4 2" xfId="42398" xr:uid="{00000000-0005-0000-0000-000019670000}"/>
    <cellStyle name="Normal 12 3 4 3 5" xfId="7737" xr:uid="{00000000-0005-0000-0000-00001A670000}"/>
    <cellStyle name="Normal 12 3 4 3 5 2" xfId="37446" xr:uid="{00000000-0005-0000-0000-00001B670000}"/>
    <cellStyle name="Normal 12 3 4 3 6" xfId="12687" xr:uid="{00000000-0005-0000-0000-00001C670000}"/>
    <cellStyle name="Normal 12 3 4 3 7" xfId="17638" xr:uid="{00000000-0005-0000-0000-00001D670000}"/>
    <cellStyle name="Normal 12 3 4 3 8" xfId="22590" xr:uid="{00000000-0005-0000-0000-00001E670000}"/>
    <cellStyle name="Normal 12 3 4 3 9" xfId="27542" xr:uid="{00000000-0005-0000-0000-00001F670000}"/>
    <cellStyle name="Normal 12 3 4 4" xfId="1335" xr:uid="{00000000-0005-0000-0000-000020670000}"/>
    <cellStyle name="Normal 12 3 4 4 10" xfId="33088" xr:uid="{00000000-0005-0000-0000-000021670000}"/>
    <cellStyle name="Normal 12 3 4 4 2" xfId="4833" xr:uid="{00000000-0005-0000-0000-000022670000}"/>
    <cellStyle name="Normal 12 3 4 4 2 2" xfId="9783" xr:uid="{00000000-0005-0000-0000-000023670000}"/>
    <cellStyle name="Normal 12 3 4 4 2 2 2" xfId="44444" xr:uid="{00000000-0005-0000-0000-000024670000}"/>
    <cellStyle name="Normal 12 3 4 4 2 3" xfId="14733" xr:uid="{00000000-0005-0000-0000-000025670000}"/>
    <cellStyle name="Normal 12 3 4 4 2 3 2" xfId="39492" xr:uid="{00000000-0005-0000-0000-000026670000}"/>
    <cellStyle name="Normal 12 3 4 4 2 4" xfId="19684" xr:uid="{00000000-0005-0000-0000-000027670000}"/>
    <cellStyle name="Normal 12 3 4 4 2 5" xfId="24636" xr:uid="{00000000-0005-0000-0000-000028670000}"/>
    <cellStyle name="Normal 12 3 4 4 2 6" xfId="29588" xr:uid="{00000000-0005-0000-0000-000029670000}"/>
    <cellStyle name="Normal 12 3 4 4 2 7" xfId="34540" xr:uid="{00000000-0005-0000-0000-00002A670000}"/>
    <cellStyle name="Normal 12 3 4 4 3" xfId="6285" xr:uid="{00000000-0005-0000-0000-00002B670000}"/>
    <cellStyle name="Normal 12 3 4 4 3 2" xfId="11235" xr:uid="{00000000-0005-0000-0000-00002C670000}"/>
    <cellStyle name="Normal 12 3 4 4 3 2 2" xfId="45896" xr:uid="{00000000-0005-0000-0000-00002D670000}"/>
    <cellStyle name="Normal 12 3 4 4 3 3" xfId="16185" xr:uid="{00000000-0005-0000-0000-00002E670000}"/>
    <cellStyle name="Normal 12 3 4 4 3 3 2" xfId="40944" xr:uid="{00000000-0005-0000-0000-00002F670000}"/>
    <cellStyle name="Normal 12 3 4 4 3 4" xfId="21136" xr:uid="{00000000-0005-0000-0000-000030670000}"/>
    <cellStyle name="Normal 12 3 4 4 3 5" xfId="26088" xr:uid="{00000000-0005-0000-0000-000031670000}"/>
    <cellStyle name="Normal 12 3 4 4 3 6" xfId="31040" xr:uid="{00000000-0005-0000-0000-000032670000}"/>
    <cellStyle name="Normal 12 3 4 4 3 7" xfId="35992" xr:uid="{00000000-0005-0000-0000-000033670000}"/>
    <cellStyle name="Normal 12 3 4 4 4" xfId="3381" xr:uid="{00000000-0005-0000-0000-000034670000}"/>
    <cellStyle name="Normal 12 3 4 4 4 2" xfId="42992" xr:uid="{00000000-0005-0000-0000-000035670000}"/>
    <cellStyle name="Normal 12 3 4 4 5" xfId="8331" xr:uid="{00000000-0005-0000-0000-000036670000}"/>
    <cellStyle name="Normal 12 3 4 4 5 2" xfId="38040" xr:uid="{00000000-0005-0000-0000-000037670000}"/>
    <cellStyle name="Normal 12 3 4 4 6" xfId="13281" xr:uid="{00000000-0005-0000-0000-000038670000}"/>
    <cellStyle name="Normal 12 3 4 4 7" xfId="18232" xr:uid="{00000000-0005-0000-0000-000039670000}"/>
    <cellStyle name="Normal 12 3 4 4 8" xfId="23184" xr:uid="{00000000-0005-0000-0000-00003A670000}"/>
    <cellStyle name="Normal 12 3 4 4 9" xfId="28136" xr:uid="{00000000-0005-0000-0000-00003B670000}"/>
    <cellStyle name="Normal 12 3 4 5" xfId="2457" xr:uid="{00000000-0005-0000-0000-00003C670000}"/>
    <cellStyle name="Normal 12 3 4 5 2" xfId="7407" xr:uid="{00000000-0005-0000-0000-00003D670000}"/>
    <cellStyle name="Normal 12 3 4 5 2 2" xfId="42068" xr:uid="{00000000-0005-0000-0000-00003E670000}"/>
    <cellStyle name="Normal 12 3 4 5 3" xfId="12357" xr:uid="{00000000-0005-0000-0000-00003F670000}"/>
    <cellStyle name="Normal 12 3 4 5 3 2" xfId="37116" xr:uid="{00000000-0005-0000-0000-000040670000}"/>
    <cellStyle name="Normal 12 3 4 5 4" xfId="17308" xr:uid="{00000000-0005-0000-0000-000041670000}"/>
    <cellStyle name="Normal 12 3 4 5 5" xfId="22260" xr:uid="{00000000-0005-0000-0000-000042670000}"/>
    <cellStyle name="Normal 12 3 4 5 6" xfId="27212" xr:uid="{00000000-0005-0000-0000-000043670000}"/>
    <cellStyle name="Normal 12 3 4 5 7" xfId="32164" xr:uid="{00000000-0005-0000-0000-000044670000}"/>
    <cellStyle name="Normal 12 3 4 6" xfId="3909" xr:uid="{00000000-0005-0000-0000-000045670000}"/>
    <cellStyle name="Normal 12 3 4 6 2" xfId="8859" xr:uid="{00000000-0005-0000-0000-000046670000}"/>
    <cellStyle name="Normal 12 3 4 6 2 2" xfId="43520" xr:uid="{00000000-0005-0000-0000-000047670000}"/>
    <cellStyle name="Normal 12 3 4 6 3" xfId="13809" xr:uid="{00000000-0005-0000-0000-000048670000}"/>
    <cellStyle name="Normal 12 3 4 6 3 2" xfId="38568" xr:uid="{00000000-0005-0000-0000-000049670000}"/>
    <cellStyle name="Normal 12 3 4 6 4" xfId="18760" xr:uid="{00000000-0005-0000-0000-00004A670000}"/>
    <cellStyle name="Normal 12 3 4 6 5" xfId="23712" xr:uid="{00000000-0005-0000-0000-00004B670000}"/>
    <cellStyle name="Normal 12 3 4 6 6" xfId="28664" xr:uid="{00000000-0005-0000-0000-00004C670000}"/>
    <cellStyle name="Normal 12 3 4 6 7" xfId="33616" xr:uid="{00000000-0005-0000-0000-00004D670000}"/>
    <cellStyle name="Normal 12 3 4 7" xfId="5361" xr:uid="{00000000-0005-0000-0000-00004E670000}"/>
    <cellStyle name="Normal 12 3 4 7 2" xfId="10311" xr:uid="{00000000-0005-0000-0000-00004F670000}"/>
    <cellStyle name="Normal 12 3 4 7 2 2" xfId="44972" xr:uid="{00000000-0005-0000-0000-000050670000}"/>
    <cellStyle name="Normal 12 3 4 7 3" xfId="15261" xr:uid="{00000000-0005-0000-0000-000051670000}"/>
    <cellStyle name="Normal 12 3 4 7 3 2" xfId="40020" xr:uid="{00000000-0005-0000-0000-000052670000}"/>
    <cellStyle name="Normal 12 3 4 7 4" xfId="20212" xr:uid="{00000000-0005-0000-0000-000053670000}"/>
    <cellStyle name="Normal 12 3 4 7 5" xfId="25164" xr:uid="{00000000-0005-0000-0000-000054670000}"/>
    <cellStyle name="Normal 12 3 4 7 6" xfId="30116" xr:uid="{00000000-0005-0000-0000-000055670000}"/>
    <cellStyle name="Normal 12 3 4 7 7" xfId="35068" xr:uid="{00000000-0005-0000-0000-000056670000}"/>
    <cellStyle name="Normal 12 3 4 8" xfId="1929" xr:uid="{00000000-0005-0000-0000-000057670000}"/>
    <cellStyle name="Normal 12 3 4 8 2" xfId="41540" xr:uid="{00000000-0005-0000-0000-000058670000}"/>
    <cellStyle name="Normal 12 3 4 9" xfId="6879" xr:uid="{00000000-0005-0000-0000-000059670000}"/>
    <cellStyle name="Normal 12 3 4 9 2" xfId="36588" xr:uid="{00000000-0005-0000-0000-00005A670000}"/>
    <cellStyle name="Normal 12 3 5" xfId="477" xr:uid="{00000000-0005-0000-0000-00005B670000}"/>
    <cellStyle name="Normal 12 3 5 10" xfId="11895" xr:uid="{00000000-0005-0000-0000-00005C670000}"/>
    <cellStyle name="Normal 12 3 5 11" xfId="16846" xr:uid="{00000000-0005-0000-0000-00005D670000}"/>
    <cellStyle name="Normal 12 3 5 12" xfId="21798" xr:uid="{00000000-0005-0000-0000-00005E670000}"/>
    <cellStyle name="Normal 12 3 5 13" xfId="26750" xr:uid="{00000000-0005-0000-0000-00005F670000}"/>
    <cellStyle name="Normal 12 3 5 14" xfId="31702" xr:uid="{00000000-0005-0000-0000-000060670000}"/>
    <cellStyle name="Normal 12 3 5 2" xfId="1071" xr:uid="{00000000-0005-0000-0000-000061670000}"/>
    <cellStyle name="Normal 12 3 5 2 10" xfId="22062" xr:uid="{00000000-0005-0000-0000-000062670000}"/>
    <cellStyle name="Normal 12 3 5 2 11" xfId="27014" xr:uid="{00000000-0005-0000-0000-000063670000}"/>
    <cellStyle name="Normal 12 3 5 2 12" xfId="31966" xr:uid="{00000000-0005-0000-0000-000064670000}"/>
    <cellStyle name="Normal 12 3 5 2 2" xfId="1665" xr:uid="{00000000-0005-0000-0000-000065670000}"/>
    <cellStyle name="Normal 12 3 5 2 2 10" xfId="33418" xr:uid="{00000000-0005-0000-0000-000066670000}"/>
    <cellStyle name="Normal 12 3 5 2 2 2" xfId="5163" xr:uid="{00000000-0005-0000-0000-000067670000}"/>
    <cellStyle name="Normal 12 3 5 2 2 2 2" xfId="10113" xr:uid="{00000000-0005-0000-0000-000068670000}"/>
    <cellStyle name="Normal 12 3 5 2 2 2 2 2" xfId="44774" xr:uid="{00000000-0005-0000-0000-000069670000}"/>
    <cellStyle name="Normal 12 3 5 2 2 2 3" xfId="15063" xr:uid="{00000000-0005-0000-0000-00006A670000}"/>
    <cellStyle name="Normal 12 3 5 2 2 2 3 2" xfId="39822" xr:uid="{00000000-0005-0000-0000-00006B670000}"/>
    <cellStyle name="Normal 12 3 5 2 2 2 4" xfId="20014" xr:uid="{00000000-0005-0000-0000-00006C670000}"/>
    <cellStyle name="Normal 12 3 5 2 2 2 5" xfId="24966" xr:uid="{00000000-0005-0000-0000-00006D670000}"/>
    <cellStyle name="Normal 12 3 5 2 2 2 6" xfId="29918" xr:uid="{00000000-0005-0000-0000-00006E670000}"/>
    <cellStyle name="Normal 12 3 5 2 2 2 7" xfId="34870" xr:uid="{00000000-0005-0000-0000-00006F670000}"/>
    <cellStyle name="Normal 12 3 5 2 2 3" xfId="6615" xr:uid="{00000000-0005-0000-0000-000070670000}"/>
    <cellStyle name="Normal 12 3 5 2 2 3 2" xfId="11565" xr:uid="{00000000-0005-0000-0000-000071670000}"/>
    <cellStyle name="Normal 12 3 5 2 2 3 2 2" xfId="46226" xr:uid="{00000000-0005-0000-0000-000072670000}"/>
    <cellStyle name="Normal 12 3 5 2 2 3 3" xfId="16515" xr:uid="{00000000-0005-0000-0000-000073670000}"/>
    <cellStyle name="Normal 12 3 5 2 2 3 3 2" xfId="41274" xr:uid="{00000000-0005-0000-0000-000074670000}"/>
    <cellStyle name="Normal 12 3 5 2 2 3 4" xfId="21466" xr:uid="{00000000-0005-0000-0000-000075670000}"/>
    <cellStyle name="Normal 12 3 5 2 2 3 5" xfId="26418" xr:uid="{00000000-0005-0000-0000-000076670000}"/>
    <cellStyle name="Normal 12 3 5 2 2 3 6" xfId="31370" xr:uid="{00000000-0005-0000-0000-000077670000}"/>
    <cellStyle name="Normal 12 3 5 2 2 3 7" xfId="36322" xr:uid="{00000000-0005-0000-0000-000078670000}"/>
    <cellStyle name="Normal 12 3 5 2 2 4" xfId="3711" xr:uid="{00000000-0005-0000-0000-000079670000}"/>
    <cellStyle name="Normal 12 3 5 2 2 4 2" xfId="43322" xr:uid="{00000000-0005-0000-0000-00007A670000}"/>
    <cellStyle name="Normal 12 3 5 2 2 5" xfId="8661" xr:uid="{00000000-0005-0000-0000-00007B670000}"/>
    <cellStyle name="Normal 12 3 5 2 2 5 2" xfId="38370" xr:uid="{00000000-0005-0000-0000-00007C670000}"/>
    <cellStyle name="Normal 12 3 5 2 2 6" xfId="13611" xr:uid="{00000000-0005-0000-0000-00007D670000}"/>
    <cellStyle name="Normal 12 3 5 2 2 7" xfId="18562" xr:uid="{00000000-0005-0000-0000-00007E670000}"/>
    <cellStyle name="Normal 12 3 5 2 2 8" xfId="23514" xr:uid="{00000000-0005-0000-0000-00007F670000}"/>
    <cellStyle name="Normal 12 3 5 2 2 9" xfId="28466" xr:uid="{00000000-0005-0000-0000-000080670000}"/>
    <cellStyle name="Normal 12 3 5 2 3" xfId="3117" xr:uid="{00000000-0005-0000-0000-000081670000}"/>
    <cellStyle name="Normal 12 3 5 2 3 2" xfId="8067" xr:uid="{00000000-0005-0000-0000-000082670000}"/>
    <cellStyle name="Normal 12 3 5 2 3 2 2" xfId="42728" xr:uid="{00000000-0005-0000-0000-000083670000}"/>
    <cellStyle name="Normal 12 3 5 2 3 3" xfId="13017" xr:uid="{00000000-0005-0000-0000-000084670000}"/>
    <cellStyle name="Normal 12 3 5 2 3 3 2" xfId="37776" xr:uid="{00000000-0005-0000-0000-000085670000}"/>
    <cellStyle name="Normal 12 3 5 2 3 4" xfId="17968" xr:uid="{00000000-0005-0000-0000-000086670000}"/>
    <cellStyle name="Normal 12 3 5 2 3 5" xfId="22920" xr:uid="{00000000-0005-0000-0000-000087670000}"/>
    <cellStyle name="Normal 12 3 5 2 3 6" xfId="27872" xr:uid="{00000000-0005-0000-0000-000088670000}"/>
    <cellStyle name="Normal 12 3 5 2 3 7" xfId="32824" xr:uid="{00000000-0005-0000-0000-000089670000}"/>
    <cellStyle name="Normal 12 3 5 2 4" xfId="4569" xr:uid="{00000000-0005-0000-0000-00008A670000}"/>
    <cellStyle name="Normal 12 3 5 2 4 2" xfId="9519" xr:uid="{00000000-0005-0000-0000-00008B670000}"/>
    <cellStyle name="Normal 12 3 5 2 4 2 2" xfId="44180" xr:uid="{00000000-0005-0000-0000-00008C670000}"/>
    <cellStyle name="Normal 12 3 5 2 4 3" xfId="14469" xr:uid="{00000000-0005-0000-0000-00008D670000}"/>
    <cellStyle name="Normal 12 3 5 2 4 3 2" xfId="39228" xr:uid="{00000000-0005-0000-0000-00008E670000}"/>
    <cellStyle name="Normal 12 3 5 2 4 4" xfId="19420" xr:uid="{00000000-0005-0000-0000-00008F670000}"/>
    <cellStyle name="Normal 12 3 5 2 4 5" xfId="24372" xr:uid="{00000000-0005-0000-0000-000090670000}"/>
    <cellStyle name="Normal 12 3 5 2 4 6" xfId="29324" xr:uid="{00000000-0005-0000-0000-000091670000}"/>
    <cellStyle name="Normal 12 3 5 2 4 7" xfId="34276" xr:uid="{00000000-0005-0000-0000-000092670000}"/>
    <cellStyle name="Normal 12 3 5 2 5" xfId="6021" xr:uid="{00000000-0005-0000-0000-000093670000}"/>
    <cellStyle name="Normal 12 3 5 2 5 2" xfId="10971" xr:uid="{00000000-0005-0000-0000-000094670000}"/>
    <cellStyle name="Normal 12 3 5 2 5 2 2" xfId="45632" xr:uid="{00000000-0005-0000-0000-000095670000}"/>
    <cellStyle name="Normal 12 3 5 2 5 3" xfId="15921" xr:uid="{00000000-0005-0000-0000-000096670000}"/>
    <cellStyle name="Normal 12 3 5 2 5 3 2" xfId="40680" xr:uid="{00000000-0005-0000-0000-000097670000}"/>
    <cellStyle name="Normal 12 3 5 2 5 4" xfId="20872" xr:uid="{00000000-0005-0000-0000-000098670000}"/>
    <cellStyle name="Normal 12 3 5 2 5 5" xfId="25824" xr:uid="{00000000-0005-0000-0000-000099670000}"/>
    <cellStyle name="Normal 12 3 5 2 5 6" xfId="30776" xr:uid="{00000000-0005-0000-0000-00009A670000}"/>
    <cellStyle name="Normal 12 3 5 2 5 7" xfId="35728" xr:uid="{00000000-0005-0000-0000-00009B670000}"/>
    <cellStyle name="Normal 12 3 5 2 6" xfId="2259" xr:uid="{00000000-0005-0000-0000-00009C670000}"/>
    <cellStyle name="Normal 12 3 5 2 6 2" xfId="41870" xr:uid="{00000000-0005-0000-0000-00009D670000}"/>
    <cellStyle name="Normal 12 3 5 2 7" xfId="7209" xr:uid="{00000000-0005-0000-0000-00009E670000}"/>
    <cellStyle name="Normal 12 3 5 2 7 2" xfId="36918" xr:uid="{00000000-0005-0000-0000-00009F670000}"/>
    <cellStyle name="Normal 12 3 5 2 8" xfId="12159" xr:uid="{00000000-0005-0000-0000-0000A0670000}"/>
    <cellStyle name="Normal 12 3 5 2 9" xfId="17110" xr:uid="{00000000-0005-0000-0000-0000A1670000}"/>
    <cellStyle name="Normal 12 3 5 3" xfId="807" xr:uid="{00000000-0005-0000-0000-0000A2670000}"/>
    <cellStyle name="Normal 12 3 5 3 10" xfId="32560" xr:uid="{00000000-0005-0000-0000-0000A3670000}"/>
    <cellStyle name="Normal 12 3 5 3 2" xfId="4305" xr:uid="{00000000-0005-0000-0000-0000A4670000}"/>
    <cellStyle name="Normal 12 3 5 3 2 2" xfId="9255" xr:uid="{00000000-0005-0000-0000-0000A5670000}"/>
    <cellStyle name="Normal 12 3 5 3 2 2 2" xfId="43916" xr:uid="{00000000-0005-0000-0000-0000A6670000}"/>
    <cellStyle name="Normal 12 3 5 3 2 3" xfId="14205" xr:uid="{00000000-0005-0000-0000-0000A7670000}"/>
    <cellStyle name="Normal 12 3 5 3 2 3 2" xfId="38964" xr:uid="{00000000-0005-0000-0000-0000A8670000}"/>
    <cellStyle name="Normal 12 3 5 3 2 4" xfId="19156" xr:uid="{00000000-0005-0000-0000-0000A9670000}"/>
    <cellStyle name="Normal 12 3 5 3 2 5" xfId="24108" xr:uid="{00000000-0005-0000-0000-0000AA670000}"/>
    <cellStyle name="Normal 12 3 5 3 2 6" xfId="29060" xr:uid="{00000000-0005-0000-0000-0000AB670000}"/>
    <cellStyle name="Normal 12 3 5 3 2 7" xfId="34012" xr:uid="{00000000-0005-0000-0000-0000AC670000}"/>
    <cellStyle name="Normal 12 3 5 3 3" xfId="5757" xr:uid="{00000000-0005-0000-0000-0000AD670000}"/>
    <cellStyle name="Normal 12 3 5 3 3 2" xfId="10707" xr:uid="{00000000-0005-0000-0000-0000AE670000}"/>
    <cellStyle name="Normal 12 3 5 3 3 2 2" xfId="45368" xr:uid="{00000000-0005-0000-0000-0000AF670000}"/>
    <cellStyle name="Normal 12 3 5 3 3 3" xfId="15657" xr:uid="{00000000-0005-0000-0000-0000B0670000}"/>
    <cellStyle name="Normal 12 3 5 3 3 3 2" xfId="40416" xr:uid="{00000000-0005-0000-0000-0000B1670000}"/>
    <cellStyle name="Normal 12 3 5 3 3 4" xfId="20608" xr:uid="{00000000-0005-0000-0000-0000B2670000}"/>
    <cellStyle name="Normal 12 3 5 3 3 5" xfId="25560" xr:uid="{00000000-0005-0000-0000-0000B3670000}"/>
    <cellStyle name="Normal 12 3 5 3 3 6" xfId="30512" xr:uid="{00000000-0005-0000-0000-0000B4670000}"/>
    <cellStyle name="Normal 12 3 5 3 3 7" xfId="35464" xr:uid="{00000000-0005-0000-0000-0000B5670000}"/>
    <cellStyle name="Normal 12 3 5 3 4" xfId="2853" xr:uid="{00000000-0005-0000-0000-0000B6670000}"/>
    <cellStyle name="Normal 12 3 5 3 4 2" xfId="42464" xr:uid="{00000000-0005-0000-0000-0000B7670000}"/>
    <cellStyle name="Normal 12 3 5 3 5" xfId="7803" xr:uid="{00000000-0005-0000-0000-0000B8670000}"/>
    <cellStyle name="Normal 12 3 5 3 5 2" xfId="37512" xr:uid="{00000000-0005-0000-0000-0000B9670000}"/>
    <cellStyle name="Normal 12 3 5 3 6" xfId="12753" xr:uid="{00000000-0005-0000-0000-0000BA670000}"/>
    <cellStyle name="Normal 12 3 5 3 7" xfId="17704" xr:uid="{00000000-0005-0000-0000-0000BB670000}"/>
    <cellStyle name="Normal 12 3 5 3 8" xfId="22656" xr:uid="{00000000-0005-0000-0000-0000BC670000}"/>
    <cellStyle name="Normal 12 3 5 3 9" xfId="27608" xr:uid="{00000000-0005-0000-0000-0000BD670000}"/>
    <cellStyle name="Normal 12 3 5 4" xfId="1401" xr:uid="{00000000-0005-0000-0000-0000BE670000}"/>
    <cellStyle name="Normal 12 3 5 4 10" xfId="33154" xr:uid="{00000000-0005-0000-0000-0000BF670000}"/>
    <cellStyle name="Normal 12 3 5 4 2" xfId="4899" xr:uid="{00000000-0005-0000-0000-0000C0670000}"/>
    <cellStyle name="Normal 12 3 5 4 2 2" xfId="9849" xr:uid="{00000000-0005-0000-0000-0000C1670000}"/>
    <cellStyle name="Normal 12 3 5 4 2 2 2" xfId="44510" xr:uid="{00000000-0005-0000-0000-0000C2670000}"/>
    <cellStyle name="Normal 12 3 5 4 2 3" xfId="14799" xr:uid="{00000000-0005-0000-0000-0000C3670000}"/>
    <cellStyle name="Normal 12 3 5 4 2 3 2" xfId="39558" xr:uid="{00000000-0005-0000-0000-0000C4670000}"/>
    <cellStyle name="Normal 12 3 5 4 2 4" xfId="19750" xr:uid="{00000000-0005-0000-0000-0000C5670000}"/>
    <cellStyle name="Normal 12 3 5 4 2 5" xfId="24702" xr:uid="{00000000-0005-0000-0000-0000C6670000}"/>
    <cellStyle name="Normal 12 3 5 4 2 6" xfId="29654" xr:uid="{00000000-0005-0000-0000-0000C7670000}"/>
    <cellStyle name="Normal 12 3 5 4 2 7" xfId="34606" xr:uid="{00000000-0005-0000-0000-0000C8670000}"/>
    <cellStyle name="Normal 12 3 5 4 3" xfId="6351" xr:uid="{00000000-0005-0000-0000-0000C9670000}"/>
    <cellStyle name="Normal 12 3 5 4 3 2" xfId="11301" xr:uid="{00000000-0005-0000-0000-0000CA670000}"/>
    <cellStyle name="Normal 12 3 5 4 3 2 2" xfId="45962" xr:uid="{00000000-0005-0000-0000-0000CB670000}"/>
    <cellStyle name="Normal 12 3 5 4 3 3" xfId="16251" xr:uid="{00000000-0005-0000-0000-0000CC670000}"/>
    <cellStyle name="Normal 12 3 5 4 3 3 2" xfId="41010" xr:uid="{00000000-0005-0000-0000-0000CD670000}"/>
    <cellStyle name="Normal 12 3 5 4 3 4" xfId="21202" xr:uid="{00000000-0005-0000-0000-0000CE670000}"/>
    <cellStyle name="Normal 12 3 5 4 3 5" xfId="26154" xr:uid="{00000000-0005-0000-0000-0000CF670000}"/>
    <cellStyle name="Normal 12 3 5 4 3 6" xfId="31106" xr:uid="{00000000-0005-0000-0000-0000D0670000}"/>
    <cellStyle name="Normal 12 3 5 4 3 7" xfId="36058" xr:uid="{00000000-0005-0000-0000-0000D1670000}"/>
    <cellStyle name="Normal 12 3 5 4 4" xfId="3447" xr:uid="{00000000-0005-0000-0000-0000D2670000}"/>
    <cellStyle name="Normal 12 3 5 4 4 2" xfId="43058" xr:uid="{00000000-0005-0000-0000-0000D3670000}"/>
    <cellStyle name="Normal 12 3 5 4 5" xfId="8397" xr:uid="{00000000-0005-0000-0000-0000D4670000}"/>
    <cellStyle name="Normal 12 3 5 4 5 2" xfId="38106" xr:uid="{00000000-0005-0000-0000-0000D5670000}"/>
    <cellStyle name="Normal 12 3 5 4 6" xfId="13347" xr:uid="{00000000-0005-0000-0000-0000D6670000}"/>
    <cellStyle name="Normal 12 3 5 4 7" xfId="18298" xr:uid="{00000000-0005-0000-0000-0000D7670000}"/>
    <cellStyle name="Normal 12 3 5 4 8" xfId="23250" xr:uid="{00000000-0005-0000-0000-0000D8670000}"/>
    <cellStyle name="Normal 12 3 5 4 9" xfId="28202" xr:uid="{00000000-0005-0000-0000-0000D9670000}"/>
    <cellStyle name="Normal 12 3 5 5" xfId="2523" xr:uid="{00000000-0005-0000-0000-0000DA670000}"/>
    <cellStyle name="Normal 12 3 5 5 2" xfId="7473" xr:uid="{00000000-0005-0000-0000-0000DB670000}"/>
    <cellStyle name="Normal 12 3 5 5 2 2" xfId="42134" xr:uid="{00000000-0005-0000-0000-0000DC670000}"/>
    <cellStyle name="Normal 12 3 5 5 3" xfId="12423" xr:uid="{00000000-0005-0000-0000-0000DD670000}"/>
    <cellStyle name="Normal 12 3 5 5 3 2" xfId="37182" xr:uid="{00000000-0005-0000-0000-0000DE670000}"/>
    <cellStyle name="Normal 12 3 5 5 4" xfId="17374" xr:uid="{00000000-0005-0000-0000-0000DF670000}"/>
    <cellStyle name="Normal 12 3 5 5 5" xfId="22326" xr:uid="{00000000-0005-0000-0000-0000E0670000}"/>
    <cellStyle name="Normal 12 3 5 5 6" xfId="27278" xr:uid="{00000000-0005-0000-0000-0000E1670000}"/>
    <cellStyle name="Normal 12 3 5 5 7" xfId="32230" xr:uid="{00000000-0005-0000-0000-0000E2670000}"/>
    <cellStyle name="Normal 12 3 5 6" xfId="3975" xr:uid="{00000000-0005-0000-0000-0000E3670000}"/>
    <cellStyle name="Normal 12 3 5 6 2" xfId="8925" xr:uid="{00000000-0005-0000-0000-0000E4670000}"/>
    <cellStyle name="Normal 12 3 5 6 2 2" xfId="43586" xr:uid="{00000000-0005-0000-0000-0000E5670000}"/>
    <cellStyle name="Normal 12 3 5 6 3" xfId="13875" xr:uid="{00000000-0005-0000-0000-0000E6670000}"/>
    <cellStyle name="Normal 12 3 5 6 3 2" xfId="38634" xr:uid="{00000000-0005-0000-0000-0000E7670000}"/>
    <cellStyle name="Normal 12 3 5 6 4" xfId="18826" xr:uid="{00000000-0005-0000-0000-0000E8670000}"/>
    <cellStyle name="Normal 12 3 5 6 5" xfId="23778" xr:uid="{00000000-0005-0000-0000-0000E9670000}"/>
    <cellStyle name="Normal 12 3 5 6 6" xfId="28730" xr:uid="{00000000-0005-0000-0000-0000EA670000}"/>
    <cellStyle name="Normal 12 3 5 6 7" xfId="33682" xr:uid="{00000000-0005-0000-0000-0000EB670000}"/>
    <cellStyle name="Normal 12 3 5 7" xfId="5427" xr:uid="{00000000-0005-0000-0000-0000EC670000}"/>
    <cellStyle name="Normal 12 3 5 7 2" xfId="10377" xr:uid="{00000000-0005-0000-0000-0000ED670000}"/>
    <cellStyle name="Normal 12 3 5 7 2 2" xfId="45038" xr:uid="{00000000-0005-0000-0000-0000EE670000}"/>
    <cellStyle name="Normal 12 3 5 7 3" xfId="15327" xr:uid="{00000000-0005-0000-0000-0000EF670000}"/>
    <cellStyle name="Normal 12 3 5 7 3 2" xfId="40086" xr:uid="{00000000-0005-0000-0000-0000F0670000}"/>
    <cellStyle name="Normal 12 3 5 7 4" xfId="20278" xr:uid="{00000000-0005-0000-0000-0000F1670000}"/>
    <cellStyle name="Normal 12 3 5 7 5" xfId="25230" xr:uid="{00000000-0005-0000-0000-0000F2670000}"/>
    <cellStyle name="Normal 12 3 5 7 6" xfId="30182" xr:uid="{00000000-0005-0000-0000-0000F3670000}"/>
    <cellStyle name="Normal 12 3 5 7 7" xfId="35134" xr:uid="{00000000-0005-0000-0000-0000F4670000}"/>
    <cellStyle name="Normal 12 3 5 8" xfId="1995" xr:uid="{00000000-0005-0000-0000-0000F5670000}"/>
    <cellStyle name="Normal 12 3 5 8 2" xfId="41606" xr:uid="{00000000-0005-0000-0000-0000F6670000}"/>
    <cellStyle name="Normal 12 3 5 9" xfId="6945" xr:uid="{00000000-0005-0000-0000-0000F7670000}"/>
    <cellStyle name="Normal 12 3 5 9 2" xfId="36654" xr:uid="{00000000-0005-0000-0000-0000F8670000}"/>
    <cellStyle name="Normal 12 3 6" xfId="609" xr:uid="{00000000-0005-0000-0000-0000F9670000}"/>
    <cellStyle name="Normal 12 3 6 10" xfId="21600" xr:uid="{00000000-0005-0000-0000-0000FA670000}"/>
    <cellStyle name="Normal 12 3 6 11" xfId="26552" xr:uid="{00000000-0005-0000-0000-0000FB670000}"/>
    <cellStyle name="Normal 12 3 6 12" xfId="31504" xr:uid="{00000000-0005-0000-0000-0000FC670000}"/>
    <cellStyle name="Normal 12 3 6 2" xfId="1203" xr:uid="{00000000-0005-0000-0000-0000FD670000}"/>
    <cellStyle name="Normal 12 3 6 2 10" xfId="32956" xr:uid="{00000000-0005-0000-0000-0000FE670000}"/>
    <cellStyle name="Normal 12 3 6 2 2" xfId="4701" xr:uid="{00000000-0005-0000-0000-0000FF670000}"/>
    <cellStyle name="Normal 12 3 6 2 2 2" xfId="9651" xr:uid="{00000000-0005-0000-0000-000000680000}"/>
    <cellStyle name="Normal 12 3 6 2 2 2 2" xfId="44312" xr:uid="{00000000-0005-0000-0000-000001680000}"/>
    <cellStyle name="Normal 12 3 6 2 2 3" xfId="14601" xr:uid="{00000000-0005-0000-0000-000002680000}"/>
    <cellStyle name="Normal 12 3 6 2 2 3 2" xfId="39360" xr:uid="{00000000-0005-0000-0000-000003680000}"/>
    <cellStyle name="Normal 12 3 6 2 2 4" xfId="19552" xr:uid="{00000000-0005-0000-0000-000004680000}"/>
    <cellStyle name="Normal 12 3 6 2 2 5" xfId="24504" xr:uid="{00000000-0005-0000-0000-000005680000}"/>
    <cellStyle name="Normal 12 3 6 2 2 6" xfId="29456" xr:uid="{00000000-0005-0000-0000-000006680000}"/>
    <cellStyle name="Normal 12 3 6 2 2 7" xfId="34408" xr:uid="{00000000-0005-0000-0000-000007680000}"/>
    <cellStyle name="Normal 12 3 6 2 3" xfId="6153" xr:uid="{00000000-0005-0000-0000-000008680000}"/>
    <cellStyle name="Normal 12 3 6 2 3 2" xfId="11103" xr:uid="{00000000-0005-0000-0000-000009680000}"/>
    <cellStyle name="Normal 12 3 6 2 3 2 2" xfId="45764" xr:uid="{00000000-0005-0000-0000-00000A680000}"/>
    <cellStyle name="Normal 12 3 6 2 3 3" xfId="16053" xr:uid="{00000000-0005-0000-0000-00000B680000}"/>
    <cellStyle name="Normal 12 3 6 2 3 3 2" xfId="40812" xr:uid="{00000000-0005-0000-0000-00000C680000}"/>
    <cellStyle name="Normal 12 3 6 2 3 4" xfId="21004" xr:uid="{00000000-0005-0000-0000-00000D680000}"/>
    <cellStyle name="Normal 12 3 6 2 3 5" xfId="25956" xr:uid="{00000000-0005-0000-0000-00000E680000}"/>
    <cellStyle name="Normal 12 3 6 2 3 6" xfId="30908" xr:uid="{00000000-0005-0000-0000-00000F680000}"/>
    <cellStyle name="Normal 12 3 6 2 3 7" xfId="35860" xr:uid="{00000000-0005-0000-0000-000010680000}"/>
    <cellStyle name="Normal 12 3 6 2 4" xfId="3249" xr:uid="{00000000-0005-0000-0000-000011680000}"/>
    <cellStyle name="Normal 12 3 6 2 4 2" xfId="42860" xr:uid="{00000000-0005-0000-0000-000012680000}"/>
    <cellStyle name="Normal 12 3 6 2 5" xfId="8199" xr:uid="{00000000-0005-0000-0000-000013680000}"/>
    <cellStyle name="Normal 12 3 6 2 5 2" xfId="37908" xr:uid="{00000000-0005-0000-0000-000014680000}"/>
    <cellStyle name="Normal 12 3 6 2 6" xfId="13149" xr:uid="{00000000-0005-0000-0000-000015680000}"/>
    <cellStyle name="Normal 12 3 6 2 7" xfId="18100" xr:uid="{00000000-0005-0000-0000-000016680000}"/>
    <cellStyle name="Normal 12 3 6 2 8" xfId="23052" xr:uid="{00000000-0005-0000-0000-000017680000}"/>
    <cellStyle name="Normal 12 3 6 2 9" xfId="28004" xr:uid="{00000000-0005-0000-0000-000018680000}"/>
    <cellStyle name="Normal 12 3 6 3" xfId="2655" xr:uid="{00000000-0005-0000-0000-000019680000}"/>
    <cellStyle name="Normal 12 3 6 3 2" xfId="7605" xr:uid="{00000000-0005-0000-0000-00001A680000}"/>
    <cellStyle name="Normal 12 3 6 3 2 2" xfId="42266" xr:uid="{00000000-0005-0000-0000-00001B680000}"/>
    <cellStyle name="Normal 12 3 6 3 3" xfId="12555" xr:uid="{00000000-0005-0000-0000-00001C680000}"/>
    <cellStyle name="Normal 12 3 6 3 3 2" xfId="37314" xr:uid="{00000000-0005-0000-0000-00001D680000}"/>
    <cellStyle name="Normal 12 3 6 3 4" xfId="17506" xr:uid="{00000000-0005-0000-0000-00001E680000}"/>
    <cellStyle name="Normal 12 3 6 3 5" xfId="22458" xr:uid="{00000000-0005-0000-0000-00001F680000}"/>
    <cellStyle name="Normal 12 3 6 3 6" xfId="27410" xr:uid="{00000000-0005-0000-0000-000020680000}"/>
    <cellStyle name="Normal 12 3 6 3 7" xfId="32362" xr:uid="{00000000-0005-0000-0000-000021680000}"/>
    <cellStyle name="Normal 12 3 6 4" xfId="4107" xr:uid="{00000000-0005-0000-0000-000022680000}"/>
    <cellStyle name="Normal 12 3 6 4 2" xfId="9057" xr:uid="{00000000-0005-0000-0000-000023680000}"/>
    <cellStyle name="Normal 12 3 6 4 2 2" xfId="43718" xr:uid="{00000000-0005-0000-0000-000024680000}"/>
    <cellStyle name="Normal 12 3 6 4 3" xfId="14007" xr:uid="{00000000-0005-0000-0000-000025680000}"/>
    <cellStyle name="Normal 12 3 6 4 3 2" xfId="38766" xr:uid="{00000000-0005-0000-0000-000026680000}"/>
    <cellStyle name="Normal 12 3 6 4 4" xfId="18958" xr:uid="{00000000-0005-0000-0000-000027680000}"/>
    <cellStyle name="Normal 12 3 6 4 5" xfId="23910" xr:uid="{00000000-0005-0000-0000-000028680000}"/>
    <cellStyle name="Normal 12 3 6 4 6" xfId="28862" xr:uid="{00000000-0005-0000-0000-000029680000}"/>
    <cellStyle name="Normal 12 3 6 4 7" xfId="33814" xr:uid="{00000000-0005-0000-0000-00002A680000}"/>
    <cellStyle name="Normal 12 3 6 5" xfId="5559" xr:uid="{00000000-0005-0000-0000-00002B680000}"/>
    <cellStyle name="Normal 12 3 6 5 2" xfId="10509" xr:uid="{00000000-0005-0000-0000-00002C680000}"/>
    <cellStyle name="Normal 12 3 6 5 2 2" xfId="45170" xr:uid="{00000000-0005-0000-0000-00002D680000}"/>
    <cellStyle name="Normal 12 3 6 5 3" xfId="15459" xr:uid="{00000000-0005-0000-0000-00002E680000}"/>
    <cellStyle name="Normal 12 3 6 5 3 2" xfId="40218" xr:uid="{00000000-0005-0000-0000-00002F680000}"/>
    <cellStyle name="Normal 12 3 6 5 4" xfId="20410" xr:uid="{00000000-0005-0000-0000-000030680000}"/>
    <cellStyle name="Normal 12 3 6 5 5" xfId="25362" xr:uid="{00000000-0005-0000-0000-000031680000}"/>
    <cellStyle name="Normal 12 3 6 5 6" xfId="30314" xr:uid="{00000000-0005-0000-0000-000032680000}"/>
    <cellStyle name="Normal 12 3 6 5 7" xfId="35266" xr:uid="{00000000-0005-0000-0000-000033680000}"/>
    <cellStyle name="Normal 12 3 6 6" xfId="1797" xr:uid="{00000000-0005-0000-0000-000034680000}"/>
    <cellStyle name="Normal 12 3 6 6 2" xfId="41408" xr:uid="{00000000-0005-0000-0000-000035680000}"/>
    <cellStyle name="Normal 12 3 6 7" xfId="6747" xr:uid="{00000000-0005-0000-0000-000036680000}"/>
    <cellStyle name="Normal 12 3 6 7 2" xfId="36456" xr:uid="{00000000-0005-0000-0000-000037680000}"/>
    <cellStyle name="Normal 12 3 6 8" xfId="11697" xr:uid="{00000000-0005-0000-0000-000038680000}"/>
    <cellStyle name="Normal 12 3 6 9" xfId="16648" xr:uid="{00000000-0005-0000-0000-000039680000}"/>
    <cellStyle name="Normal 12 3 7" xfId="873" xr:uid="{00000000-0005-0000-0000-00003A680000}"/>
    <cellStyle name="Normal 12 3 7 10" xfId="21864" xr:uid="{00000000-0005-0000-0000-00003B680000}"/>
    <cellStyle name="Normal 12 3 7 11" xfId="26816" xr:uid="{00000000-0005-0000-0000-00003C680000}"/>
    <cellStyle name="Normal 12 3 7 12" xfId="31768" xr:uid="{00000000-0005-0000-0000-00003D680000}"/>
    <cellStyle name="Normal 12 3 7 2" xfId="1467" xr:uid="{00000000-0005-0000-0000-00003E680000}"/>
    <cellStyle name="Normal 12 3 7 2 10" xfId="33220" xr:uid="{00000000-0005-0000-0000-00003F680000}"/>
    <cellStyle name="Normal 12 3 7 2 2" xfId="4965" xr:uid="{00000000-0005-0000-0000-000040680000}"/>
    <cellStyle name="Normal 12 3 7 2 2 2" xfId="9915" xr:uid="{00000000-0005-0000-0000-000041680000}"/>
    <cellStyle name="Normal 12 3 7 2 2 2 2" xfId="44576" xr:uid="{00000000-0005-0000-0000-000042680000}"/>
    <cellStyle name="Normal 12 3 7 2 2 3" xfId="14865" xr:uid="{00000000-0005-0000-0000-000043680000}"/>
    <cellStyle name="Normal 12 3 7 2 2 3 2" xfId="39624" xr:uid="{00000000-0005-0000-0000-000044680000}"/>
    <cellStyle name="Normal 12 3 7 2 2 4" xfId="19816" xr:uid="{00000000-0005-0000-0000-000045680000}"/>
    <cellStyle name="Normal 12 3 7 2 2 5" xfId="24768" xr:uid="{00000000-0005-0000-0000-000046680000}"/>
    <cellStyle name="Normal 12 3 7 2 2 6" xfId="29720" xr:uid="{00000000-0005-0000-0000-000047680000}"/>
    <cellStyle name="Normal 12 3 7 2 2 7" xfId="34672" xr:uid="{00000000-0005-0000-0000-000048680000}"/>
    <cellStyle name="Normal 12 3 7 2 3" xfId="6417" xr:uid="{00000000-0005-0000-0000-000049680000}"/>
    <cellStyle name="Normal 12 3 7 2 3 2" xfId="11367" xr:uid="{00000000-0005-0000-0000-00004A680000}"/>
    <cellStyle name="Normal 12 3 7 2 3 2 2" xfId="46028" xr:uid="{00000000-0005-0000-0000-00004B680000}"/>
    <cellStyle name="Normal 12 3 7 2 3 3" xfId="16317" xr:uid="{00000000-0005-0000-0000-00004C680000}"/>
    <cellStyle name="Normal 12 3 7 2 3 3 2" xfId="41076" xr:uid="{00000000-0005-0000-0000-00004D680000}"/>
    <cellStyle name="Normal 12 3 7 2 3 4" xfId="21268" xr:uid="{00000000-0005-0000-0000-00004E680000}"/>
    <cellStyle name="Normal 12 3 7 2 3 5" xfId="26220" xr:uid="{00000000-0005-0000-0000-00004F680000}"/>
    <cellStyle name="Normal 12 3 7 2 3 6" xfId="31172" xr:uid="{00000000-0005-0000-0000-000050680000}"/>
    <cellStyle name="Normal 12 3 7 2 3 7" xfId="36124" xr:uid="{00000000-0005-0000-0000-000051680000}"/>
    <cellStyle name="Normal 12 3 7 2 4" xfId="3513" xr:uid="{00000000-0005-0000-0000-000052680000}"/>
    <cellStyle name="Normal 12 3 7 2 4 2" xfId="43124" xr:uid="{00000000-0005-0000-0000-000053680000}"/>
    <cellStyle name="Normal 12 3 7 2 5" xfId="8463" xr:uid="{00000000-0005-0000-0000-000054680000}"/>
    <cellStyle name="Normal 12 3 7 2 5 2" xfId="38172" xr:uid="{00000000-0005-0000-0000-000055680000}"/>
    <cellStyle name="Normal 12 3 7 2 6" xfId="13413" xr:uid="{00000000-0005-0000-0000-000056680000}"/>
    <cellStyle name="Normal 12 3 7 2 7" xfId="18364" xr:uid="{00000000-0005-0000-0000-000057680000}"/>
    <cellStyle name="Normal 12 3 7 2 8" xfId="23316" xr:uid="{00000000-0005-0000-0000-000058680000}"/>
    <cellStyle name="Normal 12 3 7 2 9" xfId="28268" xr:uid="{00000000-0005-0000-0000-000059680000}"/>
    <cellStyle name="Normal 12 3 7 3" xfId="2919" xr:uid="{00000000-0005-0000-0000-00005A680000}"/>
    <cellStyle name="Normal 12 3 7 3 2" xfId="7869" xr:uid="{00000000-0005-0000-0000-00005B680000}"/>
    <cellStyle name="Normal 12 3 7 3 2 2" xfId="42530" xr:uid="{00000000-0005-0000-0000-00005C680000}"/>
    <cellStyle name="Normal 12 3 7 3 3" xfId="12819" xr:uid="{00000000-0005-0000-0000-00005D680000}"/>
    <cellStyle name="Normal 12 3 7 3 3 2" xfId="37578" xr:uid="{00000000-0005-0000-0000-00005E680000}"/>
    <cellStyle name="Normal 12 3 7 3 4" xfId="17770" xr:uid="{00000000-0005-0000-0000-00005F680000}"/>
    <cellStyle name="Normal 12 3 7 3 5" xfId="22722" xr:uid="{00000000-0005-0000-0000-000060680000}"/>
    <cellStyle name="Normal 12 3 7 3 6" xfId="27674" xr:uid="{00000000-0005-0000-0000-000061680000}"/>
    <cellStyle name="Normal 12 3 7 3 7" xfId="32626" xr:uid="{00000000-0005-0000-0000-000062680000}"/>
    <cellStyle name="Normal 12 3 7 4" xfId="4371" xr:uid="{00000000-0005-0000-0000-000063680000}"/>
    <cellStyle name="Normal 12 3 7 4 2" xfId="9321" xr:uid="{00000000-0005-0000-0000-000064680000}"/>
    <cellStyle name="Normal 12 3 7 4 2 2" xfId="43982" xr:uid="{00000000-0005-0000-0000-000065680000}"/>
    <cellStyle name="Normal 12 3 7 4 3" xfId="14271" xr:uid="{00000000-0005-0000-0000-000066680000}"/>
    <cellStyle name="Normal 12 3 7 4 3 2" xfId="39030" xr:uid="{00000000-0005-0000-0000-000067680000}"/>
    <cellStyle name="Normal 12 3 7 4 4" xfId="19222" xr:uid="{00000000-0005-0000-0000-000068680000}"/>
    <cellStyle name="Normal 12 3 7 4 5" xfId="24174" xr:uid="{00000000-0005-0000-0000-000069680000}"/>
    <cellStyle name="Normal 12 3 7 4 6" xfId="29126" xr:uid="{00000000-0005-0000-0000-00006A680000}"/>
    <cellStyle name="Normal 12 3 7 4 7" xfId="34078" xr:uid="{00000000-0005-0000-0000-00006B680000}"/>
    <cellStyle name="Normal 12 3 7 5" xfId="5823" xr:uid="{00000000-0005-0000-0000-00006C680000}"/>
    <cellStyle name="Normal 12 3 7 5 2" xfId="10773" xr:uid="{00000000-0005-0000-0000-00006D680000}"/>
    <cellStyle name="Normal 12 3 7 5 2 2" xfId="45434" xr:uid="{00000000-0005-0000-0000-00006E680000}"/>
    <cellStyle name="Normal 12 3 7 5 3" xfId="15723" xr:uid="{00000000-0005-0000-0000-00006F680000}"/>
    <cellStyle name="Normal 12 3 7 5 3 2" xfId="40482" xr:uid="{00000000-0005-0000-0000-000070680000}"/>
    <cellStyle name="Normal 12 3 7 5 4" xfId="20674" xr:uid="{00000000-0005-0000-0000-000071680000}"/>
    <cellStyle name="Normal 12 3 7 5 5" xfId="25626" xr:uid="{00000000-0005-0000-0000-000072680000}"/>
    <cellStyle name="Normal 12 3 7 5 6" xfId="30578" xr:uid="{00000000-0005-0000-0000-000073680000}"/>
    <cellStyle name="Normal 12 3 7 5 7" xfId="35530" xr:uid="{00000000-0005-0000-0000-000074680000}"/>
    <cellStyle name="Normal 12 3 7 6" xfId="2061" xr:uid="{00000000-0005-0000-0000-000075680000}"/>
    <cellStyle name="Normal 12 3 7 6 2" xfId="41672" xr:uid="{00000000-0005-0000-0000-000076680000}"/>
    <cellStyle name="Normal 12 3 7 7" xfId="7011" xr:uid="{00000000-0005-0000-0000-000077680000}"/>
    <cellStyle name="Normal 12 3 7 7 2" xfId="36720" xr:uid="{00000000-0005-0000-0000-000078680000}"/>
    <cellStyle name="Normal 12 3 7 8" xfId="11961" xr:uid="{00000000-0005-0000-0000-000079680000}"/>
    <cellStyle name="Normal 12 3 7 9" xfId="16912" xr:uid="{00000000-0005-0000-0000-00007A680000}"/>
    <cellStyle name="Normal 12 3 8" xfId="543" xr:uid="{00000000-0005-0000-0000-00007B680000}"/>
    <cellStyle name="Normal 12 3 8 10" xfId="32296" xr:uid="{00000000-0005-0000-0000-00007C680000}"/>
    <cellStyle name="Normal 12 3 8 2" xfId="4041" xr:uid="{00000000-0005-0000-0000-00007D680000}"/>
    <cellStyle name="Normal 12 3 8 2 2" xfId="8991" xr:uid="{00000000-0005-0000-0000-00007E680000}"/>
    <cellStyle name="Normal 12 3 8 2 2 2" xfId="43652" xr:uid="{00000000-0005-0000-0000-00007F680000}"/>
    <cellStyle name="Normal 12 3 8 2 3" xfId="13941" xr:uid="{00000000-0005-0000-0000-000080680000}"/>
    <cellStyle name="Normal 12 3 8 2 3 2" xfId="38700" xr:uid="{00000000-0005-0000-0000-000081680000}"/>
    <cellStyle name="Normal 12 3 8 2 4" xfId="18892" xr:uid="{00000000-0005-0000-0000-000082680000}"/>
    <cellStyle name="Normal 12 3 8 2 5" xfId="23844" xr:uid="{00000000-0005-0000-0000-000083680000}"/>
    <cellStyle name="Normal 12 3 8 2 6" xfId="28796" xr:uid="{00000000-0005-0000-0000-000084680000}"/>
    <cellStyle name="Normal 12 3 8 2 7" xfId="33748" xr:uid="{00000000-0005-0000-0000-000085680000}"/>
    <cellStyle name="Normal 12 3 8 3" xfId="5493" xr:uid="{00000000-0005-0000-0000-000086680000}"/>
    <cellStyle name="Normal 12 3 8 3 2" xfId="10443" xr:uid="{00000000-0005-0000-0000-000087680000}"/>
    <cellStyle name="Normal 12 3 8 3 2 2" xfId="45104" xr:uid="{00000000-0005-0000-0000-000088680000}"/>
    <cellStyle name="Normal 12 3 8 3 3" xfId="15393" xr:uid="{00000000-0005-0000-0000-000089680000}"/>
    <cellStyle name="Normal 12 3 8 3 3 2" xfId="40152" xr:uid="{00000000-0005-0000-0000-00008A680000}"/>
    <cellStyle name="Normal 12 3 8 3 4" xfId="20344" xr:uid="{00000000-0005-0000-0000-00008B680000}"/>
    <cellStyle name="Normal 12 3 8 3 5" xfId="25296" xr:uid="{00000000-0005-0000-0000-00008C680000}"/>
    <cellStyle name="Normal 12 3 8 3 6" xfId="30248" xr:uid="{00000000-0005-0000-0000-00008D680000}"/>
    <cellStyle name="Normal 12 3 8 3 7" xfId="35200" xr:uid="{00000000-0005-0000-0000-00008E680000}"/>
    <cellStyle name="Normal 12 3 8 4" xfId="2589" xr:uid="{00000000-0005-0000-0000-00008F680000}"/>
    <cellStyle name="Normal 12 3 8 4 2" xfId="42200" xr:uid="{00000000-0005-0000-0000-000090680000}"/>
    <cellStyle name="Normal 12 3 8 5" xfId="7539" xr:uid="{00000000-0005-0000-0000-000091680000}"/>
    <cellStyle name="Normal 12 3 8 5 2" xfId="37248" xr:uid="{00000000-0005-0000-0000-000092680000}"/>
    <cellStyle name="Normal 12 3 8 6" xfId="12489" xr:uid="{00000000-0005-0000-0000-000093680000}"/>
    <cellStyle name="Normal 12 3 8 7" xfId="17440" xr:uid="{00000000-0005-0000-0000-000094680000}"/>
    <cellStyle name="Normal 12 3 8 8" xfId="22392" xr:uid="{00000000-0005-0000-0000-000095680000}"/>
    <cellStyle name="Normal 12 3 8 9" xfId="27344" xr:uid="{00000000-0005-0000-0000-000096680000}"/>
    <cellStyle name="Normal 12 3 9" xfId="1137" xr:uid="{00000000-0005-0000-0000-000097680000}"/>
    <cellStyle name="Normal 12 3 9 10" xfId="32890" xr:uid="{00000000-0005-0000-0000-000098680000}"/>
    <cellStyle name="Normal 12 3 9 2" xfId="4635" xr:uid="{00000000-0005-0000-0000-000099680000}"/>
    <cellStyle name="Normal 12 3 9 2 2" xfId="9585" xr:uid="{00000000-0005-0000-0000-00009A680000}"/>
    <cellStyle name="Normal 12 3 9 2 2 2" xfId="44246" xr:uid="{00000000-0005-0000-0000-00009B680000}"/>
    <cellStyle name="Normal 12 3 9 2 3" xfId="14535" xr:uid="{00000000-0005-0000-0000-00009C680000}"/>
    <cellStyle name="Normal 12 3 9 2 3 2" xfId="39294" xr:uid="{00000000-0005-0000-0000-00009D680000}"/>
    <cellStyle name="Normal 12 3 9 2 4" xfId="19486" xr:uid="{00000000-0005-0000-0000-00009E680000}"/>
    <cellStyle name="Normal 12 3 9 2 5" xfId="24438" xr:uid="{00000000-0005-0000-0000-00009F680000}"/>
    <cellStyle name="Normal 12 3 9 2 6" xfId="29390" xr:uid="{00000000-0005-0000-0000-0000A0680000}"/>
    <cellStyle name="Normal 12 3 9 2 7" xfId="34342" xr:uid="{00000000-0005-0000-0000-0000A1680000}"/>
    <cellStyle name="Normal 12 3 9 3" xfId="6087" xr:uid="{00000000-0005-0000-0000-0000A2680000}"/>
    <cellStyle name="Normal 12 3 9 3 2" xfId="11037" xr:uid="{00000000-0005-0000-0000-0000A3680000}"/>
    <cellStyle name="Normal 12 3 9 3 2 2" xfId="45698" xr:uid="{00000000-0005-0000-0000-0000A4680000}"/>
    <cellStyle name="Normal 12 3 9 3 3" xfId="15987" xr:uid="{00000000-0005-0000-0000-0000A5680000}"/>
    <cellStyle name="Normal 12 3 9 3 3 2" xfId="40746" xr:uid="{00000000-0005-0000-0000-0000A6680000}"/>
    <cellStyle name="Normal 12 3 9 3 4" xfId="20938" xr:uid="{00000000-0005-0000-0000-0000A7680000}"/>
    <cellStyle name="Normal 12 3 9 3 5" xfId="25890" xr:uid="{00000000-0005-0000-0000-0000A8680000}"/>
    <cellStyle name="Normal 12 3 9 3 6" xfId="30842" xr:uid="{00000000-0005-0000-0000-0000A9680000}"/>
    <cellStyle name="Normal 12 3 9 3 7" xfId="35794" xr:uid="{00000000-0005-0000-0000-0000AA680000}"/>
    <cellStyle name="Normal 12 3 9 4" xfId="3183" xr:uid="{00000000-0005-0000-0000-0000AB680000}"/>
    <cellStyle name="Normal 12 3 9 4 2" xfId="42794" xr:uid="{00000000-0005-0000-0000-0000AC680000}"/>
    <cellStyle name="Normal 12 3 9 5" xfId="8133" xr:uid="{00000000-0005-0000-0000-0000AD680000}"/>
    <cellStyle name="Normal 12 3 9 5 2" xfId="37842" xr:uid="{00000000-0005-0000-0000-0000AE680000}"/>
    <cellStyle name="Normal 12 3 9 6" xfId="13083" xr:uid="{00000000-0005-0000-0000-0000AF680000}"/>
    <cellStyle name="Normal 12 3 9 7" xfId="18034" xr:uid="{00000000-0005-0000-0000-0000B0680000}"/>
    <cellStyle name="Normal 12 3 9 8" xfId="22986" xr:uid="{00000000-0005-0000-0000-0000B1680000}"/>
    <cellStyle name="Normal 12 3 9 9" xfId="27938" xr:uid="{00000000-0005-0000-0000-0000B2680000}"/>
    <cellStyle name="Normal 12 4" xfId="175" xr:uid="{00000000-0005-0000-0000-0000B3680000}"/>
    <cellStyle name="Normal 12 4 10" xfId="2310" xr:uid="{00000000-0005-0000-0000-0000B4680000}"/>
    <cellStyle name="Normal 12 4 10 2" xfId="7260" xr:uid="{00000000-0005-0000-0000-0000B5680000}"/>
    <cellStyle name="Normal 12 4 10 2 2" xfId="41921" xr:uid="{00000000-0005-0000-0000-0000B6680000}"/>
    <cellStyle name="Normal 12 4 10 3" xfId="12210" xr:uid="{00000000-0005-0000-0000-0000B7680000}"/>
    <cellStyle name="Normal 12 4 10 3 2" xfId="36969" xr:uid="{00000000-0005-0000-0000-0000B8680000}"/>
    <cellStyle name="Normal 12 4 10 4" xfId="17161" xr:uid="{00000000-0005-0000-0000-0000B9680000}"/>
    <cellStyle name="Normal 12 4 10 5" xfId="22113" xr:uid="{00000000-0005-0000-0000-0000BA680000}"/>
    <cellStyle name="Normal 12 4 10 6" xfId="27065" xr:uid="{00000000-0005-0000-0000-0000BB680000}"/>
    <cellStyle name="Normal 12 4 10 7" xfId="32017" xr:uid="{00000000-0005-0000-0000-0000BC680000}"/>
    <cellStyle name="Normal 12 4 11" xfId="3762" xr:uid="{00000000-0005-0000-0000-0000BD680000}"/>
    <cellStyle name="Normal 12 4 11 2" xfId="8712" xr:uid="{00000000-0005-0000-0000-0000BE680000}"/>
    <cellStyle name="Normal 12 4 11 2 2" xfId="43373" xr:uid="{00000000-0005-0000-0000-0000BF680000}"/>
    <cellStyle name="Normal 12 4 11 3" xfId="13662" xr:uid="{00000000-0005-0000-0000-0000C0680000}"/>
    <cellStyle name="Normal 12 4 11 3 2" xfId="38421" xr:uid="{00000000-0005-0000-0000-0000C1680000}"/>
    <cellStyle name="Normal 12 4 11 4" xfId="18613" xr:uid="{00000000-0005-0000-0000-0000C2680000}"/>
    <cellStyle name="Normal 12 4 11 5" xfId="23565" xr:uid="{00000000-0005-0000-0000-0000C3680000}"/>
    <cellStyle name="Normal 12 4 11 6" xfId="28517" xr:uid="{00000000-0005-0000-0000-0000C4680000}"/>
    <cellStyle name="Normal 12 4 11 7" xfId="33469" xr:uid="{00000000-0005-0000-0000-0000C5680000}"/>
    <cellStyle name="Normal 12 4 12" xfId="5214" xr:uid="{00000000-0005-0000-0000-0000C6680000}"/>
    <cellStyle name="Normal 12 4 12 2" xfId="10164" xr:uid="{00000000-0005-0000-0000-0000C7680000}"/>
    <cellStyle name="Normal 12 4 12 2 2" xfId="44825" xr:uid="{00000000-0005-0000-0000-0000C8680000}"/>
    <cellStyle name="Normal 12 4 12 3" xfId="15114" xr:uid="{00000000-0005-0000-0000-0000C9680000}"/>
    <cellStyle name="Normal 12 4 12 3 2" xfId="39873" xr:uid="{00000000-0005-0000-0000-0000CA680000}"/>
    <cellStyle name="Normal 12 4 12 4" xfId="20065" xr:uid="{00000000-0005-0000-0000-0000CB680000}"/>
    <cellStyle name="Normal 12 4 12 5" xfId="25017" xr:uid="{00000000-0005-0000-0000-0000CC680000}"/>
    <cellStyle name="Normal 12 4 12 6" xfId="29969" xr:uid="{00000000-0005-0000-0000-0000CD680000}"/>
    <cellStyle name="Normal 12 4 12 7" xfId="34921" xr:uid="{00000000-0005-0000-0000-0000CE680000}"/>
    <cellStyle name="Normal 12 4 13" xfId="1716" xr:uid="{00000000-0005-0000-0000-0000CF680000}"/>
    <cellStyle name="Normal 12 4 13 2" xfId="41327" xr:uid="{00000000-0005-0000-0000-0000D0680000}"/>
    <cellStyle name="Normal 12 4 14" xfId="6666" xr:uid="{00000000-0005-0000-0000-0000D1680000}"/>
    <cellStyle name="Normal 12 4 14 2" xfId="36375" xr:uid="{00000000-0005-0000-0000-0000D2680000}"/>
    <cellStyle name="Normal 12 4 15" xfId="11616" xr:uid="{00000000-0005-0000-0000-0000D3680000}"/>
    <cellStyle name="Normal 12 4 16" xfId="16567" xr:uid="{00000000-0005-0000-0000-0000D4680000}"/>
    <cellStyle name="Normal 12 4 17" xfId="21519" xr:uid="{00000000-0005-0000-0000-0000D5680000}"/>
    <cellStyle name="Normal 12 4 18" xfId="26471" xr:uid="{00000000-0005-0000-0000-0000D6680000}"/>
    <cellStyle name="Normal 12 4 19" xfId="31423" xr:uid="{00000000-0005-0000-0000-0000D7680000}"/>
    <cellStyle name="Normal 12 4 2" xfId="297" xr:uid="{00000000-0005-0000-0000-0000D8680000}"/>
    <cellStyle name="Normal 12 4 2 10" xfId="3795" xr:uid="{00000000-0005-0000-0000-0000D9680000}"/>
    <cellStyle name="Normal 12 4 2 10 2" xfId="8745" xr:uid="{00000000-0005-0000-0000-0000DA680000}"/>
    <cellStyle name="Normal 12 4 2 10 2 2" xfId="43406" xr:uid="{00000000-0005-0000-0000-0000DB680000}"/>
    <cellStyle name="Normal 12 4 2 10 3" xfId="13695" xr:uid="{00000000-0005-0000-0000-0000DC680000}"/>
    <cellStyle name="Normal 12 4 2 10 3 2" xfId="38454" xr:uid="{00000000-0005-0000-0000-0000DD680000}"/>
    <cellStyle name="Normal 12 4 2 10 4" xfId="18646" xr:uid="{00000000-0005-0000-0000-0000DE680000}"/>
    <cellStyle name="Normal 12 4 2 10 5" xfId="23598" xr:uid="{00000000-0005-0000-0000-0000DF680000}"/>
    <cellStyle name="Normal 12 4 2 10 6" xfId="28550" xr:uid="{00000000-0005-0000-0000-0000E0680000}"/>
    <cellStyle name="Normal 12 4 2 10 7" xfId="33502" xr:uid="{00000000-0005-0000-0000-0000E1680000}"/>
    <cellStyle name="Normal 12 4 2 11" xfId="5247" xr:uid="{00000000-0005-0000-0000-0000E2680000}"/>
    <cellStyle name="Normal 12 4 2 11 2" xfId="10197" xr:uid="{00000000-0005-0000-0000-0000E3680000}"/>
    <cellStyle name="Normal 12 4 2 11 2 2" xfId="44858" xr:uid="{00000000-0005-0000-0000-0000E4680000}"/>
    <cellStyle name="Normal 12 4 2 11 3" xfId="15147" xr:uid="{00000000-0005-0000-0000-0000E5680000}"/>
    <cellStyle name="Normal 12 4 2 11 3 2" xfId="39906" xr:uid="{00000000-0005-0000-0000-0000E6680000}"/>
    <cellStyle name="Normal 12 4 2 11 4" xfId="20098" xr:uid="{00000000-0005-0000-0000-0000E7680000}"/>
    <cellStyle name="Normal 12 4 2 11 5" xfId="25050" xr:uid="{00000000-0005-0000-0000-0000E8680000}"/>
    <cellStyle name="Normal 12 4 2 11 6" xfId="30002" xr:uid="{00000000-0005-0000-0000-0000E9680000}"/>
    <cellStyle name="Normal 12 4 2 11 7" xfId="34954" xr:uid="{00000000-0005-0000-0000-0000EA680000}"/>
    <cellStyle name="Normal 12 4 2 12" xfId="1749" xr:uid="{00000000-0005-0000-0000-0000EB680000}"/>
    <cellStyle name="Normal 12 4 2 12 2" xfId="41360" xr:uid="{00000000-0005-0000-0000-0000EC680000}"/>
    <cellStyle name="Normal 12 4 2 13" xfId="6699" xr:uid="{00000000-0005-0000-0000-0000ED680000}"/>
    <cellStyle name="Normal 12 4 2 13 2" xfId="36408" xr:uid="{00000000-0005-0000-0000-0000EE680000}"/>
    <cellStyle name="Normal 12 4 2 14" xfId="11649" xr:uid="{00000000-0005-0000-0000-0000EF680000}"/>
    <cellStyle name="Normal 12 4 2 15" xfId="16600" xr:uid="{00000000-0005-0000-0000-0000F0680000}"/>
    <cellStyle name="Normal 12 4 2 16" xfId="21552" xr:uid="{00000000-0005-0000-0000-0000F1680000}"/>
    <cellStyle name="Normal 12 4 2 17" xfId="26504" xr:uid="{00000000-0005-0000-0000-0000F2680000}"/>
    <cellStyle name="Normal 12 4 2 18" xfId="31456" xr:uid="{00000000-0005-0000-0000-0000F3680000}"/>
    <cellStyle name="Normal 12 4 2 2" xfId="363" xr:uid="{00000000-0005-0000-0000-0000F4680000}"/>
    <cellStyle name="Normal 12 4 2 2 10" xfId="11781" xr:uid="{00000000-0005-0000-0000-0000F5680000}"/>
    <cellStyle name="Normal 12 4 2 2 11" xfId="16732" xr:uid="{00000000-0005-0000-0000-0000F6680000}"/>
    <cellStyle name="Normal 12 4 2 2 12" xfId="21684" xr:uid="{00000000-0005-0000-0000-0000F7680000}"/>
    <cellStyle name="Normal 12 4 2 2 13" xfId="26636" xr:uid="{00000000-0005-0000-0000-0000F8680000}"/>
    <cellStyle name="Normal 12 4 2 2 14" xfId="31588" xr:uid="{00000000-0005-0000-0000-0000F9680000}"/>
    <cellStyle name="Normal 12 4 2 2 2" xfId="957" xr:uid="{00000000-0005-0000-0000-0000FA680000}"/>
    <cellStyle name="Normal 12 4 2 2 2 10" xfId="21948" xr:uid="{00000000-0005-0000-0000-0000FB680000}"/>
    <cellStyle name="Normal 12 4 2 2 2 11" xfId="26900" xr:uid="{00000000-0005-0000-0000-0000FC680000}"/>
    <cellStyle name="Normal 12 4 2 2 2 12" xfId="31852" xr:uid="{00000000-0005-0000-0000-0000FD680000}"/>
    <cellStyle name="Normal 12 4 2 2 2 2" xfId="1551" xr:uid="{00000000-0005-0000-0000-0000FE680000}"/>
    <cellStyle name="Normal 12 4 2 2 2 2 10" xfId="33304" xr:uid="{00000000-0005-0000-0000-0000FF680000}"/>
    <cellStyle name="Normal 12 4 2 2 2 2 2" xfId="5049" xr:uid="{00000000-0005-0000-0000-000000690000}"/>
    <cellStyle name="Normal 12 4 2 2 2 2 2 2" xfId="9999" xr:uid="{00000000-0005-0000-0000-000001690000}"/>
    <cellStyle name="Normal 12 4 2 2 2 2 2 2 2" xfId="44660" xr:uid="{00000000-0005-0000-0000-000002690000}"/>
    <cellStyle name="Normal 12 4 2 2 2 2 2 3" xfId="14949" xr:uid="{00000000-0005-0000-0000-000003690000}"/>
    <cellStyle name="Normal 12 4 2 2 2 2 2 3 2" xfId="39708" xr:uid="{00000000-0005-0000-0000-000004690000}"/>
    <cellStyle name="Normal 12 4 2 2 2 2 2 4" xfId="19900" xr:uid="{00000000-0005-0000-0000-000005690000}"/>
    <cellStyle name="Normal 12 4 2 2 2 2 2 5" xfId="24852" xr:uid="{00000000-0005-0000-0000-000006690000}"/>
    <cellStyle name="Normal 12 4 2 2 2 2 2 6" xfId="29804" xr:uid="{00000000-0005-0000-0000-000007690000}"/>
    <cellStyle name="Normal 12 4 2 2 2 2 2 7" xfId="34756" xr:uid="{00000000-0005-0000-0000-000008690000}"/>
    <cellStyle name="Normal 12 4 2 2 2 2 3" xfId="6501" xr:uid="{00000000-0005-0000-0000-000009690000}"/>
    <cellStyle name="Normal 12 4 2 2 2 2 3 2" xfId="11451" xr:uid="{00000000-0005-0000-0000-00000A690000}"/>
    <cellStyle name="Normal 12 4 2 2 2 2 3 2 2" xfId="46112" xr:uid="{00000000-0005-0000-0000-00000B690000}"/>
    <cellStyle name="Normal 12 4 2 2 2 2 3 3" xfId="16401" xr:uid="{00000000-0005-0000-0000-00000C690000}"/>
    <cellStyle name="Normal 12 4 2 2 2 2 3 3 2" xfId="41160" xr:uid="{00000000-0005-0000-0000-00000D690000}"/>
    <cellStyle name="Normal 12 4 2 2 2 2 3 4" xfId="21352" xr:uid="{00000000-0005-0000-0000-00000E690000}"/>
    <cellStyle name="Normal 12 4 2 2 2 2 3 5" xfId="26304" xr:uid="{00000000-0005-0000-0000-00000F690000}"/>
    <cellStyle name="Normal 12 4 2 2 2 2 3 6" xfId="31256" xr:uid="{00000000-0005-0000-0000-000010690000}"/>
    <cellStyle name="Normal 12 4 2 2 2 2 3 7" xfId="36208" xr:uid="{00000000-0005-0000-0000-000011690000}"/>
    <cellStyle name="Normal 12 4 2 2 2 2 4" xfId="3597" xr:uid="{00000000-0005-0000-0000-000012690000}"/>
    <cellStyle name="Normal 12 4 2 2 2 2 4 2" xfId="43208" xr:uid="{00000000-0005-0000-0000-000013690000}"/>
    <cellStyle name="Normal 12 4 2 2 2 2 5" xfId="8547" xr:uid="{00000000-0005-0000-0000-000014690000}"/>
    <cellStyle name="Normal 12 4 2 2 2 2 5 2" xfId="38256" xr:uid="{00000000-0005-0000-0000-000015690000}"/>
    <cellStyle name="Normal 12 4 2 2 2 2 6" xfId="13497" xr:uid="{00000000-0005-0000-0000-000016690000}"/>
    <cellStyle name="Normal 12 4 2 2 2 2 7" xfId="18448" xr:uid="{00000000-0005-0000-0000-000017690000}"/>
    <cellStyle name="Normal 12 4 2 2 2 2 8" xfId="23400" xr:uid="{00000000-0005-0000-0000-000018690000}"/>
    <cellStyle name="Normal 12 4 2 2 2 2 9" xfId="28352" xr:uid="{00000000-0005-0000-0000-000019690000}"/>
    <cellStyle name="Normal 12 4 2 2 2 3" xfId="3003" xr:uid="{00000000-0005-0000-0000-00001A690000}"/>
    <cellStyle name="Normal 12 4 2 2 2 3 2" xfId="7953" xr:uid="{00000000-0005-0000-0000-00001B690000}"/>
    <cellStyle name="Normal 12 4 2 2 2 3 2 2" xfId="42614" xr:uid="{00000000-0005-0000-0000-00001C690000}"/>
    <cellStyle name="Normal 12 4 2 2 2 3 3" xfId="12903" xr:uid="{00000000-0005-0000-0000-00001D690000}"/>
    <cellStyle name="Normal 12 4 2 2 2 3 3 2" xfId="37662" xr:uid="{00000000-0005-0000-0000-00001E690000}"/>
    <cellStyle name="Normal 12 4 2 2 2 3 4" xfId="17854" xr:uid="{00000000-0005-0000-0000-00001F690000}"/>
    <cellStyle name="Normal 12 4 2 2 2 3 5" xfId="22806" xr:uid="{00000000-0005-0000-0000-000020690000}"/>
    <cellStyle name="Normal 12 4 2 2 2 3 6" xfId="27758" xr:uid="{00000000-0005-0000-0000-000021690000}"/>
    <cellStyle name="Normal 12 4 2 2 2 3 7" xfId="32710" xr:uid="{00000000-0005-0000-0000-000022690000}"/>
    <cellStyle name="Normal 12 4 2 2 2 4" xfId="4455" xr:uid="{00000000-0005-0000-0000-000023690000}"/>
    <cellStyle name="Normal 12 4 2 2 2 4 2" xfId="9405" xr:uid="{00000000-0005-0000-0000-000024690000}"/>
    <cellStyle name="Normal 12 4 2 2 2 4 2 2" xfId="44066" xr:uid="{00000000-0005-0000-0000-000025690000}"/>
    <cellStyle name="Normal 12 4 2 2 2 4 3" xfId="14355" xr:uid="{00000000-0005-0000-0000-000026690000}"/>
    <cellStyle name="Normal 12 4 2 2 2 4 3 2" xfId="39114" xr:uid="{00000000-0005-0000-0000-000027690000}"/>
    <cellStyle name="Normal 12 4 2 2 2 4 4" xfId="19306" xr:uid="{00000000-0005-0000-0000-000028690000}"/>
    <cellStyle name="Normal 12 4 2 2 2 4 5" xfId="24258" xr:uid="{00000000-0005-0000-0000-000029690000}"/>
    <cellStyle name="Normal 12 4 2 2 2 4 6" xfId="29210" xr:uid="{00000000-0005-0000-0000-00002A690000}"/>
    <cellStyle name="Normal 12 4 2 2 2 4 7" xfId="34162" xr:uid="{00000000-0005-0000-0000-00002B690000}"/>
    <cellStyle name="Normal 12 4 2 2 2 5" xfId="5907" xr:uid="{00000000-0005-0000-0000-00002C690000}"/>
    <cellStyle name="Normal 12 4 2 2 2 5 2" xfId="10857" xr:uid="{00000000-0005-0000-0000-00002D690000}"/>
    <cellStyle name="Normal 12 4 2 2 2 5 2 2" xfId="45518" xr:uid="{00000000-0005-0000-0000-00002E690000}"/>
    <cellStyle name="Normal 12 4 2 2 2 5 3" xfId="15807" xr:uid="{00000000-0005-0000-0000-00002F690000}"/>
    <cellStyle name="Normal 12 4 2 2 2 5 3 2" xfId="40566" xr:uid="{00000000-0005-0000-0000-000030690000}"/>
    <cellStyle name="Normal 12 4 2 2 2 5 4" xfId="20758" xr:uid="{00000000-0005-0000-0000-000031690000}"/>
    <cellStyle name="Normal 12 4 2 2 2 5 5" xfId="25710" xr:uid="{00000000-0005-0000-0000-000032690000}"/>
    <cellStyle name="Normal 12 4 2 2 2 5 6" xfId="30662" xr:uid="{00000000-0005-0000-0000-000033690000}"/>
    <cellStyle name="Normal 12 4 2 2 2 5 7" xfId="35614" xr:uid="{00000000-0005-0000-0000-000034690000}"/>
    <cellStyle name="Normal 12 4 2 2 2 6" xfId="2145" xr:uid="{00000000-0005-0000-0000-000035690000}"/>
    <cellStyle name="Normal 12 4 2 2 2 6 2" xfId="41756" xr:uid="{00000000-0005-0000-0000-000036690000}"/>
    <cellStyle name="Normal 12 4 2 2 2 7" xfId="7095" xr:uid="{00000000-0005-0000-0000-000037690000}"/>
    <cellStyle name="Normal 12 4 2 2 2 7 2" xfId="36804" xr:uid="{00000000-0005-0000-0000-000038690000}"/>
    <cellStyle name="Normal 12 4 2 2 2 8" xfId="12045" xr:uid="{00000000-0005-0000-0000-000039690000}"/>
    <cellStyle name="Normal 12 4 2 2 2 9" xfId="16996" xr:uid="{00000000-0005-0000-0000-00003A690000}"/>
    <cellStyle name="Normal 12 4 2 2 3" xfId="693" xr:uid="{00000000-0005-0000-0000-00003B690000}"/>
    <cellStyle name="Normal 12 4 2 2 3 10" xfId="32446" xr:uid="{00000000-0005-0000-0000-00003C690000}"/>
    <cellStyle name="Normal 12 4 2 2 3 2" xfId="4191" xr:uid="{00000000-0005-0000-0000-00003D690000}"/>
    <cellStyle name="Normal 12 4 2 2 3 2 2" xfId="9141" xr:uid="{00000000-0005-0000-0000-00003E690000}"/>
    <cellStyle name="Normal 12 4 2 2 3 2 2 2" xfId="43802" xr:uid="{00000000-0005-0000-0000-00003F690000}"/>
    <cellStyle name="Normal 12 4 2 2 3 2 3" xfId="14091" xr:uid="{00000000-0005-0000-0000-000040690000}"/>
    <cellStyle name="Normal 12 4 2 2 3 2 3 2" xfId="38850" xr:uid="{00000000-0005-0000-0000-000041690000}"/>
    <cellStyle name="Normal 12 4 2 2 3 2 4" xfId="19042" xr:uid="{00000000-0005-0000-0000-000042690000}"/>
    <cellStyle name="Normal 12 4 2 2 3 2 5" xfId="23994" xr:uid="{00000000-0005-0000-0000-000043690000}"/>
    <cellStyle name="Normal 12 4 2 2 3 2 6" xfId="28946" xr:uid="{00000000-0005-0000-0000-000044690000}"/>
    <cellStyle name="Normal 12 4 2 2 3 2 7" xfId="33898" xr:uid="{00000000-0005-0000-0000-000045690000}"/>
    <cellStyle name="Normal 12 4 2 2 3 3" xfId="5643" xr:uid="{00000000-0005-0000-0000-000046690000}"/>
    <cellStyle name="Normal 12 4 2 2 3 3 2" xfId="10593" xr:uid="{00000000-0005-0000-0000-000047690000}"/>
    <cellStyle name="Normal 12 4 2 2 3 3 2 2" xfId="45254" xr:uid="{00000000-0005-0000-0000-000048690000}"/>
    <cellStyle name="Normal 12 4 2 2 3 3 3" xfId="15543" xr:uid="{00000000-0005-0000-0000-000049690000}"/>
    <cellStyle name="Normal 12 4 2 2 3 3 3 2" xfId="40302" xr:uid="{00000000-0005-0000-0000-00004A690000}"/>
    <cellStyle name="Normal 12 4 2 2 3 3 4" xfId="20494" xr:uid="{00000000-0005-0000-0000-00004B690000}"/>
    <cellStyle name="Normal 12 4 2 2 3 3 5" xfId="25446" xr:uid="{00000000-0005-0000-0000-00004C690000}"/>
    <cellStyle name="Normal 12 4 2 2 3 3 6" xfId="30398" xr:uid="{00000000-0005-0000-0000-00004D690000}"/>
    <cellStyle name="Normal 12 4 2 2 3 3 7" xfId="35350" xr:uid="{00000000-0005-0000-0000-00004E690000}"/>
    <cellStyle name="Normal 12 4 2 2 3 4" xfId="2739" xr:uid="{00000000-0005-0000-0000-00004F690000}"/>
    <cellStyle name="Normal 12 4 2 2 3 4 2" xfId="42350" xr:uid="{00000000-0005-0000-0000-000050690000}"/>
    <cellStyle name="Normal 12 4 2 2 3 5" xfId="7689" xr:uid="{00000000-0005-0000-0000-000051690000}"/>
    <cellStyle name="Normal 12 4 2 2 3 5 2" xfId="37398" xr:uid="{00000000-0005-0000-0000-000052690000}"/>
    <cellStyle name="Normal 12 4 2 2 3 6" xfId="12639" xr:uid="{00000000-0005-0000-0000-000053690000}"/>
    <cellStyle name="Normal 12 4 2 2 3 7" xfId="17590" xr:uid="{00000000-0005-0000-0000-000054690000}"/>
    <cellStyle name="Normal 12 4 2 2 3 8" xfId="22542" xr:uid="{00000000-0005-0000-0000-000055690000}"/>
    <cellStyle name="Normal 12 4 2 2 3 9" xfId="27494" xr:uid="{00000000-0005-0000-0000-000056690000}"/>
    <cellStyle name="Normal 12 4 2 2 4" xfId="1287" xr:uid="{00000000-0005-0000-0000-000057690000}"/>
    <cellStyle name="Normal 12 4 2 2 4 10" xfId="33040" xr:uid="{00000000-0005-0000-0000-000058690000}"/>
    <cellStyle name="Normal 12 4 2 2 4 2" xfId="4785" xr:uid="{00000000-0005-0000-0000-000059690000}"/>
    <cellStyle name="Normal 12 4 2 2 4 2 2" xfId="9735" xr:uid="{00000000-0005-0000-0000-00005A690000}"/>
    <cellStyle name="Normal 12 4 2 2 4 2 2 2" xfId="44396" xr:uid="{00000000-0005-0000-0000-00005B690000}"/>
    <cellStyle name="Normal 12 4 2 2 4 2 3" xfId="14685" xr:uid="{00000000-0005-0000-0000-00005C690000}"/>
    <cellStyle name="Normal 12 4 2 2 4 2 3 2" xfId="39444" xr:uid="{00000000-0005-0000-0000-00005D690000}"/>
    <cellStyle name="Normal 12 4 2 2 4 2 4" xfId="19636" xr:uid="{00000000-0005-0000-0000-00005E690000}"/>
    <cellStyle name="Normal 12 4 2 2 4 2 5" xfId="24588" xr:uid="{00000000-0005-0000-0000-00005F690000}"/>
    <cellStyle name="Normal 12 4 2 2 4 2 6" xfId="29540" xr:uid="{00000000-0005-0000-0000-000060690000}"/>
    <cellStyle name="Normal 12 4 2 2 4 2 7" xfId="34492" xr:uid="{00000000-0005-0000-0000-000061690000}"/>
    <cellStyle name="Normal 12 4 2 2 4 3" xfId="6237" xr:uid="{00000000-0005-0000-0000-000062690000}"/>
    <cellStyle name="Normal 12 4 2 2 4 3 2" xfId="11187" xr:uid="{00000000-0005-0000-0000-000063690000}"/>
    <cellStyle name="Normal 12 4 2 2 4 3 2 2" xfId="45848" xr:uid="{00000000-0005-0000-0000-000064690000}"/>
    <cellStyle name="Normal 12 4 2 2 4 3 3" xfId="16137" xr:uid="{00000000-0005-0000-0000-000065690000}"/>
    <cellStyle name="Normal 12 4 2 2 4 3 3 2" xfId="40896" xr:uid="{00000000-0005-0000-0000-000066690000}"/>
    <cellStyle name="Normal 12 4 2 2 4 3 4" xfId="21088" xr:uid="{00000000-0005-0000-0000-000067690000}"/>
    <cellStyle name="Normal 12 4 2 2 4 3 5" xfId="26040" xr:uid="{00000000-0005-0000-0000-000068690000}"/>
    <cellStyle name="Normal 12 4 2 2 4 3 6" xfId="30992" xr:uid="{00000000-0005-0000-0000-000069690000}"/>
    <cellStyle name="Normal 12 4 2 2 4 3 7" xfId="35944" xr:uid="{00000000-0005-0000-0000-00006A690000}"/>
    <cellStyle name="Normal 12 4 2 2 4 4" xfId="3333" xr:uid="{00000000-0005-0000-0000-00006B690000}"/>
    <cellStyle name="Normal 12 4 2 2 4 4 2" xfId="42944" xr:uid="{00000000-0005-0000-0000-00006C690000}"/>
    <cellStyle name="Normal 12 4 2 2 4 5" xfId="8283" xr:uid="{00000000-0005-0000-0000-00006D690000}"/>
    <cellStyle name="Normal 12 4 2 2 4 5 2" xfId="37992" xr:uid="{00000000-0005-0000-0000-00006E690000}"/>
    <cellStyle name="Normal 12 4 2 2 4 6" xfId="13233" xr:uid="{00000000-0005-0000-0000-00006F690000}"/>
    <cellStyle name="Normal 12 4 2 2 4 7" xfId="18184" xr:uid="{00000000-0005-0000-0000-000070690000}"/>
    <cellStyle name="Normal 12 4 2 2 4 8" xfId="23136" xr:uid="{00000000-0005-0000-0000-000071690000}"/>
    <cellStyle name="Normal 12 4 2 2 4 9" xfId="28088" xr:uid="{00000000-0005-0000-0000-000072690000}"/>
    <cellStyle name="Normal 12 4 2 2 5" xfId="2409" xr:uid="{00000000-0005-0000-0000-000073690000}"/>
    <cellStyle name="Normal 12 4 2 2 5 2" xfId="7359" xr:uid="{00000000-0005-0000-0000-000074690000}"/>
    <cellStyle name="Normal 12 4 2 2 5 2 2" xfId="42020" xr:uid="{00000000-0005-0000-0000-000075690000}"/>
    <cellStyle name="Normal 12 4 2 2 5 3" xfId="12309" xr:uid="{00000000-0005-0000-0000-000076690000}"/>
    <cellStyle name="Normal 12 4 2 2 5 3 2" xfId="37068" xr:uid="{00000000-0005-0000-0000-000077690000}"/>
    <cellStyle name="Normal 12 4 2 2 5 4" xfId="17260" xr:uid="{00000000-0005-0000-0000-000078690000}"/>
    <cellStyle name="Normal 12 4 2 2 5 5" xfId="22212" xr:uid="{00000000-0005-0000-0000-000079690000}"/>
    <cellStyle name="Normal 12 4 2 2 5 6" xfId="27164" xr:uid="{00000000-0005-0000-0000-00007A690000}"/>
    <cellStyle name="Normal 12 4 2 2 5 7" xfId="32116" xr:uid="{00000000-0005-0000-0000-00007B690000}"/>
    <cellStyle name="Normal 12 4 2 2 6" xfId="3861" xr:uid="{00000000-0005-0000-0000-00007C690000}"/>
    <cellStyle name="Normal 12 4 2 2 6 2" xfId="8811" xr:uid="{00000000-0005-0000-0000-00007D690000}"/>
    <cellStyle name="Normal 12 4 2 2 6 2 2" xfId="43472" xr:uid="{00000000-0005-0000-0000-00007E690000}"/>
    <cellStyle name="Normal 12 4 2 2 6 3" xfId="13761" xr:uid="{00000000-0005-0000-0000-00007F690000}"/>
    <cellStyle name="Normal 12 4 2 2 6 3 2" xfId="38520" xr:uid="{00000000-0005-0000-0000-000080690000}"/>
    <cellStyle name="Normal 12 4 2 2 6 4" xfId="18712" xr:uid="{00000000-0005-0000-0000-000081690000}"/>
    <cellStyle name="Normal 12 4 2 2 6 5" xfId="23664" xr:uid="{00000000-0005-0000-0000-000082690000}"/>
    <cellStyle name="Normal 12 4 2 2 6 6" xfId="28616" xr:uid="{00000000-0005-0000-0000-000083690000}"/>
    <cellStyle name="Normal 12 4 2 2 6 7" xfId="33568" xr:uid="{00000000-0005-0000-0000-000084690000}"/>
    <cellStyle name="Normal 12 4 2 2 7" xfId="5313" xr:uid="{00000000-0005-0000-0000-000085690000}"/>
    <cellStyle name="Normal 12 4 2 2 7 2" xfId="10263" xr:uid="{00000000-0005-0000-0000-000086690000}"/>
    <cellStyle name="Normal 12 4 2 2 7 2 2" xfId="44924" xr:uid="{00000000-0005-0000-0000-000087690000}"/>
    <cellStyle name="Normal 12 4 2 2 7 3" xfId="15213" xr:uid="{00000000-0005-0000-0000-000088690000}"/>
    <cellStyle name="Normal 12 4 2 2 7 3 2" xfId="39972" xr:uid="{00000000-0005-0000-0000-000089690000}"/>
    <cellStyle name="Normal 12 4 2 2 7 4" xfId="20164" xr:uid="{00000000-0005-0000-0000-00008A690000}"/>
    <cellStyle name="Normal 12 4 2 2 7 5" xfId="25116" xr:uid="{00000000-0005-0000-0000-00008B690000}"/>
    <cellStyle name="Normal 12 4 2 2 7 6" xfId="30068" xr:uid="{00000000-0005-0000-0000-00008C690000}"/>
    <cellStyle name="Normal 12 4 2 2 7 7" xfId="35020" xr:uid="{00000000-0005-0000-0000-00008D690000}"/>
    <cellStyle name="Normal 12 4 2 2 8" xfId="1881" xr:uid="{00000000-0005-0000-0000-00008E690000}"/>
    <cellStyle name="Normal 12 4 2 2 8 2" xfId="41492" xr:uid="{00000000-0005-0000-0000-00008F690000}"/>
    <cellStyle name="Normal 12 4 2 2 9" xfId="6831" xr:uid="{00000000-0005-0000-0000-000090690000}"/>
    <cellStyle name="Normal 12 4 2 2 9 2" xfId="36540" xr:uid="{00000000-0005-0000-0000-000091690000}"/>
    <cellStyle name="Normal 12 4 2 3" xfId="429" xr:uid="{00000000-0005-0000-0000-000092690000}"/>
    <cellStyle name="Normal 12 4 2 3 10" xfId="11847" xr:uid="{00000000-0005-0000-0000-000093690000}"/>
    <cellStyle name="Normal 12 4 2 3 11" xfId="16798" xr:uid="{00000000-0005-0000-0000-000094690000}"/>
    <cellStyle name="Normal 12 4 2 3 12" xfId="21750" xr:uid="{00000000-0005-0000-0000-000095690000}"/>
    <cellStyle name="Normal 12 4 2 3 13" xfId="26702" xr:uid="{00000000-0005-0000-0000-000096690000}"/>
    <cellStyle name="Normal 12 4 2 3 14" xfId="31654" xr:uid="{00000000-0005-0000-0000-000097690000}"/>
    <cellStyle name="Normal 12 4 2 3 2" xfId="1023" xr:uid="{00000000-0005-0000-0000-000098690000}"/>
    <cellStyle name="Normal 12 4 2 3 2 10" xfId="22014" xr:uid="{00000000-0005-0000-0000-000099690000}"/>
    <cellStyle name="Normal 12 4 2 3 2 11" xfId="26966" xr:uid="{00000000-0005-0000-0000-00009A690000}"/>
    <cellStyle name="Normal 12 4 2 3 2 12" xfId="31918" xr:uid="{00000000-0005-0000-0000-00009B690000}"/>
    <cellStyle name="Normal 12 4 2 3 2 2" xfId="1617" xr:uid="{00000000-0005-0000-0000-00009C690000}"/>
    <cellStyle name="Normal 12 4 2 3 2 2 10" xfId="33370" xr:uid="{00000000-0005-0000-0000-00009D690000}"/>
    <cellStyle name="Normal 12 4 2 3 2 2 2" xfId="5115" xr:uid="{00000000-0005-0000-0000-00009E690000}"/>
    <cellStyle name="Normal 12 4 2 3 2 2 2 2" xfId="10065" xr:uid="{00000000-0005-0000-0000-00009F690000}"/>
    <cellStyle name="Normal 12 4 2 3 2 2 2 2 2" xfId="44726" xr:uid="{00000000-0005-0000-0000-0000A0690000}"/>
    <cellStyle name="Normal 12 4 2 3 2 2 2 3" xfId="15015" xr:uid="{00000000-0005-0000-0000-0000A1690000}"/>
    <cellStyle name="Normal 12 4 2 3 2 2 2 3 2" xfId="39774" xr:uid="{00000000-0005-0000-0000-0000A2690000}"/>
    <cellStyle name="Normal 12 4 2 3 2 2 2 4" xfId="19966" xr:uid="{00000000-0005-0000-0000-0000A3690000}"/>
    <cellStyle name="Normal 12 4 2 3 2 2 2 5" xfId="24918" xr:uid="{00000000-0005-0000-0000-0000A4690000}"/>
    <cellStyle name="Normal 12 4 2 3 2 2 2 6" xfId="29870" xr:uid="{00000000-0005-0000-0000-0000A5690000}"/>
    <cellStyle name="Normal 12 4 2 3 2 2 2 7" xfId="34822" xr:uid="{00000000-0005-0000-0000-0000A6690000}"/>
    <cellStyle name="Normal 12 4 2 3 2 2 3" xfId="6567" xr:uid="{00000000-0005-0000-0000-0000A7690000}"/>
    <cellStyle name="Normal 12 4 2 3 2 2 3 2" xfId="11517" xr:uid="{00000000-0005-0000-0000-0000A8690000}"/>
    <cellStyle name="Normal 12 4 2 3 2 2 3 2 2" xfId="46178" xr:uid="{00000000-0005-0000-0000-0000A9690000}"/>
    <cellStyle name="Normal 12 4 2 3 2 2 3 3" xfId="16467" xr:uid="{00000000-0005-0000-0000-0000AA690000}"/>
    <cellStyle name="Normal 12 4 2 3 2 2 3 3 2" xfId="41226" xr:uid="{00000000-0005-0000-0000-0000AB690000}"/>
    <cellStyle name="Normal 12 4 2 3 2 2 3 4" xfId="21418" xr:uid="{00000000-0005-0000-0000-0000AC690000}"/>
    <cellStyle name="Normal 12 4 2 3 2 2 3 5" xfId="26370" xr:uid="{00000000-0005-0000-0000-0000AD690000}"/>
    <cellStyle name="Normal 12 4 2 3 2 2 3 6" xfId="31322" xr:uid="{00000000-0005-0000-0000-0000AE690000}"/>
    <cellStyle name="Normal 12 4 2 3 2 2 3 7" xfId="36274" xr:uid="{00000000-0005-0000-0000-0000AF690000}"/>
    <cellStyle name="Normal 12 4 2 3 2 2 4" xfId="3663" xr:uid="{00000000-0005-0000-0000-0000B0690000}"/>
    <cellStyle name="Normal 12 4 2 3 2 2 4 2" xfId="43274" xr:uid="{00000000-0005-0000-0000-0000B1690000}"/>
    <cellStyle name="Normal 12 4 2 3 2 2 5" xfId="8613" xr:uid="{00000000-0005-0000-0000-0000B2690000}"/>
    <cellStyle name="Normal 12 4 2 3 2 2 5 2" xfId="38322" xr:uid="{00000000-0005-0000-0000-0000B3690000}"/>
    <cellStyle name="Normal 12 4 2 3 2 2 6" xfId="13563" xr:uid="{00000000-0005-0000-0000-0000B4690000}"/>
    <cellStyle name="Normal 12 4 2 3 2 2 7" xfId="18514" xr:uid="{00000000-0005-0000-0000-0000B5690000}"/>
    <cellStyle name="Normal 12 4 2 3 2 2 8" xfId="23466" xr:uid="{00000000-0005-0000-0000-0000B6690000}"/>
    <cellStyle name="Normal 12 4 2 3 2 2 9" xfId="28418" xr:uid="{00000000-0005-0000-0000-0000B7690000}"/>
    <cellStyle name="Normal 12 4 2 3 2 3" xfId="3069" xr:uid="{00000000-0005-0000-0000-0000B8690000}"/>
    <cellStyle name="Normal 12 4 2 3 2 3 2" xfId="8019" xr:uid="{00000000-0005-0000-0000-0000B9690000}"/>
    <cellStyle name="Normal 12 4 2 3 2 3 2 2" xfId="42680" xr:uid="{00000000-0005-0000-0000-0000BA690000}"/>
    <cellStyle name="Normal 12 4 2 3 2 3 3" xfId="12969" xr:uid="{00000000-0005-0000-0000-0000BB690000}"/>
    <cellStyle name="Normal 12 4 2 3 2 3 3 2" xfId="37728" xr:uid="{00000000-0005-0000-0000-0000BC690000}"/>
    <cellStyle name="Normal 12 4 2 3 2 3 4" xfId="17920" xr:uid="{00000000-0005-0000-0000-0000BD690000}"/>
    <cellStyle name="Normal 12 4 2 3 2 3 5" xfId="22872" xr:uid="{00000000-0005-0000-0000-0000BE690000}"/>
    <cellStyle name="Normal 12 4 2 3 2 3 6" xfId="27824" xr:uid="{00000000-0005-0000-0000-0000BF690000}"/>
    <cellStyle name="Normal 12 4 2 3 2 3 7" xfId="32776" xr:uid="{00000000-0005-0000-0000-0000C0690000}"/>
    <cellStyle name="Normal 12 4 2 3 2 4" xfId="4521" xr:uid="{00000000-0005-0000-0000-0000C1690000}"/>
    <cellStyle name="Normal 12 4 2 3 2 4 2" xfId="9471" xr:uid="{00000000-0005-0000-0000-0000C2690000}"/>
    <cellStyle name="Normal 12 4 2 3 2 4 2 2" xfId="44132" xr:uid="{00000000-0005-0000-0000-0000C3690000}"/>
    <cellStyle name="Normal 12 4 2 3 2 4 3" xfId="14421" xr:uid="{00000000-0005-0000-0000-0000C4690000}"/>
    <cellStyle name="Normal 12 4 2 3 2 4 3 2" xfId="39180" xr:uid="{00000000-0005-0000-0000-0000C5690000}"/>
    <cellStyle name="Normal 12 4 2 3 2 4 4" xfId="19372" xr:uid="{00000000-0005-0000-0000-0000C6690000}"/>
    <cellStyle name="Normal 12 4 2 3 2 4 5" xfId="24324" xr:uid="{00000000-0005-0000-0000-0000C7690000}"/>
    <cellStyle name="Normal 12 4 2 3 2 4 6" xfId="29276" xr:uid="{00000000-0005-0000-0000-0000C8690000}"/>
    <cellStyle name="Normal 12 4 2 3 2 4 7" xfId="34228" xr:uid="{00000000-0005-0000-0000-0000C9690000}"/>
    <cellStyle name="Normal 12 4 2 3 2 5" xfId="5973" xr:uid="{00000000-0005-0000-0000-0000CA690000}"/>
    <cellStyle name="Normal 12 4 2 3 2 5 2" xfId="10923" xr:uid="{00000000-0005-0000-0000-0000CB690000}"/>
    <cellStyle name="Normal 12 4 2 3 2 5 2 2" xfId="45584" xr:uid="{00000000-0005-0000-0000-0000CC690000}"/>
    <cellStyle name="Normal 12 4 2 3 2 5 3" xfId="15873" xr:uid="{00000000-0005-0000-0000-0000CD690000}"/>
    <cellStyle name="Normal 12 4 2 3 2 5 3 2" xfId="40632" xr:uid="{00000000-0005-0000-0000-0000CE690000}"/>
    <cellStyle name="Normal 12 4 2 3 2 5 4" xfId="20824" xr:uid="{00000000-0005-0000-0000-0000CF690000}"/>
    <cellStyle name="Normal 12 4 2 3 2 5 5" xfId="25776" xr:uid="{00000000-0005-0000-0000-0000D0690000}"/>
    <cellStyle name="Normal 12 4 2 3 2 5 6" xfId="30728" xr:uid="{00000000-0005-0000-0000-0000D1690000}"/>
    <cellStyle name="Normal 12 4 2 3 2 5 7" xfId="35680" xr:uid="{00000000-0005-0000-0000-0000D2690000}"/>
    <cellStyle name="Normal 12 4 2 3 2 6" xfId="2211" xr:uid="{00000000-0005-0000-0000-0000D3690000}"/>
    <cellStyle name="Normal 12 4 2 3 2 6 2" xfId="41822" xr:uid="{00000000-0005-0000-0000-0000D4690000}"/>
    <cellStyle name="Normal 12 4 2 3 2 7" xfId="7161" xr:uid="{00000000-0005-0000-0000-0000D5690000}"/>
    <cellStyle name="Normal 12 4 2 3 2 7 2" xfId="36870" xr:uid="{00000000-0005-0000-0000-0000D6690000}"/>
    <cellStyle name="Normal 12 4 2 3 2 8" xfId="12111" xr:uid="{00000000-0005-0000-0000-0000D7690000}"/>
    <cellStyle name="Normal 12 4 2 3 2 9" xfId="17062" xr:uid="{00000000-0005-0000-0000-0000D8690000}"/>
    <cellStyle name="Normal 12 4 2 3 3" xfId="759" xr:uid="{00000000-0005-0000-0000-0000D9690000}"/>
    <cellStyle name="Normal 12 4 2 3 3 10" xfId="32512" xr:uid="{00000000-0005-0000-0000-0000DA690000}"/>
    <cellStyle name="Normal 12 4 2 3 3 2" xfId="4257" xr:uid="{00000000-0005-0000-0000-0000DB690000}"/>
    <cellStyle name="Normal 12 4 2 3 3 2 2" xfId="9207" xr:uid="{00000000-0005-0000-0000-0000DC690000}"/>
    <cellStyle name="Normal 12 4 2 3 3 2 2 2" xfId="43868" xr:uid="{00000000-0005-0000-0000-0000DD690000}"/>
    <cellStyle name="Normal 12 4 2 3 3 2 3" xfId="14157" xr:uid="{00000000-0005-0000-0000-0000DE690000}"/>
    <cellStyle name="Normal 12 4 2 3 3 2 3 2" xfId="38916" xr:uid="{00000000-0005-0000-0000-0000DF690000}"/>
    <cellStyle name="Normal 12 4 2 3 3 2 4" xfId="19108" xr:uid="{00000000-0005-0000-0000-0000E0690000}"/>
    <cellStyle name="Normal 12 4 2 3 3 2 5" xfId="24060" xr:uid="{00000000-0005-0000-0000-0000E1690000}"/>
    <cellStyle name="Normal 12 4 2 3 3 2 6" xfId="29012" xr:uid="{00000000-0005-0000-0000-0000E2690000}"/>
    <cellStyle name="Normal 12 4 2 3 3 2 7" xfId="33964" xr:uid="{00000000-0005-0000-0000-0000E3690000}"/>
    <cellStyle name="Normal 12 4 2 3 3 3" xfId="5709" xr:uid="{00000000-0005-0000-0000-0000E4690000}"/>
    <cellStyle name="Normal 12 4 2 3 3 3 2" xfId="10659" xr:uid="{00000000-0005-0000-0000-0000E5690000}"/>
    <cellStyle name="Normal 12 4 2 3 3 3 2 2" xfId="45320" xr:uid="{00000000-0005-0000-0000-0000E6690000}"/>
    <cellStyle name="Normal 12 4 2 3 3 3 3" xfId="15609" xr:uid="{00000000-0005-0000-0000-0000E7690000}"/>
    <cellStyle name="Normal 12 4 2 3 3 3 3 2" xfId="40368" xr:uid="{00000000-0005-0000-0000-0000E8690000}"/>
    <cellStyle name="Normal 12 4 2 3 3 3 4" xfId="20560" xr:uid="{00000000-0005-0000-0000-0000E9690000}"/>
    <cellStyle name="Normal 12 4 2 3 3 3 5" xfId="25512" xr:uid="{00000000-0005-0000-0000-0000EA690000}"/>
    <cellStyle name="Normal 12 4 2 3 3 3 6" xfId="30464" xr:uid="{00000000-0005-0000-0000-0000EB690000}"/>
    <cellStyle name="Normal 12 4 2 3 3 3 7" xfId="35416" xr:uid="{00000000-0005-0000-0000-0000EC690000}"/>
    <cellStyle name="Normal 12 4 2 3 3 4" xfId="2805" xr:uid="{00000000-0005-0000-0000-0000ED690000}"/>
    <cellStyle name="Normal 12 4 2 3 3 4 2" xfId="42416" xr:uid="{00000000-0005-0000-0000-0000EE690000}"/>
    <cellStyle name="Normal 12 4 2 3 3 5" xfId="7755" xr:uid="{00000000-0005-0000-0000-0000EF690000}"/>
    <cellStyle name="Normal 12 4 2 3 3 5 2" xfId="37464" xr:uid="{00000000-0005-0000-0000-0000F0690000}"/>
    <cellStyle name="Normal 12 4 2 3 3 6" xfId="12705" xr:uid="{00000000-0005-0000-0000-0000F1690000}"/>
    <cellStyle name="Normal 12 4 2 3 3 7" xfId="17656" xr:uid="{00000000-0005-0000-0000-0000F2690000}"/>
    <cellStyle name="Normal 12 4 2 3 3 8" xfId="22608" xr:uid="{00000000-0005-0000-0000-0000F3690000}"/>
    <cellStyle name="Normal 12 4 2 3 3 9" xfId="27560" xr:uid="{00000000-0005-0000-0000-0000F4690000}"/>
    <cellStyle name="Normal 12 4 2 3 4" xfId="1353" xr:uid="{00000000-0005-0000-0000-0000F5690000}"/>
    <cellStyle name="Normal 12 4 2 3 4 10" xfId="33106" xr:uid="{00000000-0005-0000-0000-0000F6690000}"/>
    <cellStyle name="Normal 12 4 2 3 4 2" xfId="4851" xr:uid="{00000000-0005-0000-0000-0000F7690000}"/>
    <cellStyle name="Normal 12 4 2 3 4 2 2" xfId="9801" xr:uid="{00000000-0005-0000-0000-0000F8690000}"/>
    <cellStyle name="Normal 12 4 2 3 4 2 2 2" xfId="44462" xr:uid="{00000000-0005-0000-0000-0000F9690000}"/>
    <cellStyle name="Normal 12 4 2 3 4 2 3" xfId="14751" xr:uid="{00000000-0005-0000-0000-0000FA690000}"/>
    <cellStyle name="Normal 12 4 2 3 4 2 3 2" xfId="39510" xr:uid="{00000000-0005-0000-0000-0000FB690000}"/>
    <cellStyle name="Normal 12 4 2 3 4 2 4" xfId="19702" xr:uid="{00000000-0005-0000-0000-0000FC690000}"/>
    <cellStyle name="Normal 12 4 2 3 4 2 5" xfId="24654" xr:uid="{00000000-0005-0000-0000-0000FD690000}"/>
    <cellStyle name="Normal 12 4 2 3 4 2 6" xfId="29606" xr:uid="{00000000-0005-0000-0000-0000FE690000}"/>
    <cellStyle name="Normal 12 4 2 3 4 2 7" xfId="34558" xr:uid="{00000000-0005-0000-0000-0000FF690000}"/>
    <cellStyle name="Normal 12 4 2 3 4 3" xfId="6303" xr:uid="{00000000-0005-0000-0000-0000006A0000}"/>
    <cellStyle name="Normal 12 4 2 3 4 3 2" xfId="11253" xr:uid="{00000000-0005-0000-0000-0000016A0000}"/>
    <cellStyle name="Normal 12 4 2 3 4 3 2 2" xfId="45914" xr:uid="{00000000-0005-0000-0000-0000026A0000}"/>
    <cellStyle name="Normal 12 4 2 3 4 3 3" xfId="16203" xr:uid="{00000000-0005-0000-0000-0000036A0000}"/>
    <cellStyle name="Normal 12 4 2 3 4 3 3 2" xfId="40962" xr:uid="{00000000-0005-0000-0000-0000046A0000}"/>
    <cellStyle name="Normal 12 4 2 3 4 3 4" xfId="21154" xr:uid="{00000000-0005-0000-0000-0000056A0000}"/>
    <cellStyle name="Normal 12 4 2 3 4 3 5" xfId="26106" xr:uid="{00000000-0005-0000-0000-0000066A0000}"/>
    <cellStyle name="Normal 12 4 2 3 4 3 6" xfId="31058" xr:uid="{00000000-0005-0000-0000-0000076A0000}"/>
    <cellStyle name="Normal 12 4 2 3 4 3 7" xfId="36010" xr:uid="{00000000-0005-0000-0000-0000086A0000}"/>
    <cellStyle name="Normal 12 4 2 3 4 4" xfId="3399" xr:uid="{00000000-0005-0000-0000-0000096A0000}"/>
    <cellStyle name="Normal 12 4 2 3 4 4 2" xfId="43010" xr:uid="{00000000-0005-0000-0000-00000A6A0000}"/>
    <cellStyle name="Normal 12 4 2 3 4 5" xfId="8349" xr:uid="{00000000-0005-0000-0000-00000B6A0000}"/>
    <cellStyle name="Normal 12 4 2 3 4 5 2" xfId="38058" xr:uid="{00000000-0005-0000-0000-00000C6A0000}"/>
    <cellStyle name="Normal 12 4 2 3 4 6" xfId="13299" xr:uid="{00000000-0005-0000-0000-00000D6A0000}"/>
    <cellStyle name="Normal 12 4 2 3 4 7" xfId="18250" xr:uid="{00000000-0005-0000-0000-00000E6A0000}"/>
    <cellStyle name="Normal 12 4 2 3 4 8" xfId="23202" xr:uid="{00000000-0005-0000-0000-00000F6A0000}"/>
    <cellStyle name="Normal 12 4 2 3 4 9" xfId="28154" xr:uid="{00000000-0005-0000-0000-0000106A0000}"/>
    <cellStyle name="Normal 12 4 2 3 5" xfId="2475" xr:uid="{00000000-0005-0000-0000-0000116A0000}"/>
    <cellStyle name="Normal 12 4 2 3 5 2" xfId="7425" xr:uid="{00000000-0005-0000-0000-0000126A0000}"/>
    <cellStyle name="Normal 12 4 2 3 5 2 2" xfId="42086" xr:uid="{00000000-0005-0000-0000-0000136A0000}"/>
    <cellStyle name="Normal 12 4 2 3 5 3" xfId="12375" xr:uid="{00000000-0005-0000-0000-0000146A0000}"/>
    <cellStyle name="Normal 12 4 2 3 5 3 2" xfId="37134" xr:uid="{00000000-0005-0000-0000-0000156A0000}"/>
    <cellStyle name="Normal 12 4 2 3 5 4" xfId="17326" xr:uid="{00000000-0005-0000-0000-0000166A0000}"/>
    <cellStyle name="Normal 12 4 2 3 5 5" xfId="22278" xr:uid="{00000000-0005-0000-0000-0000176A0000}"/>
    <cellStyle name="Normal 12 4 2 3 5 6" xfId="27230" xr:uid="{00000000-0005-0000-0000-0000186A0000}"/>
    <cellStyle name="Normal 12 4 2 3 5 7" xfId="32182" xr:uid="{00000000-0005-0000-0000-0000196A0000}"/>
    <cellStyle name="Normal 12 4 2 3 6" xfId="3927" xr:uid="{00000000-0005-0000-0000-00001A6A0000}"/>
    <cellStyle name="Normal 12 4 2 3 6 2" xfId="8877" xr:uid="{00000000-0005-0000-0000-00001B6A0000}"/>
    <cellStyle name="Normal 12 4 2 3 6 2 2" xfId="43538" xr:uid="{00000000-0005-0000-0000-00001C6A0000}"/>
    <cellStyle name="Normal 12 4 2 3 6 3" xfId="13827" xr:uid="{00000000-0005-0000-0000-00001D6A0000}"/>
    <cellStyle name="Normal 12 4 2 3 6 3 2" xfId="38586" xr:uid="{00000000-0005-0000-0000-00001E6A0000}"/>
    <cellStyle name="Normal 12 4 2 3 6 4" xfId="18778" xr:uid="{00000000-0005-0000-0000-00001F6A0000}"/>
    <cellStyle name="Normal 12 4 2 3 6 5" xfId="23730" xr:uid="{00000000-0005-0000-0000-0000206A0000}"/>
    <cellStyle name="Normal 12 4 2 3 6 6" xfId="28682" xr:uid="{00000000-0005-0000-0000-0000216A0000}"/>
    <cellStyle name="Normal 12 4 2 3 6 7" xfId="33634" xr:uid="{00000000-0005-0000-0000-0000226A0000}"/>
    <cellStyle name="Normal 12 4 2 3 7" xfId="5379" xr:uid="{00000000-0005-0000-0000-0000236A0000}"/>
    <cellStyle name="Normal 12 4 2 3 7 2" xfId="10329" xr:uid="{00000000-0005-0000-0000-0000246A0000}"/>
    <cellStyle name="Normal 12 4 2 3 7 2 2" xfId="44990" xr:uid="{00000000-0005-0000-0000-0000256A0000}"/>
    <cellStyle name="Normal 12 4 2 3 7 3" xfId="15279" xr:uid="{00000000-0005-0000-0000-0000266A0000}"/>
    <cellStyle name="Normal 12 4 2 3 7 3 2" xfId="40038" xr:uid="{00000000-0005-0000-0000-0000276A0000}"/>
    <cellStyle name="Normal 12 4 2 3 7 4" xfId="20230" xr:uid="{00000000-0005-0000-0000-0000286A0000}"/>
    <cellStyle name="Normal 12 4 2 3 7 5" xfId="25182" xr:uid="{00000000-0005-0000-0000-0000296A0000}"/>
    <cellStyle name="Normal 12 4 2 3 7 6" xfId="30134" xr:uid="{00000000-0005-0000-0000-00002A6A0000}"/>
    <cellStyle name="Normal 12 4 2 3 7 7" xfId="35086" xr:uid="{00000000-0005-0000-0000-00002B6A0000}"/>
    <cellStyle name="Normal 12 4 2 3 8" xfId="1947" xr:uid="{00000000-0005-0000-0000-00002C6A0000}"/>
    <cellStyle name="Normal 12 4 2 3 8 2" xfId="41558" xr:uid="{00000000-0005-0000-0000-00002D6A0000}"/>
    <cellStyle name="Normal 12 4 2 3 9" xfId="6897" xr:uid="{00000000-0005-0000-0000-00002E6A0000}"/>
    <cellStyle name="Normal 12 4 2 3 9 2" xfId="36606" xr:uid="{00000000-0005-0000-0000-00002F6A0000}"/>
    <cellStyle name="Normal 12 4 2 4" xfId="495" xr:uid="{00000000-0005-0000-0000-0000306A0000}"/>
    <cellStyle name="Normal 12 4 2 4 10" xfId="11913" xr:uid="{00000000-0005-0000-0000-0000316A0000}"/>
    <cellStyle name="Normal 12 4 2 4 11" xfId="16864" xr:uid="{00000000-0005-0000-0000-0000326A0000}"/>
    <cellStyle name="Normal 12 4 2 4 12" xfId="21816" xr:uid="{00000000-0005-0000-0000-0000336A0000}"/>
    <cellStyle name="Normal 12 4 2 4 13" xfId="26768" xr:uid="{00000000-0005-0000-0000-0000346A0000}"/>
    <cellStyle name="Normal 12 4 2 4 14" xfId="31720" xr:uid="{00000000-0005-0000-0000-0000356A0000}"/>
    <cellStyle name="Normal 12 4 2 4 2" xfId="1089" xr:uid="{00000000-0005-0000-0000-0000366A0000}"/>
    <cellStyle name="Normal 12 4 2 4 2 10" xfId="22080" xr:uid="{00000000-0005-0000-0000-0000376A0000}"/>
    <cellStyle name="Normal 12 4 2 4 2 11" xfId="27032" xr:uid="{00000000-0005-0000-0000-0000386A0000}"/>
    <cellStyle name="Normal 12 4 2 4 2 12" xfId="31984" xr:uid="{00000000-0005-0000-0000-0000396A0000}"/>
    <cellStyle name="Normal 12 4 2 4 2 2" xfId="1683" xr:uid="{00000000-0005-0000-0000-00003A6A0000}"/>
    <cellStyle name="Normal 12 4 2 4 2 2 10" xfId="33436" xr:uid="{00000000-0005-0000-0000-00003B6A0000}"/>
    <cellStyle name="Normal 12 4 2 4 2 2 2" xfId="5181" xr:uid="{00000000-0005-0000-0000-00003C6A0000}"/>
    <cellStyle name="Normal 12 4 2 4 2 2 2 2" xfId="10131" xr:uid="{00000000-0005-0000-0000-00003D6A0000}"/>
    <cellStyle name="Normal 12 4 2 4 2 2 2 2 2" xfId="44792" xr:uid="{00000000-0005-0000-0000-00003E6A0000}"/>
    <cellStyle name="Normal 12 4 2 4 2 2 2 3" xfId="15081" xr:uid="{00000000-0005-0000-0000-00003F6A0000}"/>
    <cellStyle name="Normal 12 4 2 4 2 2 2 3 2" xfId="39840" xr:uid="{00000000-0005-0000-0000-0000406A0000}"/>
    <cellStyle name="Normal 12 4 2 4 2 2 2 4" xfId="20032" xr:uid="{00000000-0005-0000-0000-0000416A0000}"/>
    <cellStyle name="Normal 12 4 2 4 2 2 2 5" xfId="24984" xr:uid="{00000000-0005-0000-0000-0000426A0000}"/>
    <cellStyle name="Normal 12 4 2 4 2 2 2 6" xfId="29936" xr:uid="{00000000-0005-0000-0000-0000436A0000}"/>
    <cellStyle name="Normal 12 4 2 4 2 2 2 7" xfId="34888" xr:uid="{00000000-0005-0000-0000-0000446A0000}"/>
    <cellStyle name="Normal 12 4 2 4 2 2 3" xfId="6633" xr:uid="{00000000-0005-0000-0000-0000456A0000}"/>
    <cellStyle name="Normal 12 4 2 4 2 2 3 2" xfId="11583" xr:uid="{00000000-0005-0000-0000-0000466A0000}"/>
    <cellStyle name="Normal 12 4 2 4 2 2 3 2 2" xfId="46244" xr:uid="{00000000-0005-0000-0000-0000476A0000}"/>
    <cellStyle name="Normal 12 4 2 4 2 2 3 3" xfId="16533" xr:uid="{00000000-0005-0000-0000-0000486A0000}"/>
    <cellStyle name="Normal 12 4 2 4 2 2 3 3 2" xfId="41292" xr:uid="{00000000-0005-0000-0000-0000496A0000}"/>
    <cellStyle name="Normal 12 4 2 4 2 2 3 4" xfId="21484" xr:uid="{00000000-0005-0000-0000-00004A6A0000}"/>
    <cellStyle name="Normal 12 4 2 4 2 2 3 5" xfId="26436" xr:uid="{00000000-0005-0000-0000-00004B6A0000}"/>
    <cellStyle name="Normal 12 4 2 4 2 2 3 6" xfId="31388" xr:uid="{00000000-0005-0000-0000-00004C6A0000}"/>
    <cellStyle name="Normal 12 4 2 4 2 2 3 7" xfId="36340" xr:uid="{00000000-0005-0000-0000-00004D6A0000}"/>
    <cellStyle name="Normal 12 4 2 4 2 2 4" xfId="3729" xr:uid="{00000000-0005-0000-0000-00004E6A0000}"/>
    <cellStyle name="Normal 12 4 2 4 2 2 4 2" xfId="43340" xr:uid="{00000000-0005-0000-0000-00004F6A0000}"/>
    <cellStyle name="Normal 12 4 2 4 2 2 5" xfId="8679" xr:uid="{00000000-0005-0000-0000-0000506A0000}"/>
    <cellStyle name="Normal 12 4 2 4 2 2 5 2" xfId="38388" xr:uid="{00000000-0005-0000-0000-0000516A0000}"/>
    <cellStyle name="Normal 12 4 2 4 2 2 6" xfId="13629" xr:uid="{00000000-0005-0000-0000-0000526A0000}"/>
    <cellStyle name="Normal 12 4 2 4 2 2 7" xfId="18580" xr:uid="{00000000-0005-0000-0000-0000536A0000}"/>
    <cellStyle name="Normal 12 4 2 4 2 2 8" xfId="23532" xr:uid="{00000000-0005-0000-0000-0000546A0000}"/>
    <cellStyle name="Normal 12 4 2 4 2 2 9" xfId="28484" xr:uid="{00000000-0005-0000-0000-0000556A0000}"/>
    <cellStyle name="Normal 12 4 2 4 2 3" xfId="3135" xr:uid="{00000000-0005-0000-0000-0000566A0000}"/>
    <cellStyle name="Normal 12 4 2 4 2 3 2" xfId="8085" xr:uid="{00000000-0005-0000-0000-0000576A0000}"/>
    <cellStyle name="Normal 12 4 2 4 2 3 2 2" xfId="42746" xr:uid="{00000000-0005-0000-0000-0000586A0000}"/>
    <cellStyle name="Normal 12 4 2 4 2 3 3" xfId="13035" xr:uid="{00000000-0005-0000-0000-0000596A0000}"/>
    <cellStyle name="Normal 12 4 2 4 2 3 3 2" xfId="37794" xr:uid="{00000000-0005-0000-0000-00005A6A0000}"/>
    <cellStyle name="Normal 12 4 2 4 2 3 4" xfId="17986" xr:uid="{00000000-0005-0000-0000-00005B6A0000}"/>
    <cellStyle name="Normal 12 4 2 4 2 3 5" xfId="22938" xr:uid="{00000000-0005-0000-0000-00005C6A0000}"/>
    <cellStyle name="Normal 12 4 2 4 2 3 6" xfId="27890" xr:uid="{00000000-0005-0000-0000-00005D6A0000}"/>
    <cellStyle name="Normal 12 4 2 4 2 3 7" xfId="32842" xr:uid="{00000000-0005-0000-0000-00005E6A0000}"/>
    <cellStyle name="Normal 12 4 2 4 2 4" xfId="4587" xr:uid="{00000000-0005-0000-0000-00005F6A0000}"/>
    <cellStyle name="Normal 12 4 2 4 2 4 2" xfId="9537" xr:uid="{00000000-0005-0000-0000-0000606A0000}"/>
    <cellStyle name="Normal 12 4 2 4 2 4 2 2" xfId="44198" xr:uid="{00000000-0005-0000-0000-0000616A0000}"/>
    <cellStyle name="Normal 12 4 2 4 2 4 3" xfId="14487" xr:uid="{00000000-0005-0000-0000-0000626A0000}"/>
    <cellStyle name="Normal 12 4 2 4 2 4 3 2" xfId="39246" xr:uid="{00000000-0005-0000-0000-0000636A0000}"/>
    <cellStyle name="Normal 12 4 2 4 2 4 4" xfId="19438" xr:uid="{00000000-0005-0000-0000-0000646A0000}"/>
    <cellStyle name="Normal 12 4 2 4 2 4 5" xfId="24390" xr:uid="{00000000-0005-0000-0000-0000656A0000}"/>
    <cellStyle name="Normal 12 4 2 4 2 4 6" xfId="29342" xr:uid="{00000000-0005-0000-0000-0000666A0000}"/>
    <cellStyle name="Normal 12 4 2 4 2 4 7" xfId="34294" xr:uid="{00000000-0005-0000-0000-0000676A0000}"/>
    <cellStyle name="Normal 12 4 2 4 2 5" xfId="6039" xr:uid="{00000000-0005-0000-0000-0000686A0000}"/>
    <cellStyle name="Normal 12 4 2 4 2 5 2" xfId="10989" xr:uid="{00000000-0005-0000-0000-0000696A0000}"/>
    <cellStyle name="Normal 12 4 2 4 2 5 2 2" xfId="45650" xr:uid="{00000000-0005-0000-0000-00006A6A0000}"/>
    <cellStyle name="Normal 12 4 2 4 2 5 3" xfId="15939" xr:uid="{00000000-0005-0000-0000-00006B6A0000}"/>
    <cellStyle name="Normal 12 4 2 4 2 5 3 2" xfId="40698" xr:uid="{00000000-0005-0000-0000-00006C6A0000}"/>
    <cellStyle name="Normal 12 4 2 4 2 5 4" xfId="20890" xr:uid="{00000000-0005-0000-0000-00006D6A0000}"/>
    <cellStyle name="Normal 12 4 2 4 2 5 5" xfId="25842" xr:uid="{00000000-0005-0000-0000-00006E6A0000}"/>
    <cellStyle name="Normal 12 4 2 4 2 5 6" xfId="30794" xr:uid="{00000000-0005-0000-0000-00006F6A0000}"/>
    <cellStyle name="Normal 12 4 2 4 2 5 7" xfId="35746" xr:uid="{00000000-0005-0000-0000-0000706A0000}"/>
    <cellStyle name="Normal 12 4 2 4 2 6" xfId="2277" xr:uid="{00000000-0005-0000-0000-0000716A0000}"/>
    <cellStyle name="Normal 12 4 2 4 2 6 2" xfId="41888" xr:uid="{00000000-0005-0000-0000-0000726A0000}"/>
    <cellStyle name="Normal 12 4 2 4 2 7" xfId="7227" xr:uid="{00000000-0005-0000-0000-0000736A0000}"/>
    <cellStyle name="Normal 12 4 2 4 2 7 2" xfId="36936" xr:uid="{00000000-0005-0000-0000-0000746A0000}"/>
    <cellStyle name="Normal 12 4 2 4 2 8" xfId="12177" xr:uid="{00000000-0005-0000-0000-0000756A0000}"/>
    <cellStyle name="Normal 12 4 2 4 2 9" xfId="17128" xr:uid="{00000000-0005-0000-0000-0000766A0000}"/>
    <cellStyle name="Normal 12 4 2 4 3" xfId="825" xr:uid="{00000000-0005-0000-0000-0000776A0000}"/>
    <cellStyle name="Normal 12 4 2 4 3 10" xfId="32578" xr:uid="{00000000-0005-0000-0000-0000786A0000}"/>
    <cellStyle name="Normal 12 4 2 4 3 2" xfId="4323" xr:uid="{00000000-0005-0000-0000-0000796A0000}"/>
    <cellStyle name="Normal 12 4 2 4 3 2 2" xfId="9273" xr:uid="{00000000-0005-0000-0000-00007A6A0000}"/>
    <cellStyle name="Normal 12 4 2 4 3 2 2 2" xfId="43934" xr:uid="{00000000-0005-0000-0000-00007B6A0000}"/>
    <cellStyle name="Normal 12 4 2 4 3 2 3" xfId="14223" xr:uid="{00000000-0005-0000-0000-00007C6A0000}"/>
    <cellStyle name="Normal 12 4 2 4 3 2 3 2" xfId="38982" xr:uid="{00000000-0005-0000-0000-00007D6A0000}"/>
    <cellStyle name="Normal 12 4 2 4 3 2 4" xfId="19174" xr:uid="{00000000-0005-0000-0000-00007E6A0000}"/>
    <cellStyle name="Normal 12 4 2 4 3 2 5" xfId="24126" xr:uid="{00000000-0005-0000-0000-00007F6A0000}"/>
    <cellStyle name="Normal 12 4 2 4 3 2 6" xfId="29078" xr:uid="{00000000-0005-0000-0000-0000806A0000}"/>
    <cellStyle name="Normal 12 4 2 4 3 2 7" xfId="34030" xr:uid="{00000000-0005-0000-0000-0000816A0000}"/>
    <cellStyle name="Normal 12 4 2 4 3 3" xfId="5775" xr:uid="{00000000-0005-0000-0000-0000826A0000}"/>
    <cellStyle name="Normal 12 4 2 4 3 3 2" xfId="10725" xr:uid="{00000000-0005-0000-0000-0000836A0000}"/>
    <cellStyle name="Normal 12 4 2 4 3 3 2 2" xfId="45386" xr:uid="{00000000-0005-0000-0000-0000846A0000}"/>
    <cellStyle name="Normal 12 4 2 4 3 3 3" xfId="15675" xr:uid="{00000000-0005-0000-0000-0000856A0000}"/>
    <cellStyle name="Normal 12 4 2 4 3 3 3 2" xfId="40434" xr:uid="{00000000-0005-0000-0000-0000866A0000}"/>
    <cellStyle name="Normal 12 4 2 4 3 3 4" xfId="20626" xr:uid="{00000000-0005-0000-0000-0000876A0000}"/>
    <cellStyle name="Normal 12 4 2 4 3 3 5" xfId="25578" xr:uid="{00000000-0005-0000-0000-0000886A0000}"/>
    <cellStyle name="Normal 12 4 2 4 3 3 6" xfId="30530" xr:uid="{00000000-0005-0000-0000-0000896A0000}"/>
    <cellStyle name="Normal 12 4 2 4 3 3 7" xfId="35482" xr:uid="{00000000-0005-0000-0000-00008A6A0000}"/>
    <cellStyle name="Normal 12 4 2 4 3 4" xfId="2871" xr:uid="{00000000-0005-0000-0000-00008B6A0000}"/>
    <cellStyle name="Normal 12 4 2 4 3 4 2" xfId="42482" xr:uid="{00000000-0005-0000-0000-00008C6A0000}"/>
    <cellStyle name="Normal 12 4 2 4 3 5" xfId="7821" xr:uid="{00000000-0005-0000-0000-00008D6A0000}"/>
    <cellStyle name="Normal 12 4 2 4 3 5 2" xfId="37530" xr:uid="{00000000-0005-0000-0000-00008E6A0000}"/>
    <cellStyle name="Normal 12 4 2 4 3 6" xfId="12771" xr:uid="{00000000-0005-0000-0000-00008F6A0000}"/>
    <cellStyle name="Normal 12 4 2 4 3 7" xfId="17722" xr:uid="{00000000-0005-0000-0000-0000906A0000}"/>
    <cellStyle name="Normal 12 4 2 4 3 8" xfId="22674" xr:uid="{00000000-0005-0000-0000-0000916A0000}"/>
    <cellStyle name="Normal 12 4 2 4 3 9" xfId="27626" xr:uid="{00000000-0005-0000-0000-0000926A0000}"/>
    <cellStyle name="Normal 12 4 2 4 4" xfId="1419" xr:uid="{00000000-0005-0000-0000-0000936A0000}"/>
    <cellStyle name="Normal 12 4 2 4 4 10" xfId="33172" xr:uid="{00000000-0005-0000-0000-0000946A0000}"/>
    <cellStyle name="Normal 12 4 2 4 4 2" xfId="4917" xr:uid="{00000000-0005-0000-0000-0000956A0000}"/>
    <cellStyle name="Normal 12 4 2 4 4 2 2" xfId="9867" xr:uid="{00000000-0005-0000-0000-0000966A0000}"/>
    <cellStyle name="Normal 12 4 2 4 4 2 2 2" xfId="44528" xr:uid="{00000000-0005-0000-0000-0000976A0000}"/>
    <cellStyle name="Normal 12 4 2 4 4 2 3" xfId="14817" xr:uid="{00000000-0005-0000-0000-0000986A0000}"/>
    <cellStyle name="Normal 12 4 2 4 4 2 3 2" xfId="39576" xr:uid="{00000000-0005-0000-0000-0000996A0000}"/>
    <cellStyle name="Normal 12 4 2 4 4 2 4" xfId="19768" xr:uid="{00000000-0005-0000-0000-00009A6A0000}"/>
    <cellStyle name="Normal 12 4 2 4 4 2 5" xfId="24720" xr:uid="{00000000-0005-0000-0000-00009B6A0000}"/>
    <cellStyle name="Normal 12 4 2 4 4 2 6" xfId="29672" xr:uid="{00000000-0005-0000-0000-00009C6A0000}"/>
    <cellStyle name="Normal 12 4 2 4 4 2 7" xfId="34624" xr:uid="{00000000-0005-0000-0000-00009D6A0000}"/>
    <cellStyle name="Normal 12 4 2 4 4 3" xfId="6369" xr:uid="{00000000-0005-0000-0000-00009E6A0000}"/>
    <cellStyle name="Normal 12 4 2 4 4 3 2" xfId="11319" xr:uid="{00000000-0005-0000-0000-00009F6A0000}"/>
    <cellStyle name="Normal 12 4 2 4 4 3 2 2" xfId="45980" xr:uid="{00000000-0005-0000-0000-0000A06A0000}"/>
    <cellStyle name="Normal 12 4 2 4 4 3 3" xfId="16269" xr:uid="{00000000-0005-0000-0000-0000A16A0000}"/>
    <cellStyle name="Normal 12 4 2 4 4 3 3 2" xfId="41028" xr:uid="{00000000-0005-0000-0000-0000A26A0000}"/>
    <cellStyle name="Normal 12 4 2 4 4 3 4" xfId="21220" xr:uid="{00000000-0005-0000-0000-0000A36A0000}"/>
    <cellStyle name="Normal 12 4 2 4 4 3 5" xfId="26172" xr:uid="{00000000-0005-0000-0000-0000A46A0000}"/>
    <cellStyle name="Normal 12 4 2 4 4 3 6" xfId="31124" xr:uid="{00000000-0005-0000-0000-0000A56A0000}"/>
    <cellStyle name="Normal 12 4 2 4 4 3 7" xfId="36076" xr:uid="{00000000-0005-0000-0000-0000A66A0000}"/>
    <cellStyle name="Normal 12 4 2 4 4 4" xfId="3465" xr:uid="{00000000-0005-0000-0000-0000A76A0000}"/>
    <cellStyle name="Normal 12 4 2 4 4 4 2" xfId="43076" xr:uid="{00000000-0005-0000-0000-0000A86A0000}"/>
    <cellStyle name="Normal 12 4 2 4 4 5" xfId="8415" xr:uid="{00000000-0005-0000-0000-0000A96A0000}"/>
    <cellStyle name="Normal 12 4 2 4 4 5 2" xfId="38124" xr:uid="{00000000-0005-0000-0000-0000AA6A0000}"/>
    <cellStyle name="Normal 12 4 2 4 4 6" xfId="13365" xr:uid="{00000000-0005-0000-0000-0000AB6A0000}"/>
    <cellStyle name="Normal 12 4 2 4 4 7" xfId="18316" xr:uid="{00000000-0005-0000-0000-0000AC6A0000}"/>
    <cellStyle name="Normal 12 4 2 4 4 8" xfId="23268" xr:uid="{00000000-0005-0000-0000-0000AD6A0000}"/>
    <cellStyle name="Normal 12 4 2 4 4 9" xfId="28220" xr:uid="{00000000-0005-0000-0000-0000AE6A0000}"/>
    <cellStyle name="Normal 12 4 2 4 5" xfId="2541" xr:uid="{00000000-0005-0000-0000-0000AF6A0000}"/>
    <cellStyle name="Normal 12 4 2 4 5 2" xfId="7491" xr:uid="{00000000-0005-0000-0000-0000B06A0000}"/>
    <cellStyle name="Normal 12 4 2 4 5 2 2" xfId="42152" xr:uid="{00000000-0005-0000-0000-0000B16A0000}"/>
    <cellStyle name="Normal 12 4 2 4 5 3" xfId="12441" xr:uid="{00000000-0005-0000-0000-0000B26A0000}"/>
    <cellStyle name="Normal 12 4 2 4 5 3 2" xfId="37200" xr:uid="{00000000-0005-0000-0000-0000B36A0000}"/>
    <cellStyle name="Normal 12 4 2 4 5 4" xfId="17392" xr:uid="{00000000-0005-0000-0000-0000B46A0000}"/>
    <cellStyle name="Normal 12 4 2 4 5 5" xfId="22344" xr:uid="{00000000-0005-0000-0000-0000B56A0000}"/>
    <cellStyle name="Normal 12 4 2 4 5 6" xfId="27296" xr:uid="{00000000-0005-0000-0000-0000B66A0000}"/>
    <cellStyle name="Normal 12 4 2 4 5 7" xfId="32248" xr:uid="{00000000-0005-0000-0000-0000B76A0000}"/>
    <cellStyle name="Normal 12 4 2 4 6" xfId="3993" xr:uid="{00000000-0005-0000-0000-0000B86A0000}"/>
    <cellStyle name="Normal 12 4 2 4 6 2" xfId="8943" xr:uid="{00000000-0005-0000-0000-0000B96A0000}"/>
    <cellStyle name="Normal 12 4 2 4 6 2 2" xfId="43604" xr:uid="{00000000-0005-0000-0000-0000BA6A0000}"/>
    <cellStyle name="Normal 12 4 2 4 6 3" xfId="13893" xr:uid="{00000000-0005-0000-0000-0000BB6A0000}"/>
    <cellStyle name="Normal 12 4 2 4 6 3 2" xfId="38652" xr:uid="{00000000-0005-0000-0000-0000BC6A0000}"/>
    <cellStyle name="Normal 12 4 2 4 6 4" xfId="18844" xr:uid="{00000000-0005-0000-0000-0000BD6A0000}"/>
    <cellStyle name="Normal 12 4 2 4 6 5" xfId="23796" xr:uid="{00000000-0005-0000-0000-0000BE6A0000}"/>
    <cellStyle name="Normal 12 4 2 4 6 6" xfId="28748" xr:uid="{00000000-0005-0000-0000-0000BF6A0000}"/>
    <cellStyle name="Normal 12 4 2 4 6 7" xfId="33700" xr:uid="{00000000-0005-0000-0000-0000C06A0000}"/>
    <cellStyle name="Normal 12 4 2 4 7" xfId="5445" xr:uid="{00000000-0005-0000-0000-0000C16A0000}"/>
    <cellStyle name="Normal 12 4 2 4 7 2" xfId="10395" xr:uid="{00000000-0005-0000-0000-0000C26A0000}"/>
    <cellStyle name="Normal 12 4 2 4 7 2 2" xfId="45056" xr:uid="{00000000-0005-0000-0000-0000C36A0000}"/>
    <cellStyle name="Normal 12 4 2 4 7 3" xfId="15345" xr:uid="{00000000-0005-0000-0000-0000C46A0000}"/>
    <cellStyle name="Normal 12 4 2 4 7 3 2" xfId="40104" xr:uid="{00000000-0005-0000-0000-0000C56A0000}"/>
    <cellStyle name="Normal 12 4 2 4 7 4" xfId="20296" xr:uid="{00000000-0005-0000-0000-0000C66A0000}"/>
    <cellStyle name="Normal 12 4 2 4 7 5" xfId="25248" xr:uid="{00000000-0005-0000-0000-0000C76A0000}"/>
    <cellStyle name="Normal 12 4 2 4 7 6" xfId="30200" xr:uid="{00000000-0005-0000-0000-0000C86A0000}"/>
    <cellStyle name="Normal 12 4 2 4 7 7" xfId="35152" xr:uid="{00000000-0005-0000-0000-0000C96A0000}"/>
    <cellStyle name="Normal 12 4 2 4 8" xfId="2013" xr:uid="{00000000-0005-0000-0000-0000CA6A0000}"/>
    <cellStyle name="Normal 12 4 2 4 8 2" xfId="41624" xr:uid="{00000000-0005-0000-0000-0000CB6A0000}"/>
    <cellStyle name="Normal 12 4 2 4 9" xfId="6963" xr:uid="{00000000-0005-0000-0000-0000CC6A0000}"/>
    <cellStyle name="Normal 12 4 2 4 9 2" xfId="36672" xr:uid="{00000000-0005-0000-0000-0000CD6A0000}"/>
    <cellStyle name="Normal 12 4 2 5" xfId="627" xr:uid="{00000000-0005-0000-0000-0000CE6A0000}"/>
    <cellStyle name="Normal 12 4 2 5 10" xfId="21618" xr:uid="{00000000-0005-0000-0000-0000CF6A0000}"/>
    <cellStyle name="Normal 12 4 2 5 11" xfId="26570" xr:uid="{00000000-0005-0000-0000-0000D06A0000}"/>
    <cellStyle name="Normal 12 4 2 5 12" xfId="31522" xr:uid="{00000000-0005-0000-0000-0000D16A0000}"/>
    <cellStyle name="Normal 12 4 2 5 2" xfId="1221" xr:uid="{00000000-0005-0000-0000-0000D26A0000}"/>
    <cellStyle name="Normal 12 4 2 5 2 10" xfId="32974" xr:uid="{00000000-0005-0000-0000-0000D36A0000}"/>
    <cellStyle name="Normal 12 4 2 5 2 2" xfId="4719" xr:uid="{00000000-0005-0000-0000-0000D46A0000}"/>
    <cellStyle name="Normal 12 4 2 5 2 2 2" xfId="9669" xr:uid="{00000000-0005-0000-0000-0000D56A0000}"/>
    <cellStyle name="Normal 12 4 2 5 2 2 2 2" xfId="44330" xr:uid="{00000000-0005-0000-0000-0000D66A0000}"/>
    <cellStyle name="Normal 12 4 2 5 2 2 3" xfId="14619" xr:uid="{00000000-0005-0000-0000-0000D76A0000}"/>
    <cellStyle name="Normal 12 4 2 5 2 2 3 2" xfId="39378" xr:uid="{00000000-0005-0000-0000-0000D86A0000}"/>
    <cellStyle name="Normal 12 4 2 5 2 2 4" xfId="19570" xr:uid="{00000000-0005-0000-0000-0000D96A0000}"/>
    <cellStyle name="Normal 12 4 2 5 2 2 5" xfId="24522" xr:uid="{00000000-0005-0000-0000-0000DA6A0000}"/>
    <cellStyle name="Normal 12 4 2 5 2 2 6" xfId="29474" xr:uid="{00000000-0005-0000-0000-0000DB6A0000}"/>
    <cellStyle name="Normal 12 4 2 5 2 2 7" xfId="34426" xr:uid="{00000000-0005-0000-0000-0000DC6A0000}"/>
    <cellStyle name="Normal 12 4 2 5 2 3" xfId="6171" xr:uid="{00000000-0005-0000-0000-0000DD6A0000}"/>
    <cellStyle name="Normal 12 4 2 5 2 3 2" xfId="11121" xr:uid="{00000000-0005-0000-0000-0000DE6A0000}"/>
    <cellStyle name="Normal 12 4 2 5 2 3 2 2" xfId="45782" xr:uid="{00000000-0005-0000-0000-0000DF6A0000}"/>
    <cellStyle name="Normal 12 4 2 5 2 3 3" xfId="16071" xr:uid="{00000000-0005-0000-0000-0000E06A0000}"/>
    <cellStyle name="Normal 12 4 2 5 2 3 3 2" xfId="40830" xr:uid="{00000000-0005-0000-0000-0000E16A0000}"/>
    <cellStyle name="Normal 12 4 2 5 2 3 4" xfId="21022" xr:uid="{00000000-0005-0000-0000-0000E26A0000}"/>
    <cellStyle name="Normal 12 4 2 5 2 3 5" xfId="25974" xr:uid="{00000000-0005-0000-0000-0000E36A0000}"/>
    <cellStyle name="Normal 12 4 2 5 2 3 6" xfId="30926" xr:uid="{00000000-0005-0000-0000-0000E46A0000}"/>
    <cellStyle name="Normal 12 4 2 5 2 3 7" xfId="35878" xr:uid="{00000000-0005-0000-0000-0000E56A0000}"/>
    <cellStyle name="Normal 12 4 2 5 2 4" xfId="3267" xr:uid="{00000000-0005-0000-0000-0000E66A0000}"/>
    <cellStyle name="Normal 12 4 2 5 2 4 2" xfId="42878" xr:uid="{00000000-0005-0000-0000-0000E76A0000}"/>
    <cellStyle name="Normal 12 4 2 5 2 5" xfId="8217" xr:uid="{00000000-0005-0000-0000-0000E86A0000}"/>
    <cellStyle name="Normal 12 4 2 5 2 5 2" xfId="37926" xr:uid="{00000000-0005-0000-0000-0000E96A0000}"/>
    <cellStyle name="Normal 12 4 2 5 2 6" xfId="13167" xr:uid="{00000000-0005-0000-0000-0000EA6A0000}"/>
    <cellStyle name="Normal 12 4 2 5 2 7" xfId="18118" xr:uid="{00000000-0005-0000-0000-0000EB6A0000}"/>
    <cellStyle name="Normal 12 4 2 5 2 8" xfId="23070" xr:uid="{00000000-0005-0000-0000-0000EC6A0000}"/>
    <cellStyle name="Normal 12 4 2 5 2 9" xfId="28022" xr:uid="{00000000-0005-0000-0000-0000ED6A0000}"/>
    <cellStyle name="Normal 12 4 2 5 3" xfId="2673" xr:uid="{00000000-0005-0000-0000-0000EE6A0000}"/>
    <cellStyle name="Normal 12 4 2 5 3 2" xfId="7623" xr:uid="{00000000-0005-0000-0000-0000EF6A0000}"/>
    <cellStyle name="Normal 12 4 2 5 3 2 2" xfId="42284" xr:uid="{00000000-0005-0000-0000-0000F06A0000}"/>
    <cellStyle name="Normal 12 4 2 5 3 3" xfId="12573" xr:uid="{00000000-0005-0000-0000-0000F16A0000}"/>
    <cellStyle name="Normal 12 4 2 5 3 3 2" xfId="37332" xr:uid="{00000000-0005-0000-0000-0000F26A0000}"/>
    <cellStyle name="Normal 12 4 2 5 3 4" xfId="17524" xr:uid="{00000000-0005-0000-0000-0000F36A0000}"/>
    <cellStyle name="Normal 12 4 2 5 3 5" xfId="22476" xr:uid="{00000000-0005-0000-0000-0000F46A0000}"/>
    <cellStyle name="Normal 12 4 2 5 3 6" xfId="27428" xr:uid="{00000000-0005-0000-0000-0000F56A0000}"/>
    <cellStyle name="Normal 12 4 2 5 3 7" xfId="32380" xr:uid="{00000000-0005-0000-0000-0000F66A0000}"/>
    <cellStyle name="Normal 12 4 2 5 4" xfId="4125" xr:uid="{00000000-0005-0000-0000-0000F76A0000}"/>
    <cellStyle name="Normal 12 4 2 5 4 2" xfId="9075" xr:uid="{00000000-0005-0000-0000-0000F86A0000}"/>
    <cellStyle name="Normal 12 4 2 5 4 2 2" xfId="43736" xr:uid="{00000000-0005-0000-0000-0000F96A0000}"/>
    <cellStyle name="Normal 12 4 2 5 4 3" xfId="14025" xr:uid="{00000000-0005-0000-0000-0000FA6A0000}"/>
    <cellStyle name="Normal 12 4 2 5 4 3 2" xfId="38784" xr:uid="{00000000-0005-0000-0000-0000FB6A0000}"/>
    <cellStyle name="Normal 12 4 2 5 4 4" xfId="18976" xr:uid="{00000000-0005-0000-0000-0000FC6A0000}"/>
    <cellStyle name="Normal 12 4 2 5 4 5" xfId="23928" xr:uid="{00000000-0005-0000-0000-0000FD6A0000}"/>
    <cellStyle name="Normal 12 4 2 5 4 6" xfId="28880" xr:uid="{00000000-0005-0000-0000-0000FE6A0000}"/>
    <cellStyle name="Normal 12 4 2 5 4 7" xfId="33832" xr:uid="{00000000-0005-0000-0000-0000FF6A0000}"/>
    <cellStyle name="Normal 12 4 2 5 5" xfId="5577" xr:uid="{00000000-0005-0000-0000-0000006B0000}"/>
    <cellStyle name="Normal 12 4 2 5 5 2" xfId="10527" xr:uid="{00000000-0005-0000-0000-0000016B0000}"/>
    <cellStyle name="Normal 12 4 2 5 5 2 2" xfId="45188" xr:uid="{00000000-0005-0000-0000-0000026B0000}"/>
    <cellStyle name="Normal 12 4 2 5 5 3" xfId="15477" xr:uid="{00000000-0005-0000-0000-0000036B0000}"/>
    <cellStyle name="Normal 12 4 2 5 5 3 2" xfId="40236" xr:uid="{00000000-0005-0000-0000-0000046B0000}"/>
    <cellStyle name="Normal 12 4 2 5 5 4" xfId="20428" xr:uid="{00000000-0005-0000-0000-0000056B0000}"/>
    <cellStyle name="Normal 12 4 2 5 5 5" xfId="25380" xr:uid="{00000000-0005-0000-0000-0000066B0000}"/>
    <cellStyle name="Normal 12 4 2 5 5 6" xfId="30332" xr:uid="{00000000-0005-0000-0000-0000076B0000}"/>
    <cellStyle name="Normal 12 4 2 5 5 7" xfId="35284" xr:uid="{00000000-0005-0000-0000-0000086B0000}"/>
    <cellStyle name="Normal 12 4 2 5 6" xfId="1815" xr:uid="{00000000-0005-0000-0000-0000096B0000}"/>
    <cellStyle name="Normal 12 4 2 5 6 2" xfId="41426" xr:uid="{00000000-0005-0000-0000-00000A6B0000}"/>
    <cellStyle name="Normal 12 4 2 5 7" xfId="6765" xr:uid="{00000000-0005-0000-0000-00000B6B0000}"/>
    <cellStyle name="Normal 12 4 2 5 7 2" xfId="36474" xr:uid="{00000000-0005-0000-0000-00000C6B0000}"/>
    <cellStyle name="Normal 12 4 2 5 8" xfId="11715" xr:uid="{00000000-0005-0000-0000-00000D6B0000}"/>
    <cellStyle name="Normal 12 4 2 5 9" xfId="16666" xr:uid="{00000000-0005-0000-0000-00000E6B0000}"/>
    <cellStyle name="Normal 12 4 2 6" xfId="891" xr:uid="{00000000-0005-0000-0000-00000F6B0000}"/>
    <cellStyle name="Normal 12 4 2 6 10" xfId="21882" xr:uid="{00000000-0005-0000-0000-0000106B0000}"/>
    <cellStyle name="Normal 12 4 2 6 11" xfId="26834" xr:uid="{00000000-0005-0000-0000-0000116B0000}"/>
    <cellStyle name="Normal 12 4 2 6 12" xfId="31786" xr:uid="{00000000-0005-0000-0000-0000126B0000}"/>
    <cellStyle name="Normal 12 4 2 6 2" xfId="1485" xr:uid="{00000000-0005-0000-0000-0000136B0000}"/>
    <cellStyle name="Normal 12 4 2 6 2 10" xfId="33238" xr:uid="{00000000-0005-0000-0000-0000146B0000}"/>
    <cellStyle name="Normal 12 4 2 6 2 2" xfId="4983" xr:uid="{00000000-0005-0000-0000-0000156B0000}"/>
    <cellStyle name="Normal 12 4 2 6 2 2 2" xfId="9933" xr:uid="{00000000-0005-0000-0000-0000166B0000}"/>
    <cellStyle name="Normal 12 4 2 6 2 2 2 2" xfId="44594" xr:uid="{00000000-0005-0000-0000-0000176B0000}"/>
    <cellStyle name="Normal 12 4 2 6 2 2 3" xfId="14883" xr:uid="{00000000-0005-0000-0000-0000186B0000}"/>
    <cellStyle name="Normal 12 4 2 6 2 2 3 2" xfId="39642" xr:uid="{00000000-0005-0000-0000-0000196B0000}"/>
    <cellStyle name="Normal 12 4 2 6 2 2 4" xfId="19834" xr:uid="{00000000-0005-0000-0000-00001A6B0000}"/>
    <cellStyle name="Normal 12 4 2 6 2 2 5" xfId="24786" xr:uid="{00000000-0005-0000-0000-00001B6B0000}"/>
    <cellStyle name="Normal 12 4 2 6 2 2 6" xfId="29738" xr:uid="{00000000-0005-0000-0000-00001C6B0000}"/>
    <cellStyle name="Normal 12 4 2 6 2 2 7" xfId="34690" xr:uid="{00000000-0005-0000-0000-00001D6B0000}"/>
    <cellStyle name="Normal 12 4 2 6 2 3" xfId="6435" xr:uid="{00000000-0005-0000-0000-00001E6B0000}"/>
    <cellStyle name="Normal 12 4 2 6 2 3 2" xfId="11385" xr:uid="{00000000-0005-0000-0000-00001F6B0000}"/>
    <cellStyle name="Normal 12 4 2 6 2 3 2 2" xfId="46046" xr:uid="{00000000-0005-0000-0000-0000206B0000}"/>
    <cellStyle name="Normal 12 4 2 6 2 3 3" xfId="16335" xr:uid="{00000000-0005-0000-0000-0000216B0000}"/>
    <cellStyle name="Normal 12 4 2 6 2 3 3 2" xfId="41094" xr:uid="{00000000-0005-0000-0000-0000226B0000}"/>
    <cellStyle name="Normal 12 4 2 6 2 3 4" xfId="21286" xr:uid="{00000000-0005-0000-0000-0000236B0000}"/>
    <cellStyle name="Normal 12 4 2 6 2 3 5" xfId="26238" xr:uid="{00000000-0005-0000-0000-0000246B0000}"/>
    <cellStyle name="Normal 12 4 2 6 2 3 6" xfId="31190" xr:uid="{00000000-0005-0000-0000-0000256B0000}"/>
    <cellStyle name="Normal 12 4 2 6 2 3 7" xfId="36142" xr:uid="{00000000-0005-0000-0000-0000266B0000}"/>
    <cellStyle name="Normal 12 4 2 6 2 4" xfId="3531" xr:uid="{00000000-0005-0000-0000-0000276B0000}"/>
    <cellStyle name="Normal 12 4 2 6 2 4 2" xfId="43142" xr:uid="{00000000-0005-0000-0000-0000286B0000}"/>
    <cellStyle name="Normal 12 4 2 6 2 5" xfId="8481" xr:uid="{00000000-0005-0000-0000-0000296B0000}"/>
    <cellStyle name="Normal 12 4 2 6 2 5 2" xfId="38190" xr:uid="{00000000-0005-0000-0000-00002A6B0000}"/>
    <cellStyle name="Normal 12 4 2 6 2 6" xfId="13431" xr:uid="{00000000-0005-0000-0000-00002B6B0000}"/>
    <cellStyle name="Normal 12 4 2 6 2 7" xfId="18382" xr:uid="{00000000-0005-0000-0000-00002C6B0000}"/>
    <cellStyle name="Normal 12 4 2 6 2 8" xfId="23334" xr:uid="{00000000-0005-0000-0000-00002D6B0000}"/>
    <cellStyle name="Normal 12 4 2 6 2 9" xfId="28286" xr:uid="{00000000-0005-0000-0000-00002E6B0000}"/>
    <cellStyle name="Normal 12 4 2 6 3" xfId="2937" xr:uid="{00000000-0005-0000-0000-00002F6B0000}"/>
    <cellStyle name="Normal 12 4 2 6 3 2" xfId="7887" xr:uid="{00000000-0005-0000-0000-0000306B0000}"/>
    <cellStyle name="Normal 12 4 2 6 3 2 2" xfId="42548" xr:uid="{00000000-0005-0000-0000-0000316B0000}"/>
    <cellStyle name="Normal 12 4 2 6 3 3" xfId="12837" xr:uid="{00000000-0005-0000-0000-0000326B0000}"/>
    <cellStyle name="Normal 12 4 2 6 3 3 2" xfId="37596" xr:uid="{00000000-0005-0000-0000-0000336B0000}"/>
    <cellStyle name="Normal 12 4 2 6 3 4" xfId="17788" xr:uid="{00000000-0005-0000-0000-0000346B0000}"/>
    <cellStyle name="Normal 12 4 2 6 3 5" xfId="22740" xr:uid="{00000000-0005-0000-0000-0000356B0000}"/>
    <cellStyle name="Normal 12 4 2 6 3 6" xfId="27692" xr:uid="{00000000-0005-0000-0000-0000366B0000}"/>
    <cellStyle name="Normal 12 4 2 6 3 7" xfId="32644" xr:uid="{00000000-0005-0000-0000-0000376B0000}"/>
    <cellStyle name="Normal 12 4 2 6 4" xfId="4389" xr:uid="{00000000-0005-0000-0000-0000386B0000}"/>
    <cellStyle name="Normal 12 4 2 6 4 2" xfId="9339" xr:uid="{00000000-0005-0000-0000-0000396B0000}"/>
    <cellStyle name="Normal 12 4 2 6 4 2 2" xfId="44000" xr:uid="{00000000-0005-0000-0000-00003A6B0000}"/>
    <cellStyle name="Normal 12 4 2 6 4 3" xfId="14289" xr:uid="{00000000-0005-0000-0000-00003B6B0000}"/>
    <cellStyle name="Normal 12 4 2 6 4 3 2" xfId="39048" xr:uid="{00000000-0005-0000-0000-00003C6B0000}"/>
    <cellStyle name="Normal 12 4 2 6 4 4" xfId="19240" xr:uid="{00000000-0005-0000-0000-00003D6B0000}"/>
    <cellStyle name="Normal 12 4 2 6 4 5" xfId="24192" xr:uid="{00000000-0005-0000-0000-00003E6B0000}"/>
    <cellStyle name="Normal 12 4 2 6 4 6" xfId="29144" xr:uid="{00000000-0005-0000-0000-00003F6B0000}"/>
    <cellStyle name="Normal 12 4 2 6 4 7" xfId="34096" xr:uid="{00000000-0005-0000-0000-0000406B0000}"/>
    <cellStyle name="Normal 12 4 2 6 5" xfId="5841" xr:uid="{00000000-0005-0000-0000-0000416B0000}"/>
    <cellStyle name="Normal 12 4 2 6 5 2" xfId="10791" xr:uid="{00000000-0005-0000-0000-0000426B0000}"/>
    <cellStyle name="Normal 12 4 2 6 5 2 2" xfId="45452" xr:uid="{00000000-0005-0000-0000-0000436B0000}"/>
    <cellStyle name="Normal 12 4 2 6 5 3" xfId="15741" xr:uid="{00000000-0005-0000-0000-0000446B0000}"/>
    <cellStyle name="Normal 12 4 2 6 5 3 2" xfId="40500" xr:uid="{00000000-0005-0000-0000-0000456B0000}"/>
    <cellStyle name="Normal 12 4 2 6 5 4" xfId="20692" xr:uid="{00000000-0005-0000-0000-0000466B0000}"/>
    <cellStyle name="Normal 12 4 2 6 5 5" xfId="25644" xr:uid="{00000000-0005-0000-0000-0000476B0000}"/>
    <cellStyle name="Normal 12 4 2 6 5 6" xfId="30596" xr:uid="{00000000-0005-0000-0000-0000486B0000}"/>
    <cellStyle name="Normal 12 4 2 6 5 7" xfId="35548" xr:uid="{00000000-0005-0000-0000-0000496B0000}"/>
    <cellStyle name="Normal 12 4 2 6 6" xfId="2079" xr:uid="{00000000-0005-0000-0000-00004A6B0000}"/>
    <cellStyle name="Normal 12 4 2 6 6 2" xfId="41690" xr:uid="{00000000-0005-0000-0000-00004B6B0000}"/>
    <cellStyle name="Normal 12 4 2 6 7" xfId="7029" xr:uid="{00000000-0005-0000-0000-00004C6B0000}"/>
    <cellStyle name="Normal 12 4 2 6 7 2" xfId="36738" xr:uid="{00000000-0005-0000-0000-00004D6B0000}"/>
    <cellStyle name="Normal 12 4 2 6 8" xfId="11979" xr:uid="{00000000-0005-0000-0000-00004E6B0000}"/>
    <cellStyle name="Normal 12 4 2 6 9" xfId="16930" xr:uid="{00000000-0005-0000-0000-00004F6B0000}"/>
    <cellStyle name="Normal 12 4 2 7" xfId="561" xr:uid="{00000000-0005-0000-0000-0000506B0000}"/>
    <cellStyle name="Normal 12 4 2 7 10" xfId="32314" xr:uid="{00000000-0005-0000-0000-0000516B0000}"/>
    <cellStyle name="Normal 12 4 2 7 2" xfId="4059" xr:uid="{00000000-0005-0000-0000-0000526B0000}"/>
    <cellStyle name="Normal 12 4 2 7 2 2" xfId="9009" xr:uid="{00000000-0005-0000-0000-0000536B0000}"/>
    <cellStyle name="Normal 12 4 2 7 2 2 2" xfId="43670" xr:uid="{00000000-0005-0000-0000-0000546B0000}"/>
    <cellStyle name="Normal 12 4 2 7 2 3" xfId="13959" xr:uid="{00000000-0005-0000-0000-0000556B0000}"/>
    <cellStyle name="Normal 12 4 2 7 2 3 2" xfId="38718" xr:uid="{00000000-0005-0000-0000-0000566B0000}"/>
    <cellStyle name="Normal 12 4 2 7 2 4" xfId="18910" xr:uid="{00000000-0005-0000-0000-0000576B0000}"/>
    <cellStyle name="Normal 12 4 2 7 2 5" xfId="23862" xr:uid="{00000000-0005-0000-0000-0000586B0000}"/>
    <cellStyle name="Normal 12 4 2 7 2 6" xfId="28814" xr:uid="{00000000-0005-0000-0000-0000596B0000}"/>
    <cellStyle name="Normal 12 4 2 7 2 7" xfId="33766" xr:uid="{00000000-0005-0000-0000-00005A6B0000}"/>
    <cellStyle name="Normal 12 4 2 7 3" xfId="5511" xr:uid="{00000000-0005-0000-0000-00005B6B0000}"/>
    <cellStyle name="Normal 12 4 2 7 3 2" xfId="10461" xr:uid="{00000000-0005-0000-0000-00005C6B0000}"/>
    <cellStyle name="Normal 12 4 2 7 3 2 2" xfId="45122" xr:uid="{00000000-0005-0000-0000-00005D6B0000}"/>
    <cellStyle name="Normal 12 4 2 7 3 3" xfId="15411" xr:uid="{00000000-0005-0000-0000-00005E6B0000}"/>
    <cellStyle name="Normal 12 4 2 7 3 3 2" xfId="40170" xr:uid="{00000000-0005-0000-0000-00005F6B0000}"/>
    <cellStyle name="Normal 12 4 2 7 3 4" xfId="20362" xr:uid="{00000000-0005-0000-0000-0000606B0000}"/>
    <cellStyle name="Normal 12 4 2 7 3 5" xfId="25314" xr:uid="{00000000-0005-0000-0000-0000616B0000}"/>
    <cellStyle name="Normal 12 4 2 7 3 6" xfId="30266" xr:uid="{00000000-0005-0000-0000-0000626B0000}"/>
    <cellStyle name="Normal 12 4 2 7 3 7" xfId="35218" xr:uid="{00000000-0005-0000-0000-0000636B0000}"/>
    <cellStyle name="Normal 12 4 2 7 4" xfId="2607" xr:uid="{00000000-0005-0000-0000-0000646B0000}"/>
    <cellStyle name="Normal 12 4 2 7 4 2" xfId="42218" xr:uid="{00000000-0005-0000-0000-0000656B0000}"/>
    <cellStyle name="Normal 12 4 2 7 5" xfId="7557" xr:uid="{00000000-0005-0000-0000-0000666B0000}"/>
    <cellStyle name="Normal 12 4 2 7 5 2" xfId="37266" xr:uid="{00000000-0005-0000-0000-0000676B0000}"/>
    <cellStyle name="Normal 12 4 2 7 6" xfId="12507" xr:uid="{00000000-0005-0000-0000-0000686B0000}"/>
    <cellStyle name="Normal 12 4 2 7 7" xfId="17458" xr:uid="{00000000-0005-0000-0000-0000696B0000}"/>
    <cellStyle name="Normal 12 4 2 7 8" xfId="22410" xr:uid="{00000000-0005-0000-0000-00006A6B0000}"/>
    <cellStyle name="Normal 12 4 2 7 9" xfId="27362" xr:uid="{00000000-0005-0000-0000-00006B6B0000}"/>
    <cellStyle name="Normal 12 4 2 8" xfId="1155" xr:uid="{00000000-0005-0000-0000-00006C6B0000}"/>
    <cellStyle name="Normal 12 4 2 8 10" xfId="32908" xr:uid="{00000000-0005-0000-0000-00006D6B0000}"/>
    <cellStyle name="Normal 12 4 2 8 2" xfId="4653" xr:uid="{00000000-0005-0000-0000-00006E6B0000}"/>
    <cellStyle name="Normal 12 4 2 8 2 2" xfId="9603" xr:uid="{00000000-0005-0000-0000-00006F6B0000}"/>
    <cellStyle name="Normal 12 4 2 8 2 2 2" xfId="44264" xr:uid="{00000000-0005-0000-0000-0000706B0000}"/>
    <cellStyle name="Normal 12 4 2 8 2 3" xfId="14553" xr:uid="{00000000-0005-0000-0000-0000716B0000}"/>
    <cellStyle name="Normal 12 4 2 8 2 3 2" xfId="39312" xr:uid="{00000000-0005-0000-0000-0000726B0000}"/>
    <cellStyle name="Normal 12 4 2 8 2 4" xfId="19504" xr:uid="{00000000-0005-0000-0000-0000736B0000}"/>
    <cellStyle name="Normal 12 4 2 8 2 5" xfId="24456" xr:uid="{00000000-0005-0000-0000-0000746B0000}"/>
    <cellStyle name="Normal 12 4 2 8 2 6" xfId="29408" xr:uid="{00000000-0005-0000-0000-0000756B0000}"/>
    <cellStyle name="Normal 12 4 2 8 2 7" xfId="34360" xr:uid="{00000000-0005-0000-0000-0000766B0000}"/>
    <cellStyle name="Normal 12 4 2 8 3" xfId="6105" xr:uid="{00000000-0005-0000-0000-0000776B0000}"/>
    <cellStyle name="Normal 12 4 2 8 3 2" xfId="11055" xr:uid="{00000000-0005-0000-0000-0000786B0000}"/>
    <cellStyle name="Normal 12 4 2 8 3 2 2" xfId="45716" xr:uid="{00000000-0005-0000-0000-0000796B0000}"/>
    <cellStyle name="Normal 12 4 2 8 3 3" xfId="16005" xr:uid="{00000000-0005-0000-0000-00007A6B0000}"/>
    <cellStyle name="Normal 12 4 2 8 3 3 2" xfId="40764" xr:uid="{00000000-0005-0000-0000-00007B6B0000}"/>
    <cellStyle name="Normal 12 4 2 8 3 4" xfId="20956" xr:uid="{00000000-0005-0000-0000-00007C6B0000}"/>
    <cellStyle name="Normal 12 4 2 8 3 5" xfId="25908" xr:uid="{00000000-0005-0000-0000-00007D6B0000}"/>
    <cellStyle name="Normal 12 4 2 8 3 6" xfId="30860" xr:uid="{00000000-0005-0000-0000-00007E6B0000}"/>
    <cellStyle name="Normal 12 4 2 8 3 7" xfId="35812" xr:uid="{00000000-0005-0000-0000-00007F6B0000}"/>
    <cellStyle name="Normal 12 4 2 8 4" xfId="3201" xr:uid="{00000000-0005-0000-0000-0000806B0000}"/>
    <cellStyle name="Normal 12 4 2 8 4 2" xfId="42812" xr:uid="{00000000-0005-0000-0000-0000816B0000}"/>
    <cellStyle name="Normal 12 4 2 8 5" xfId="8151" xr:uid="{00000000-0005-0000-0000-0000826B0000}"/>
    <cellStyle name="Normal 12 4 2 8 5 2" xfId="37860" xr:uid="{00000000-0005-0000-0000-0000836B0000}"/>
    <cellStyle name="Normal 12 4 2 8 6" xfId="13101" xr:uid="{00000000-0005-0000-0000-0000846B0000}"/>
    <cellStyle name="Normal 12 4 2 8 7" xfId="18052" xr:uid="{00000000-0005-0000-0000-0000856B0000}"/>
    <cellStyle name="Normal 12 4 2 8 8" xfId="23004" xr:uid="{00000000-0005-0000-0000-0000866B0000}"/>
    <cellStyle name="Normal 12 4 2 8 9" xfId="27956" xr:uid="{00000000-0005-0000-0000-0000876B0000}"/>
    <cellStyle name="Normal 12 4 2 9" xfId="2343" xr:uid="{00000000-0005-0000-0000-0000886B0000}"/>
    <cellStyle name="Normal 12 4 2 9 2" xfId="7293" xr:uid="{00000000-0005-0000-0000-0000896B0000}"/>
    <cellStyle name="Normal 12 4 2 9 2 2" xfId="41954" xr:uid="{00000000-0005-0000-0000-00008A6B0000}"/>
    <cellStyle name="Normal 12 4 2 9 3" xfId="12243" xr:uid="{00000000-0005-0000-0000-00008B6B0000}"/>
    <cellStyle name="Normal 12 4 2 9 3 2" xfId="37002" xr:uid="{00000000-0005-0000-0000-00008C6B0000}"/>
    <cellStyle name="Normal 12 4 2 9 4" xfId="17194" xr:uid="{00000000-0005-0000-0000-00008D6B0000}"/>
    <cellStyle name="Normal 12 4 2 9 5" xfId="22146" xr:uid="{00000000-0005-0000-0000-00008E6B0000}"/>
    <cellStyle name="Normal 12 4 2 9 6" xfId="27098" xr:uid="{00000000-0005-0000-0000-00008F6B0000}"/>
    <cellStyle name="Normal 12 4 2 9 7" xfId="32050" xr:uid="{00000000-0005-0000-0000-0000906B0000}"/>
    <cellStyle name="Normal 12 4 3" xfId="330" xr:uid="{00000000-0005-0000-0000-0000916B0000}"/>
    <cellStyle name="Normal 12 4 3 10" xfId="11748" xr:uid="{00000000-0005-0000-0000-0000926B0000}"/>
    <cellStyle name="Normal 12 4 3 11" xfId="16699" xr:uid="{00000000-0005-0000-0000-0000936B0000}"/>
    <cellStyle name="Normal 12 4 3 12" xfId="21651" xr:uid="{00000000-0005-0000-0000-0000946B0000}"/>
    <cellStyle name="Normal 12 4 3 13" xfId="26603" xr:uid="{00000000-0005-0000-0000-0000956B0000}"/>
    <cellStyle name="Normal 12 4 3 14" xfId="31555" xr:uid="{00000000-0005-0000-0000-0000966B0000}"/>
    <cellStyle name="Normal 12 4 3 2" xfId="924" xr:uid="{00000000-0005-0000-0000-0000976B0000}"/>
    <cellStyle name="Normal 12 4 3 2 10" xfId="21915" xr:uid="{00000000-0005-0000-0000-0000986B0000}"/>
    <cellStyle name="Normal 12 4 3 2 11" xfId="26867" xr:uid="{00000000-0005-0000-0000-0000996B0000}"/>
    <cellStyle name="Normal 12 4 3 2 12" xfId="31819" xr:uid="{00000000-0005-0000-0000-00009A6B0000}"/>
    <cellStyle name="Normal 12 4 3 2 2" xfId="1518" xr:uid="{00000000-0005-0000-0000-00009B6B0000}"/>
    <cellStyle name="Normal 12 4 3 2 2 10" xfId="33271" xr:uid="{00000000-0005-0000-0000-00009C6B0000}"/>
    <cellStyle name="Normal 12 4 3 2 2 2" xfId="5016" xr:uid="{00000000-0005-0000-0000-00009D6B0000}"/>
    <cellStyle name="Normal 12 4 3 2 2 2 2" xfId="9966" xr:uid="{00000000-0005-0000-0000-00009E6B0000}"/>
    <cellStyle name="Normal 12 4 3 2 2 2 2 2" xfId="44627" xr:uid="{00000000-0005-0000-0000-00009F6B0000}"/>
    <cellStyle name="Normal 12 4 3 2 2 2 3" xfId="14916" xr:uid="{00000000-0005-0000-0000-0000A06B0000}"/>
    <cellStyle name="Normal 12 4 3 2 2 2 3 2" xfId="39675" xr:uid="{00000000-0005-0000-0000-0000A16B0000}"/>
    <cellStyle name="Normal 12 4 3 2 2 2 4" xfId="19867" xr:uid="{00000000-0005-0000-0000-0000A26B0000}"/>
    <cellStyle name="Normal 12 4 3 2 2 2 5" xfId="24819" xr:uid="{00000000-0005-0000-0000-0000A36B0000}"/>
    <cellStyle name="Normal 12 4 3 2 2 2 6" xfId="29771" xr:uid="{00000000-0005-0000-0000-0000A46B0000}"/>
    <cellStyle name="Normal 12 4 3 2 2 2 7" xfId="34723" xr:uid="{00000000-0005-0000-0000-0000A56B0000}"/>
    <cellStyle name="Normal 12 4 3 2 2 3" xfId="6468" xr:uid="{00000000-0005-0000-0000-0000A66B0000}"/>
    <cellStyle name="Normal 12 4 3 2 2 3 2" xfId="11418" xr:uid="{00000000-0005-0000-0000-0000A76B0000}"/>
    <cellStyle name="Normal 12 4 3 2 2 3 2 2" xfId="46079" xr:uid="{00000000-0005-0000-0000-0000A86B0000}"/>
    <cellStyle name="Normal 12 4 3 2 2 3 3" xfId="16368" xr:uid="{00000000-0005-0000-0000-0000A96B0000}"/>
    <cellStyle name="Normal 12 4 3 2 2 3 3 2" xfId="41127" xr:uid="{00000000-0005-0000-0000-0000AA6B0000}"/>
    <cellStyle name="Normal 12 4 3 2 2 3 4" xfId="21319" xr:uid="{00000000-0005-0000-0000-0000AB6B0000}"/>
    <cellStyle name="Normal 12 4 3 2 2 3 5" xfId="26271" xr:uid="{00000000-0005-0000-0000-0000AC6B0000}"/>
    <cellStyle name="Normal 12 4 3 2 2 3 6" xfId="31223" xr:uid="{00000000-0005-0000-0000-0000AD6B0000}"/>
    <cellStyle name="Normal 12 4 3 2 2 3 7" xfId="36175" xr:uid="{00000000-0005-0000-0000-0000AE6B0000}"/>
    <cellStyle name="Normal 12 4 3 2 2 4" xfId="3564" xr:uid="{00000000-0005-0000-0000-0000AF6B0000}"/>
    <cellStyle name="Normal 12 4 3 2 2 4 2" xfId="43175" xr:uid="{00000000-0005-0000-0000-0000B06B0000}"/>
    <cellStyle name="Normal 12 4 3 2 2 5" xfId="8514" xr:uid="{00000000-0005-0000-0000-0000B16B0000}"/>
    <cellStyle name="Normal 12 4 3 2 2 5 2" xfId="38223" xr:uid="{00000000-0005-0000-0000-0000B26B0000}"/>
    <cellStyle name="Normal 12 4 3 2 2 6" xfId="13464" xr:uid="{00000000-0005-0000-0000-0000B36B0000}"/>
    <cellStyle name="Normal 12 4 3 2 2 7" xfId="18415" xr:uid="{00000000-0005-0000-0000-0000B46B0000}"/>
    <cellStyle name="Normal 12 4 3 2 2 8" xfId="23367" xr:uid="{00000000-0005-0000-0000-0000B56B0000}"/>
    <cellStyle name="Normal 12 4 3 2 2 9" xfId="28319" xr:uid="{00000000-0005-0000-0000-0000B66B0000}"/>
    <cellStyle name="Normal 12 4 3 2 3" xfId="2970" xr:uid="{00000000-0005-0000-0000-0000B76B0000}"/>
    <cellStyle name="Normal 12 4 3 2 3 2" xfId="7920" xr:uid="{00000000-0005-0000-0000-0000B86B0000}"/>
    <cellStyle name="Normal 12 4 3 2 3 2 2" xfId="42581" xr:uid="{00000000-0005-0000-0000-0000B96B0000}"/>
    <cellStyle name="Normal 12 4 3 2 3 3" xfId="12870" xr:uid="{00000000-0005-0000-0000-0000BA6B0000}"/>
    <cellStyle name="Normal 12 4 3 2 3 3 2" xfId="37629" xr:uid="{00000000-0005-0000-0000-0000BB6B0000}"/>
    <cellStyle name="Normal 12 4 3 2 3 4" xfId="17821" xr:uid="{00000000-0005-0000-0000-0000BC6B0000}"/>
    <cellStyle name="Normal 12 4 3 2 3 5" xfId="22773" xr:uid="{00000000-0005-0000-0000-0000BD6B0000}"/>
    <cellStyle name="Normal 12 4 3 2 3 6" xfId="27725" xr:uid="{00000000-0005-0000-0000-0000BE6B0000}"/>
    <cellStyle name="Normal 12 4 3 2 3 7" xfId="32677" xr:uid="{00000000-0005-0000-0000-0000BF6B0000}"/>
    <cellStyle name="Normal 12 4 3 2 4" xfId="4422" xr:uid="{00000000-0005-0000-0000-0000C06B0000}"/>
    <cellStyle name="Normal 12 4 3 2 4 2" xfId="9372" xr:uid="{00000000-0005-0000-0000-0000C16B0000}"/>
    <cellStyle name="Normal 12 4 3 2 4 2 2" xfId="44033" xr:uid="{00000000-0005-0000-0000-0000C26B0000}"/>
    <cellStyle name="Normal 12 4 3 2 4 3" xfId="14322" xr:uid="{00000000-0005-0000-0000-0000C36B0000}"/>
    <cellStyle name="Normal 12 4 3 2 4 3 2" xfId="39081" xr:uid="{00000000-0005-0000-0000-0000C46B0000}"/>
    <cellStyle name="Normal 12 4 3 2 4 4" xfId="19273" xr:uid="{00000000-0005-0000-0000-0000C56B0000}"/>
    <cellStyle name="Normal 12 4 3 2 4 5" xfId="24225" xr:uid="{00000000-0005-0000-0000-0000C66B0000}"/>
    <cellStyle name="Normal 12 4 3 2 4 6" xfId="29177" xr:uid="{00000000-0005-0000-0000-0000C76B0000}"/>
    <cellStyle name="Normal 12 4 3 2 4 7" xfId="34129" xr:uid="{00000000-0005-0000-0000-0000C86B0000}"/>
    <cellStyle name="Normal 12 4 3 2 5" xfId="5874" xr:uid="{00000000-0005-0000-0000-0000C96B0000}"/>
    <cellStyle name="Normal 12 4 3 2 5 2" xfId="10824" xr:uid="{00000000-0005-0000-0000-0000CA6B0000}"/>
    <cellStyle name="Normal 12 4 3 2 5 2 2" xfId="45485" xr:uid="{00000000-0005-0000-0000-0000CB6B0000}"/>
    <cellStyle name="Normal 12 4 3 2 5 3" xfId="15774" xr:uid="{00000000-0005-0000-0000-0000CC6B0000}"/>
    <cellStyle name="Normal 12 4 3 2 5 3 2" xfId="40533" xr:uid="{00000000-0005-0000-0000-0000CD6B0000}"/>
    <cellStyle name="Normal 12 4 3 2 5 4" xfId="20725" xr:uid="{00000000-0005-0000-0000-0000CE6B0000}"/>
    <cellStyle name="Normal 12 4 3 2 5 5" xfId="25677" xr:uid="{00000000-0005-0000-0000-0000CF6B0000}"/>
    <cellStyle name="Normal 12 4 3 2 5 6" xfId="30629" xr:uid="{00000000-0005-0000-0000-0000D06B0000}"/>
    <cellStyle name="Normal 12 4 3 2 5 7" xfId="35581" xr:uid="{00000000-0005-0000-0000-0000D16B0000}"/>
    <cellStyle name="Normal 12 4 3 2 6" xfId="2112" xr:uid="{00000000-0005-0000-0000-0000D26B0000}"/>
    <cellStyle name="Normal 12 4 3 2 6 2" xfId="41723" xr:uid="{00000000-0005-0000-0000-0000D36B0000}"/>
    <cellStyle name="Normal 12 4 3 2 7" xfId="7062" xr:uid="{00000000-0005-0000-0000-0000D46B0000}"/>
    <cellStyle name="Normal 12 4 3 2 7 2" xfId="36771" xr:uid="{00000000-0005-0000-0000-0000D56B0000}"/>
    <cellStyle name="Normal 12 4 3 2 8" xfId="12012" xr:uid="{00000000-0005-0000-0000-0000D66B0000}"/>
    <cellStyle name="Normal 12 4 3 2 9" xfId="16963" xr:uid="{00000000-0005-0000-0000-0000D76B0000}"/>
    <cellStyle name="Normal 12 4 3 3" xfId="660" xr:uid="{00000000-0005-0000-0000-0000D86B0000}"/>
    <cellStyle name="Normal 12 4 3 3 10" xfId="32413" xr:uid="{00000000-0005-0000-0000-0000D96B0000}"/>
    <cellStyle name="Normal 12 4 3 3 2" xfId="4158" xr:uid="{00000000-0005-0000-0000-0000DA6B0000}"/>
    <cellStyle name="Normal 12 4 3 3 2 2" xfId="9108" xr:uid="{00000000-0005-0000-0000-0000DB6B0000}"/>
    <cellStyle name="Normal 12 4 3 3 2 2 2" xfId="43769" xr:uid="{00000000-0005-0000-0000-0000DC6B0000}"/>
    <cellStyle name="Normal 12 4 3 3 2 3" xfId="14058" xr:uid="{00000000-0005-0000-0000-0000DD6B0000}"/>
    <cellStyle name="Normal 12 4 3 3 2 3 2" xfId="38817" xr:uid="{00000000-0005-0000-0000-0000DE6B0000}"/>
    <cellStyle name="Normal 12 4 3 3 2 4" xfId="19009" xr:uid="{00000000-0005-0000-0000-0000DF6B0000}"/>
    <cellStyle name="Normal 12 4 3 3 2 5" xfId="23961" xr:uid="{00000000-0005-0000-0000-0000E06B0000}"/>
    <cellStyle name="Normal 12 4 3 3 2 6" xfId="28913" xr:uid="{00000000-0005-0000-0000-0000E16B0000}"/>
    <cellStyle name="Normal 12 4 3 3 2 7" xfId="33865" xr:uid="{00000000-0005-0000-0000-0000E26B0000}"/>
    <cellStyle name="Normal 12 4 3 3 3" xfId="5610" xr:uid="{00000000-0005-0000-0000-0000E36B0000}"/>
    <cellStyle name="Normal 12 4 3 3 3 2" xfId="10560" xr:uid="{00000000-0005-0000-0000-0000E46B0000}"/>
    <cellStyle name="Normal 12 4 3 3 3 2 2" xfId="45221" xr:uid="{00000000-0005-0000-0000-0000E56B0000}"/>
    <cellStyle name="Normal 12 4 3 3 3 3" xfId="15510" xr:uid="{00000000-0005-0000-0000-0000E66B0000}"/>
    <cellStyle name="Normal 12 4 3 3 3 3 2" xfId="40269" xr:uid="{00000000-0005-0000-0000-0000E76B0000}"/>
    <cellStyle name="Normal 12 4 3 3 3 4" xfId="20461" xr:uid="{00000000-0005-0000-0000-0000E86B0000}"/>
    <cellStyle name="Normal 12 4 3 3 3 5" xfId="25413" xr:uid="{00000000-0005-0000-0000-0000E96B0000}"/>
    <cellStyle name="Normal 12 4 3 3 3 6" xfId="30365" xr:uid="{00000000-0005-0000-0000-0000EA6B0000}"/>
    <cellStyle name="Normal 12 4 3 3 3 7" xfId="35317" xr:uid="{00000000-0005-0000-0000-0000EB6B0000}"/>
    <cellStyle name="Normal 12 4 3 3 4" xfId="2706" xr:uid="{00000000-0005-0000-0000-0000EC6B0000}"/>
    <cellStyle name="Normal 12 4 3 3 4 2" xfId="42317" xr:uid="{00000000-0005-0000-0000-0000ED6B0000}"/>
    <cellStyle name="Normal 12 4 3 3 5" xfId="7656" xr:uid="{00000000-0005-0000-0000-0000EE6B0000}"/>
    <cellStyle name="Normal 12 4 3 3 5 2" xfId="37365" xr:uid="{00000000-0005-0000-0000-0000EF6B0000}"/>
    <cellStyle name="Normal 12 4 3 3 6" xfId="12606" xr:uid="{00000000-0005-0000-0000-0000F06B0000}"/>
    <cellStyle name="Normal 12 4 3 3 7" xfId="17557" xr:uid="{00000000-0005-0000-0000-0000F16B0000}"/>
    <cellStyle name="Normal 12 4 3 3 8" xfId="22509" xr:uid="{00000000-0005-0000-0000-0000F26B0000}"/>
    <cellStyle name="Normal 12 4 3 3 9" xfId="27461" xr:uid="{00000000-0005-0000-0000-0000F36B0000}"/>
    <cellStyle name="Normal 12 4 3 4" xfId="1254" xr:uid="{00000000-0005-0000-0000-0000F46B0000}"/>
    <cellStyle name="Normal 12 4 3 4 10" xfId="33007" xr:uid="{00000000-0005-0000-0000-0000F56B0000}"/>
    <cellStyle name="Normal 12 4 3 4 2" xfId="4752" xr:uid="{00000000-0005-0000-0000-0000F66B0000}"/>
    <cellStyle name="Normal 12 4 3 4 2 2" xfId="9702" xr:uid="{00000000-0005-0000-0000-0000F76B0000}"/>
    <cellStyle name="Normal 12 4 3 4 2 2 2" xfId="44363" xr:uid="{00000000-0005-0000-0000-0000F86B0000}"/>
    <cellStyle name="Normal 12 4 3 4 2 3" xfId="14652" xr:uid="{00000000-0005-0000-0000-0000F96B0000}"/>
    <cellStyle name="Normal 12 4 3 4 2 3 2" xfId="39411" xr:uid="{00000000-0005-0000-0000-0000FA6B0000}"/>
    <cellStyle name="Normal 12 4 3 4 2 4" xfId="19603" xr:uid="{00000000-0005-0000-0000-0000FB6B0000}"/>
    <cellStyle name="Normal 12 4 3 4 2 5" xfId="24555" xr:uid="{00000000-0005-0000-0000-0000FC6B0000}"/>
    <cellStyle name="Normal 12 4 3 4 2 6" xfId="29507" xr:uid="{00000000-0005-0000-0000-0000FD6B0000}"/>
    <cellStyle name="Normal 12 4 3 4 2 7" xfId="34459" xr:uid="{00000000-0005-0000-0000-0000FE6B0000}"/>
    <cellStyle name="Normal 12 4 3 4 3" xfId="6204" xr:uid="{00000000-0005-0000-0000-0000FF6B0000}"/>
    <cellStyle name="Normal 12 4 3 4 3 2" xfId="11154" xr:uid="{00000000-0005-0000-0000-0000006C0000}"/>
    <cellStyle name="Normal 12 4 3 4 3 2 2" xfId="45815" xr:uid="{00000000-0005-0000-0000-0000016C0000}"/>
    <cellStyle name="Normal 12 4 3 4 3 3" xfId="16104" xr:uid="{00000000-0005-0000-0000-0000026C0000}"/>
    <cellStyle name="Normal 12 4 3 4 3 3 2" xfId="40863" xr:uid="{00000000-0005-0000-0000-0000036C0000}"/>
    <cellStyle name="Normal 12 4 3 4 3 4" xfId="21055" xr:uid="{00000000-0005-0000-0000-0000046C0000}"/>
    <cellStyle name="Normal 12 4 3 4 3 5" xfId="26007" xr:uid="{00000000-0005-0000-0000-0000056C0000}"/>
    <cellStyle name="Normal 12 4 3 4 3 6" xfId="30959" xr:uid="{00000000-0005-0000-0000-0000066C0000}"/>
    <cellStyle name="Normal 12 4 3 4 3 7" xfId="35911" xr:uid="{00000000-0005-0000-0000-0000076C0000}"/>
    <cellStyle name="Normal 12 4 3 4 4" xfId="3300" xr:uid="{00000000-0005-0000-0000-0000086C0000}"/>
    <cellStyle name="Normal 12 4 3 4 4 2" xfId="42911" xr:uid="{00000000-0005-0000-0000-0000096C0000}"/>
    <cellStyle name="Normal 12 4 3 4 5" xfId="8250" xr:uid="{00000000-0005-0000-0000-00000A6C0000}"/>
    <cellStyle name="Normal 12 4 3 4 5 2" xfId="37959" xr:uid="{00000000-0005-0000-0000-00000B6C0000}"/>
    <cellStyle name="Normal 12 4 3 4 6" xfId="13200" xr:uid="{00000000-0005-0000-0000-00000C6C0000}"/>
    <cellStyle name="Normal 12 4 3 4 7" xfId="18151" xr:uid="{00000000-0005-0000-0000-00000D6C0000}"/>
    <cellStyle name="Normal 12 4 3 4 8" xfId="23103" xr:uid="{00000000-0005-0000-0000-00000E6C0000}"/>
    <cellStyle name="Normal 12 4 3 4 9" xfId="28055" xr:uid="{00000000-0005-0000-0000-00000F6C0000}"/>
    <cellStyle name="Normal 12 4 3 5" xfId="2376" xr:uid="{00000000-0005-0000-0000-0000106C0000}"/>
    <cellStyle name="Normal 12 4 3 5 2" xfId="7326" xr:uid="{00000000-0005-0000-0000-0000116C0000}"/>
    <cellStyle name="Normal 12 4 3 5 2 2" xfId="41987" xr:uid="{00000000-0005-0000-0000-0000126C0000}"/>
    <cellStyle name="Normal 12 4 3 5 3" xfId="12276" xr:uid="{00000000-0005-0000-0000-0000136C0000}"/>
    <cellStyle name="Normal 12 4 3 5 3 2" xfId="37035" xr:uid="{00000000-0005-0000-0000-0000146C0000}"/>
    <cellStyle name="Normal 12 4 3 5 4" xfId="17227" xr:uid="{00000000-0005-0000-0000-0000156C0000}"/>
    <cellStyle name="Normal 12 4 3 5 5" xfId="22179" xr:uid="{00000000-0005-0000-0000-0000166C0000}"/>
    <cellStyle name="Normal 12 4 3 5 6" xfId="27131" xr:uid="{00000000-0005-0000-0000-0000176C0000}"/>
    <cellStyle name="Normal 12 4 3 5 7" xfId="32083" xr:uid="{00000000-0005-0000-0000-0000186C0000}"/>
    <cellStyle name="Normal 12 4 3 6" xfId="3828" xr:uid="{00000000-0005-0000-0000-0000196C0000}"/>
    <cellStyle name="Normal 12 4 3 6 2" xfId="8778" xr:uid="{00000000-0005-0000-0000-00001A6C0000}"/>
    <cellStyle name="Normal 12 4 3 6 2 2" xfId="43439" xr:uid="{00000000-0005-0000-0000-00001B6C0000}"/>
    <cellStyle name="Normal 12 4 3 6 3" xfId="13728" xr:uid="{00000000-0005-0000-0000-00001C6C0000}"/>
    <cellStyle name="Normal 12 4 3 6 3 2" xfId="38487" xr:uid="{00000000-0005-0000-0000-00001D6C0000}"/>
    <cellStyle name="Normal 12 4 3 6 4" xfId="18679" xr:uid="{00000000-0005-0000-0000-00001E6C0000}"/>
    <cellStyle name="Normal 12 4 3 6 5" xfId="23631" xr:uid="{00000000-0005-0000-0000-00001F6C0000}"/>
    <cellStyle name="Normal 12 4 3 6 6" xfId="28583" xr:uid="{00000000-0005-0000-0000-0000206C0000}"/>
    <cellStyle name="Normal 12 4 3 6 7" xfId="33535" xr:uid="{00000000-0005-0000-0000-0000216C0000}"/>
    <cellStyle name="Normal 12 4 3 7" xfId="5280" xr:uid="{00000000-0005-0000-0000-0000226C0000}"/>
    <cellStyle name="Normal 12 4 3 7 2" xfId="10230" xr:uid="{00000000-0005-0000-0000-0000236C0000}"/>
    <cellStyle name="Normal 12 4 3 7 2 2" xfId="44891" xr:uid="{00000000-0005-0000-0000-0000246C0000}"/>
    <cellStyle name="Normal 12 4 3 7 3" xfId="15180" xr:uid="{00000000-0005-0000-0000-0000256C0000}"/>
    <cellStyle name="Normal 12 4 3 7 3 2" xfId="39939" xr:uid="{00000000-0005-0000-0000-0000266C0000}"/>
    <cellStyle name="Normal 12 4 3 7 4" xfId="20131" xr:uid="{00000000-0005-0000-0000-0000276C0000}"/>
    <cellStyle name="Normal 12 4 3 7 5" xfId="25083" xr:uid="{00000000-0005-0000-0000-0000286C0000}"/>
    <cellStyle name="Normal 12 4 3 7 6" xfId="30035" xr:uid="{00000000-0005-0000-0000-0000296C0000}"/>
    <cellStyle name="Normal 12 4 3 7 7" xfId="34987" xr:uid="{00000000-0005-0000-0000-00002A6C0000}"/>
    <cellStyle name="Normal 12 4 3 8" xfId="1848" xr:uid="{00000000-0005-0000-0000-00002B6C0000}"/>
    <cellStyle name="Normal 12 4 3 8 2" xfId="41459" xr:uid="{00000000-0005-0000-0000-00002C6C0000}"/>
    <cellStyle name="Normal 12 4 3 9" xfId="6798" xr:uid="{00000000-0005-0000-0000-00002D6C0000}"/>
    <cellStyle name="Normal 12 4 3 9 2" xfId="36507" xr:uid="{00000000-0005-0000-0000-00002E6C0000}"/>
    <cellStyle name="Normal 12 4 4" xfId="396" xr:uid="{00000000-0005-0000-0000-00002F6C0000}"/>
    <cellStyle name="Normal 12 4 4 10" xfId="11814" xr:uid="{00000000-0005-0000-0000-0000306C0000}"/>
    <cellStyle name="Normal 12 4 4 11" xfId="16765" xr:uid="{00000000-0005-0000-0000-0000316C0000}"/>
    <cellStyle name="Normal 12 4 4 12" xfId="21717" xr:uid="{00000000-0005-0000-0000-0000326C0000}"/>
    <cellStyle name="Normal 12 4 4 13" xfId="26669" xr:uid="{00000000-0005-0000-0000-0000336C0000}"/>
    <cellStyle name="Normal 12 4 4 14" xfId="31621" xr:uid="{00000000-0005-0000-0000-0000346C0000}"/>
    <cellStyle name="Normal 12 4 4 2" xfId="990" xr:uid="{00000000-0005-0000-0000-0000356C0000}"/>
    <cellStyle name="Normal 12 4 4 2 10" xfId="21981" xr:uid="{00000000-0005-0000-0000-0000366C0000}"/>
    <cellStyle name="Normal 12 4 4 2 11" xfId="26933" xr:uid="{00000000-0005-0000-0000-0000376C0000}"/>
    <cellStyle name="Normal 12 4 4 2 12" xfId="31885" xr:uid="{00000000-0005-0000-0000-0000386C0000}"/>
    <cellStyle name="Normal 12 4 4 2 2" xfId="1584" xr:uid="{00000000-0005-0000-0000-0000396C0000}"/>
    <cellStyle name="Normal 12 4 4 2 2 10" xfId="33337" xr:uid="{00000000-0005-0000-0000-00003A6C0000}"/>
    <cellStyle name="Normal 12 4 4 2 2 2" xfId="5082" xr:uid="{00000000-0005-0000-0000-00003B6C0000}"/>
    <cellStyle name="Normal 12 4 4 2 2 2 2" xfId="10032" xr:uid="{00000000-0005-0000-0000-00003C6C0000}"/>
    <cellStyle name="Normal 12 4 4 2 2 2 2 2" xfId="44693" xr:uid="{00000000-0005-0000-0000-00003D6C0000}"/>
    <cellStyle name="Normal 12 4 4 2 2 2 3" xfId="14982" xr:uid="{00000000-0005-0000-0000-00003E6C0000}"/>
    <cellStyle name="Normal 12 4 4 2 2 2 3 2" xfId="39741" xr:uid="{00000000-0005-0000-0000-00003F6C0000}"/>
    <cellStyle name="Normal 12 4 4 2 2 2 4" xfId="19933" xr:uid="{00000000-0005-0000-0000-0000406C0000}"/>
    <cellStyle name="Normal 12 4 4 2 2 2 5" xfId="24885" xr:uid="{00000000-0005-0000-0000-0000416C0000}"/>
    <cellStyle name="Normal 12 4 4 2 2 2 6" xfId="29837" xr:uid="{00000000-0005-0000-0000-0000426C0000}"/>
    <cellStyle name="Normal 12 4 4 2 2 2 7" xfId="34789" xr:uid="{00000000-0005-0000-0000-0000436C0000}"/>
    <cellStyle name="Normal 12 4 4 2 2 3" xfId="6534" xr:uid="{00000000-0005-0000-0000-0000446C0000}"/>
    <cellStyle name="Normal 12 4 4 2 2 3 2" xfId="11484" xr:uid="{00000000-0005-0000-0000-0000456C0000}"/>
    <cellStyle name="Normal 12 4 4 2 2 3 2 2" xfId="46145" xr:uid="{00000000-0005-0000-0000-0000466C0000}"/>
    <cellStyle name="Normal 12 4 4 2 2 3 3" xfId="16434" xr:uid="{00000000-0005-0000-0000-0000476C0000}"/>
    <cellStyle name="Normal 12 4 4 2 2 3 3 2" xfId="41193" xr:uid="{00000000-0005-0000-0000-0000486C0000}"/>
    <cellStyle name="Normal 12 4 4 2 2 3 4" xfId="21385" xr:uid="{00000000-0005-0000-0000-0000496C0000}"/>
    <cellStyle name="Normal 12 4 4 2 2 3 5" xfId="26337" xr:uid="{00000000-0005-0000-0000-00004A6C0000}"/>
    <cellStyle name="Normal 12 4 4 2 2 3 6" xfId="31289" xr:uid="{00000000-0005-0000-0000-00004B6C0000}"/>
    <cellStyle name="Normal 12 4 4 2 2 3 7" xfId="36241" xr:uid="{00000000-0005-0000-0000-00004C6C0000}"/>
    <cellStyle name="Normal 12 4 4 2 2 4" xfId="3630" xr:uid="{00000000-0005-0000-0000-00004D6C0000}"/>
    <cellStyle name="Normal 12 4 4 2 2 4 2" xfId="43241" xr:uid="{00000000-0005-0000-0000-00004E6C0000}"/>
    <cellStyle name="Normal 12 4 4 2 2 5" xfId="8580" xr:uid="{00000000-0005-0000-0000-00004F6C0000}"/>
    <cellStyle name="Normal 12 4 4 2 2 5 2" xfId="38289" xr:uid="{00000000-0005-0000-0000-0000506C0000}"/>
    <cellStyle name="Normal 12 4 4 2 2 6" xfId="13530" xr:uid="{00000000-0005-0000-0000-0000516C0000}"/>
    <cellStyle name="Normal 12 4 4 2 2 7" xfId="18481" xr:uid="{00000000-0005-0000-0000-0000526C0000}"/>
    <cellStyle name="Normal 12 4 4 2 2 8" xfId="23433" xr:uid="{00000000-0005-0000-0000-0000536C0000}"/>
    <cellStyle name="Normal 12 4 4 2 2 9" xfId="28385" xr:uid="{00000000-0005-0000-0000-0000546C0000}"/>
    <cellStyle name="Normal 12 4 4 2 3" xfId="3036" xr:uid="{00000000-0005-0000-0000-0000556C0000}"/>
    <cellStyle name="Normal 12 4 4 2 3 2" xfId="7986" xr:uid="{00000000-0005-0000-0000-0000566C0000}"/>
    <cellStyle name="Normal 12 4 4 2 3 2 2" xfId="42647" xr:uid="{00000000-0005-0000-0000-0000576C0000}"/>
    <cellStyle name="Normal 12 4 4 2 3 3" xfId="12936" xr:uid="{00000000-0005-0000-0000-0000586C0000}"/>
    <cellStyle name="Normal 12 4 4 2 3 3 2" xfId="37695" xr:uid="{00000000-0005-0000-0000-0000596C0000}"/>
    <cellStyle name="Normal 12 4 4 2 3 4" xfId="17887" xr:uid="{00000000-0005-0000-0000-00005A6C0000}"/>
    <cellStyle name="Normal 12 4 4 2 3 5" xfId="22839" xr:uid="{00000000-0005-0000-0000-00005B6C0000}"/>
    <cellStyle name="Normal 12 4 4 2 3 6" xfId="27791" xr:uid="{00000000-0005-0000-0000-00005C6C0000}"/>
    <cellStyle name="Normal 12 4 4 2 3 7" xfId="32743" xr:uid="{00000000-0005-0000-0000-00005D6C0000}"/>
    <cellStyle name="Normal 12 4 4 2 4" xfId="4488" xr:uid="{00000000-0005-0000-0000-00005E6C0000}"/>
    <cellStyle name="Normal 12 4 4 2 4 2" xfId="9438" xr:uid="{00000000-0005-0000-0000-00005F6C0000}"/>
    <cellStyle name="Normal 12 4 4 2 4 2 2" xfId="44099" xr:uid="{00000000-0005-0000-0000-0000606C0000}"/>
    <cellStyle name="Normal 12 4 4 2 4 3" xfId="14388" xr:uid="{00000000-0005-0000-0000-0000616C0000}"/>
    <cellStyle name="Normal 12 4 4 2 4 3 2" xfId="39147" xr:uid="{00000000-0005-0000-0000-0000626C0000}"/>
    <cellStyle name="Normal 12 4 4 2 4 4" xfId="19339" xr:uid="{00000000-0005-0000-0000-0000636C0000}"/>
    <cellStyle name="Normal 12 4 4 2 4 5" xfId="24291" xr:uid="{00000000-0005-0000-0000-0000646C0000}"/>
    <cellStyle name="Normal 12 4 4 2 4 6" xfId="29243" xr:uid="{00000000-0005-0000-0000-0000656C0000}"/>
    <cellStyle name="Normal 12 4 4 2 4 7" xfId="34195" xr:uid="{00000000-0005-0000-0000-0000666C0000}"/>
    <cellStyle name="Normal 12 4 4 2 5" xfId="5940" xr:uid="{00000000-0005-0000-0000-0000676C0000}"/>
    <cellStyle name="Normal 12 4 4 2 5 2" xfId="10890" xr:uid="{00000000-0005-0000-0000-0000686C0000}"/>
    <cellStyle name="Normal 12 4 4 2 5 2 2" xfId="45551" xr:uid="{00000000-0005-0000-0000-0000696C0000}"/>
    <cellStyle name="Normal 12 4 4 2 5 3" xfId="15840" xr:uid="{00000000-0005-0000-0000-00006A6C0000}"/>
    <cellStyle name="Normal 12 4 4 2 5 3 2" xfId="40599" xr:uid="{00000000-0005-0000-0000-00006B6C0000}"/>
    <cellStyle name="Normal 12 4 4 2 5 4" xfId="20791" xr:uid="{00000000-0005-0000-0000-00006C6C0000}"/>
    <cellStyle name="Normal 12 4 4 2 5 5" xfId="25743" xr:uid="{00000000-0005-0000-0000-00006D6C0000}"/>
    <cellStyle name="Normal 12 4 4 2 5 6" xfId="30695" xr:uid="{00000000-0005-0000-0000-00006E6C0000}"/>
    <cellStyle name="Normal 12 4 4 2 5 7" xfId="35647" xr:uid="{00000000-0005-0000-0000-00006F6C0000}"/>
    <cellStyle name="Normal 12 4 4 2 6" xfId="2178" xr:uid="{00000000-0005-0000-0000-0000706C0000}"/>
    <cellStyle name="Normal 12 4 4 2 6 2" xfId="41789" xr:uid="{00000000-0005-0000-0000-0000716C0000}"/>
    <cellStyle name="Normal 12 4 4 2 7" xfId="7128" xr:uid="{00000000-0005-0000-0000-0000726C0000}"/>
    <cellStyle name="Normal 12 4 4 2 7 2" xfId="36837" xr:uid="{00000000-0005-0000-0000-0000736C0000}"/>
    <cellStyle name="Normal 12 4 4 2 8" xfId="12078" xr:uid="{00000000-0005-0000-0000-0000746C0000}"/>
    <cellStyle name="Normal 12 4 4 2 9" xfId="17029" xr:uid="{00000000-0005-0000-0000-0000756C0000}"/>
    <cellStyle name="Normal 12 4 4 3" xfId="726" xr:uid="{00000000-0005-0000-0000-0000766C0000}"/>
    <cellStyle name="Normal 12 4 4 3 10" xfId="32479" xr:uid="{00000000-0005-0000-0000-0000776C0000}"/>
    <cellStyle name="Normal 12 4 4 3 2" xfId="4224" xr:uid="{00000000-0005-0000-0000-0000786C0000}"/>
    <cellStyle name="Normal 12 4 4 3 2 2" xfId="9174" xr:uid="{00000000-0005-0000-0000-0000796C0000}"/>
    <cellStyle name="Normal 12 4 4 3 2 2 2" xfId="43835" xr:uid="{00000000-0005-0000-0000-00007A6C0000}"/>
    <cellStyle name="Normal 12 4 4 3 2 3" xfId="14124" xr:uid="{00000000-0005-0000-0000-00007B6C0000}"/>
    <cellStyle name="Normal 12 4 4 3 2 3 2" xfId="38883" xr:uid="{00000000-0005-0000-0000-00007C6C0000}"/>
    <cellStyle name="Normal 12 4 4 3 2 4" xfId="19075" xr:uid="{00000000-0005-0000-0000-00007D6C0000}"/>
    <cellStyle name="Normal 12 4 4 3 2 5" xfId="24027" xr:uid="{00000000-0005-0000-0000-00007E6C0000}"/>
    <cellStyle name="Normal 12 4 4 3 2 6" xfId="28979" xr:uid="{00000000-0005-0000-0000-00007F6C0000}"/>
    <cellStyle name="Normal 12 4 4 3 2 7" xfId="33931" xr:uid="{00000000-0005-0000-0000-0000806C0000}"/>
    <cellStyle name="Normal 12 4 4 3 3" xfId="5676" xr:uid="{00000000-0005-0000-0000-0000816C0000}"/>
    <cellStyle name="Normal 12 4 4 3 3 2" xfId="10626" xr:uid="{00000000-0005-0000-0000-0000826C0000}"/>
    <cellStyle name="Normal 12 4 4 3 3 2 2" xfId="45287" xr:uid="{00000000-0005-0000-0000-0000836C0000}"/>
    <cellStyle name="Normal 12 4 4 3 3 3" xfId="15576" xr:uid="{00000000-0005-0000-0000-0000846C0000}"/>
    <cellStyle name="Normal 12 4 4 3 3 3 2" xfId="40335" xr:uid="{00000000-0005-0000-0000-0000856C0000}"/>
    <cellStyle name="Normal 12 4 4 3 3 4" xfId="20527" xr:uid="{00000000-0005-0000-0000-0000866C0000}"/>
    <cellStyle name="Normal 12 4 4 3 3 5" xfId="25479" xr:uid="{00000000-0005-0000-0000-0000876C0000}"/>
    <cellStyle name="Normal 12 4 4 3 3 6" xfId="30431" xr:uid="{00000000-0005-0000-0000-0000886C0000}"/>
    <cellStyle name="Normal 12 4 4 3 3 7" xfId="35383" xr:uid="{00000000-0005-0000-0000-0000896C0000}"/>
    <cellStyle name="Normal 12 4 4 3 4" xfId="2772" xr:uid="{00000000-0005-0000-0000-00008A6C0000}"/>
    <cellStyle name="Normal 12 4 4 3 4 2" xfId="42383" xr:uid="{00000000-0005-0000-0000-00008B6C0000}"/>
    <cellStyle name="Normal 12 4 4 3 5" xfId="7722" xr:uid="{00000000-0005-0000-0000-00008C6C0000}"/>
    <cellStyle name="Normal 12 4 4 3 5 2" xfId="37431" xr:uid="{00000000-0005-0000-0000-00008D6C0000}"/>
    <cellStyle name="Normal 12 4 4 3 6" xfId="12672" xr:uid="{00000000-0005-0000-0000-00008E6C0000}"/>
    <cellStyle name="Normal 12 4 4 3 7" xfId="17623" xr:uid="{00000000-0005-0000-0000-00008F6C0000}"/>
    <cellStyle name="Normal 12 4 4 3 8" xfId="22575" xr:uid="{00000000-0005-0000-0000-0000906C0000}"/>
    <cellStyle name="Normal 12 4 4 3 9" xfId="27527" xr:uid="{00000000-0005-0000-0000-0000916C0000}"/>
    <cellStyle name="Normal 12 4 4 4" xfId="1320" xr:uid="{00000000-0005-0000-0000-0000926C0000}"/>
    <cellStyle name="Normal 12 4 4 4 10" xfId="33073" xr:uid="{00000000-0005-0000-0000-0000936C0000}"/>
    <cellStyle name="Normal 12 4 4 4 2" xfId="4818" xr:uid="{00000000-0005-0000-0000-0000946C0000}"/>
    <cellStyle name="Normal 12 4 4 4 2 2" xfId="9768" xr:uid="{00000000-0005-0000-0000-0000956C0000}"/>
    <cellStyle name="Normal 12 4 4 4 2 2 2" xfId="44429" xr:uid="{00000000-0005-0000-0000-0000966C0000}"/>
    <cellStyle name="Normal 12 4 4 4 2 3" xfId="14718" xr:uid="{00000000-0005-0000-0000-0000976C0000}"/>
    <cellStyle name="Normal 12 4 4 4 2 3 2" xfId="39477" xr:uid="{00000000-0005-0000-0000-0000986C0000}"/>
    <cellStyle name="Normal 12 4 4 4 2 4" xfId="19669" xr:uid="{00000000-0005-0000-0000-0000996C0000}"/>
    <cellStyle name="Normal 12 4 4 4 2 5" xfId="24621" xr:uid="{00000000-0005-0000-0000-00009A6C0000}"/>
    <cellStyle name="Normal 12 4 4 4 2 6" xfId="29573" xr:uid="{00000000-0005-0000-0000-00009B6C0000}"/>
    <cellStyle name="Normal 12 4 4 4 2 7" xfId="34525" xr:uid="{00000000-0005-0000-0000-00009C6C0000}"/>
    <cellStyle name="Normal 12 4 4 4 3" xfId="6270" xr:uid="{00000000-0005-0000-0000-00009D6C0000}"/>
    <cellStyle name="Normal 12 4 4 4 3 2" xfId="11220" xr:uid="{00000000-0005-0000-0000-00009E6C0000}"/>
    <cellStyle name="Normal 12 4 4 4 3 2 2" xfId="45881" xr:uid="{00000000-0005-0000-0000-00009F6C0000}"/>
    <cellStyle name="Normal 12 4 4 4 3 3" xfId="16170" xr:uid="{00000000-0005-0000-0000-0000A06C0000}"/>
    <cellStyle name="Normal 12 4 4 4 3 3 2" xfId="40929" xr:uid="{00000000-0005-0000-0000-0000A16C0000}"/>
    <cellStyle name="Normal 12 4 4 4 3 4" xfId="21121" xr:uid="{00000000-0005-0000-0000-0000A26C0000}"/>
    <cellStyle name="Normal 12 4 4 4 3 5" xfId="26073" xr:uid="{00000000-0005-0000-0000-0000A36C0000}"/>
    <cellStyle name="Normal 12 4 4 4 3 6" xfId="31025" xr:uid="{00000000-0005-0000-0000-0000A46C0000}"/>
    <cellStyle name="Normal 12 4 4 4 3 7" xfId="35977" xr:uid="{00000000-0005-0000-0000-0000A56C0000}"/>
    <cellStyle name="Normal 12 4 4 4 4" xfId="3366" xr:uid="{00000000-0005-0000-0000-0000A66C0000}"/>
    <cellStyle name="Normal 12 4 4 4 4 2" xfId="42977" xr:uid="{00000000-0005-0000-0000-0000A76C0000}"/>
    <cellStyle name="Normal 12 4 4 4 5" xfId="8316" xr:uid="{00000000-0005-0000-0000-0000A86C0000}"/>
    <cellStyle name="Normal 12 4 4 4 5 2" xfId="38025" xr:uid="{00000000-0005-0000-0000-0000A96C0000}"/>
    <cellStyle name="Normal 12 4 4 4 6" xfId="13266" xr:uid="{00000000-0005-0000-0000-0000AA6C0000}"/>
    <cellStyle name="Normal 12 4 4 4 7" xfId="18217" xr:uid="{00000000-0005-0000-0000-0000AB6C0000}"/>
    <cellStyle name="Normal 12 4 4 4 8" xfId="23169" xr:uid="{00000000-0005-0000-0000-0000AC6C0000}"/>
    <cellStyle name="Normal 12 4 4 4 9" xfId="28121" xr:uid="{00000000-0005-0000-0000-0000AD6C0000}"/>
    <cellStyle name="Normal 12 4 4 5" xfId="2442" xr:uid="{00000000-0005-0000-0000-0000AE6C0000}"/>
    <cellStyle name="Normal 12 4 4 5 2" xfId="7392" xr:uid="{00000000-0005-0000-0000-0000AF6C0000}"/>
    <cellStyle name="Normal 12 4 4 5 2 2" xfId="42053" xr:uid="{00000000-0005-0000-0000-0000B06C0000}"/>
    <cellStyle name="Normal 12 4 4 5 3" xfId="12342" xr:uid="{00000000-0005-0000-0000-0000B16C0000}"/>
    <cellStyle name="Normal 12 4 4 5 3 2" xfId="37101" xr:uid="{00000000-0005-0000-0000-0000B26C0000}"/>
    <cellStyle name="Normal 12 4 4 5 4" xfId="17293" xr:uid="{00000000-0005-0000-0000-0000B36C0000}"/>
    <cellStyle name="Normal 12 4 4 5 5" xfId="22245" xr:uid="{00000000-0005-0000-0000-0000B46C0000}"/>
    <cellStyle name="Normal 12 4 4 5 6" xfId="27197" xr:uid="{00000000-0005-0000-0000-0000B56C0000}"/>
    <cellStyle name="Normal 12 4 4 5 7" xfId="32149" xr:uid="{00000000-0005-0000-0000-0000B66C0000}"/>
    <cellStyle name="Normal 12 4 4 6" xfId="3894" xr:uid="{00000000-0005-0000-0000-0000B76C0000}"/>
    <cellStyle name="Normal 12 4 4 6 2" xfId="8844" xr:uid="{00000000-0005-0000-0000-0000B86C0000}"/>
    <cellStyle name="Normal 12 4 4 6 2 2" xfId="43505" xr:uid="{00000000-0005-0000-0000-0000B96C0000}"/>
    <cellStyle name="Normal 12 4 4 6 3" xfId="13794" xr:uid="{00000000-0005-0000-0000-0000BA6C0000}"/>
    <cellStyle name="Normal 12 4 4 6 3 2" xfId="38553" xr:uid="{00000000-0005-0000-0000-0000BB6C0000}"/>
    <cellStyle name="Normal 12 4 4 6 4" xfId="18745" xr:uid="{00000000-0005-0000-0000-0000BC6C0000}"/>
    <cellStyle name="Normal 12 4 4 6 5" xfId="23697" xr:uid="{00000000-0005-0000-0000-0000BD6C0000}"/>
    <cellStyle name="Normal 12 4 4 6 6" xfId="28649" xr:uid="{00000000-0005-0000-0000-0000BE6C0000}"/>
    <cellStyle name="Normal 12 4 4 6 7" xfId="33601" xr:uid="{00000000-0005-0000-0000-0000BF6C0000}"/>
    <cellStyle name="Normal 12 4 4 7" xfId="5346" xr:uid="{00000000-0005-0000-0000-0000C06C0000}"/>
    <cellStyle name="Normal 12 4 4 7 2" xfId="10296" xr:uid="{00000000-0005-0000-0000-0000C16C0000}"/>
    <cellStyle name="Normal 12 4 4 7 2 2" xfId="44957" xr:uid="{00000000-0005-0000-0000-0000C26C0000}"/>
    <cellStyle name="Normal 12 4 4 7 3" xfId="15246" xr:uid="{00000000-0005-0000-0000-0000C36C0000}"/>
    <cellStyle name="Normal 12 4 4 7 3 2" xfId="40005" xr:uid="{00000000-0005-0000-0000-0000C46C0000}"/>
    <cellStyle name="Normal 12 4 4 7 4" xfId="20197" xr:uid="{00000000-0005-0000-0000-0000C56C0000}"/>
    <cellStyle name="Normal 12 4 4 7 5" xfId="25149" xr:uid="{00000000-0005-0000-0000-0000C66C0000}"/>
    <cellStyle name="Normal 12 4 4 7 6" xfId="30101" xr:uid="{00000000-0005-0000-0000-0000C76C0000}"/>
    <cellStyle name="Normal 12 4 4 7 7" xfId="35053" xr:uid="{00000000-0005-0000-0000-0000C86C0000}"/>
    <cellStyle name="Normal 12 4 4 8" xfId="1914" xr:uid="{00000000-0005-0000-0000-0000C96C0000}"/>
    <cellStyle name="Normal 12 4 4 8 2" xfId="41525" xr:uid="{00000000-0005-0000-0000-0000CA6C0000}"/>
    <cellStyle name="Normal 12 4 4 9" xfId="6864" xr:uid="{00000000-0005-0000-0000-0000CB6C0000}"/>
    <cellStyle name="Normal 12 4 4 9 2" xfId="36573" xr:uid="{00000000-0005-0000-0000-0000CC6C0000}"/>
    <cellStyle name="Normal 12 4 5" xfId="462" xr:uid="{00000000-0005-0000-0000-0000CD6C0000}"/>
    <cellStyle name="Normal 12 4 5 10" xfId="11880" xr:uid="{00000000-0005-0000-0000-0000CE6C0000}"/>
    <cellStyle name="Normal 12 4 5 11" xfId="16831" xr:uid="{00000000-0005-0000-0000-0000CF6C0000}"/>
    <cellStyle name="Normal 12 4 5 12" xfId="21783" xr:uid="{00000000-0005-0000-0000-0000D06C0000}"/>
    <cellStyle name="Normal 12 4 5 13" xfId="26735" xr:uid="{00000000-0005-0000-0000-0000D16C0000}"/>
    <cellStyle name="Normal 12 4 5 14" xfId="31687" xr:uid="{00000000-0005-0000-0000-0000D26C0000}"/>
    <cellStyle name="Normal 12 4 5 2" xfId="1056" xr:uid="{00000000-0005-0000-0000-0000D36C0000}"/>
    <cellStyle name="Normal 12 4 5 2 10" xfId="22047" xr:uid="{00000000-0005-0000-0000-0000D46C0000}"/>
    <cellStyle name="Normal 12 4 5 2 11" xfId="26999" xr:uid="{00000000-0005-0000-0000-0000D56C0000}"/>
    <cellStyle name="Normal 12 4 5 2 12" xfId="31951" xr:uid="{00000000-0005-0000-0000-0000D66C0000}"/>
    <cellStyle name="Normal 12 4 5 2 2" xfId="1650" xr:uid="{00000000-0005-0000-0000-0000D76C0000}"/>
    <cellStyle name="Normal 12 4 5 2 2 10" xfId="33403" xr:uid="{00000000-0005-0000-0000-0000D86C0000}"/>
    <cellStyle name="Normal 12 4 5 2 2 2" xfId="5148" xr:uid="{00000000-0005-0000-0000-0000D96C0000}"/>
    <cellStyle name="Normal 12 4 5 2 2 2 2" xfId="10098" xr:uid="{00000000-0005-0000-0000-0000DA6C0000}"/>
    <cellStyle name="Normal 12 4 5 2 2 2 2 2" xfId="44759" xr:uid="{00000000-0005-0000-0000-0000DB6C0000}"/>
    <cellStyle name="Normal 12 4 5 2 2 2 3" xfId="15048" xr:uid="{00000000-0005-0000-0000-0000DC6C0000}"/>
    <cellStyle name="Normal 12 4 5 2 2 2 3 2" xfId="39807" xr:uid="{00000000-0005-0000-0000-0000DD6C0000}"/>
    <cellStyle name="Normal 12 4 5 2 2 2 4" xfId="19999" xr:uid="{00000000-0005-0000-0000-0000DE6C0000}"/>
    <cellStyle name="Normal 12 4 5 2 2 2 5" xfId="24951" xr:uid="{00000000-0005-0000-0000-0000DF6C0000}"/>
    <cellStyle name="Normal 12 4 5 2 2 2 6" xfId="29903" xr:uid="{00000000-0005-0000-0000-0000E06C0000}"/>
    <cellStyle name="Normal 12 4 5 2 2 2 7" xfId="34855" xr:uid="{00000000-0005-0000-0000-0000E16C0000}"/>
    <cellStyle name="Normal 12 4 5 2 2 3" xfId="6600" xr:uid="{00000000-0005-0000-0000-0000E26C0000}"/>
    <cellStyle name="Normal 12 4 5 2 2 3 2" xfId="11550" xr:uid="{00000000-0005-0000-0000-0000E36C0000}"/>
    <cellStyle name="Normal 12 4 5 2 2 3 2 2" xfId="46211" xr:uid="{00000000-0005-0000-0000-0000E46C0000}"/>
    <cellStyle name="Normal 12 4 5 2 2 3 3" xfId="16500" xr:uid="{00000000-0005-0000-0000-0000E56C0000}"/>
    <cellStyle name="Normal 12 4 5 2 2 3 3 2" xfId="41259" xr:uid="{00000000-0005-0000-0000-0000E66C0000}"/>
    <cellStyle name="Normal 12 4 5 2 2 3 4" xfId="21451" xr:uid="{00000000-0005-0000-0000-0000E76C0000}"/>
    <cellStyle name="Normal 12 4 5 2 2 3 5" xfId="26403" xr:uid="{00000000-0005-0000-0000-0000E86C0000}"/>
    <cellStyle name="Normal 12 4 5 2 2 3 6" xfId="31355" xr:uid="{00000000-0005-0000-0000-0000E96C0000}"/>
    <cellStyle name="Normal 12 4 5 2 2 3 7" xfId="36307" xr:uid="{00000000-0005-0000-0000-0000EA6C0000}"/>
    <cellStyle name="Normal 12 4 5 2 2 4" xfId="3696" xr:uid="{00000000-0005-0000-0000-0000EB6C0000}"/>
    <cellStyle name="Normal 12 4 5 2 2 4 2" xfId="43307" xr:uid="{00000000-0005-0000-0000-0000EC6C0000}"/>
    <cellStyle name="Normal 12 4 5 2 2 5" xfId="8646" xr:uid="{00000000-0005-0000-0000-0000ED6C0000}"/>
    <cellStyle name="Normal 12 4 5 2 2 5 2" xfId="38355" xr:uid="{00000000-0005-0000-0000-0000EE6C0000}"/>
    <cellStyle name="Normal 12 4 5 2 2 6" xfId="13596" xr:uid="{00000000-0005-0000-0000-0000EF6C0000}"/>
    <cellStyle name="Normal 12 4 5 2 2 7" xfId="18547" xr:uid="{00000000-0005-0000-0000-0000F06C0000}"/>
    <cellStyle name="Normal 12 4 5 2 2 8" xfId="23499" xr:uid="{00000000-0005-0000-0000-0000F16C0000}"/>
    <cellStyle name="Normal 12 4 5 2 2 9" xfId="28451" xr:uid="{00000000-0005-0000-0000-0000F26C0000}"/>
    <cellStyle name="Normal 12 4 5 2 3" xfId="3102" xr:uid="{00000000-0005-0000-0000-0000F36C0000}"/>
    <cellStyle name="Normal 12 4 5 2 3 2" xfId="8052" xr:uid="{00000000-0005-0000-0000-0000F46C0000}"/>
    <cellStyle name="Normal 12 4 5 2 3 2 2" xfId="42713" xr:uid="{00000000-0005-0000-0000-0000F56C0000}"/>
    <cellStyle name="Normal 12 4 5 2 3 3" xfId="13002" xr:uid="{00000000-0005-0000-0000-0000F66C0000}"/>
    <cellStyle name="Normal 12 4 5 2 3 3 2" xfId="37761" xr:uid="{00000000-0005-0000-0000-0000F76C0000}"/>
    <cellStyle name="Normal 12 4 5 2 3 4" xfId="17953" xr:uid="{00000000-0005-0000-0000-0000F86C0000}"/>
    <cellStyle name="Normal 12 4 5 2 3 5" xfId="22905" xr:uid="{00000000-0005-0000-0000-0000F96C0000}"/>
    <cellStyle name="Normal 12 4 5 2 3 6" xfId="27857" xr:uid="{00000000-0005-0000-0000-0000FA6C0000}"/>
    <cellStyle name="Normal 12 4 5 2 3 7" xfId="32809" xr:uid="{00000000-0005-0000-0000-0000FB6C0000}"/>
    <cellStyle name="Normal 12 4 5 2 4" xfId="4554" xr:uid="{00000000-0005-0000-0000-0000FC6C0000}"/>
    <cellStyle name="Normal 12 4 5 2 4 2" xfId="9504" xr:uid="{00000000-0005-0000-0000-0000FD6C0000}"/>
    <cellStyle name="Normal 12 4 5 2 4 2 2" xfId="44165" xr:uid="{00000000-0005-0000-0000-0000FE6C0000}"/>
    <cellStyle name="Normal 12 4 5 2 4 3" xfId="14454" xr:uid="{00000000-0005-0000-0000-0000FF6C0000}"/>
    <cellStyle name="Normal 12 4 5 2 4 3 2" xfId="39213" xr:uid="{00000000-0005-0000-0000-0000006D0000}"/>
    <cellStyle name="Normal 12 4 5 2 4 4" xfId="19405" xr:uid="{00000000-0005-0000-0000-0000016D0000}"/>
    <cellStyle name="Normal 12 4 5 2 4 5" xfId="24357" xr:uid="{00000000-0005-0000-0000-0000026D0000}"/>
    <cellStyle name="Normal 12 4 5 2 4 6" xfId="29309" xr:uid="{00000000-0005-0000-0000-0000036D0000}"/>
    <cellStyle name="Normal 12 4 5 2 4 7" xfId="34261" xr:uid="{00000000-0005-0000-0000-0000046D0000}"/>
    <cellStyle name="Normal 12 4 5 2 5" xfId="6006" xr:uid="{00000000-0005-0000-0000-0000056D0000}"/>
    <cellStyle name="Normal 12 4 5 2 5 2" xfId="10956" xr:uid="{00000000-0005-0000-0000-0000066D0000}"/>
    <cellStyle name="Normal 12 4 5 2 5 2 2" xfId="45617" xr:uid="{00000000-0005-0000-0000-0000076D0000}"/>
    <cellStyle name="Normal 12 4 5 2 5 3" xfId="15906" xr:uid="{00000000-0005-0000-0000-0000086D0000}"/>
    <cellStyle name="Normal 12 4 5 2 5 3 2" xfId="40665" xr:uid="{00000000-0005-0000-0000-0000096D0000}"/>
    <cellStyle name="Normal 12 4 5 2 5 4" xfId="20857" xr:uid="{00000000-0005-0000-0000-00000A6D0000}"/>
    <cellStyle name="Normal 12 4 5 2 5 5" xfId="25809" xr:uid="{00000000-0005-0000-0000-00000B6D0000}"/>
    <cellStyle name="Normal 12 4 5 2 5 6" xfId="30761" xr:uid="{00000000-0005-0000-0000-00000C6D0000}"/>
    <cellStyle name="Normal 12 4 5 2 5 7" xfId="35713" xr:uid="{00000000-0005-0000-0000-00000D6D0000}"/>
    <cellStyle name="Normal 12 4 5 2 6" xfId="2244" xr:uid="{00000000-0005-0000-0000-00000E6D0000}"/>
    <cellStyle name="Normal 12 4 5 2 6 2" xfId="41855" xr:uid="{00000000-0005-0000-0000-00000F6D0000}"/>
    <cellStyle name="Normal 12 4 5 2 7" xfId="7194" xr:uid="{00000000-0005-0000-0000-0000106D0000}"/>
    <cellStyle name="Normal 12 4 5 2 7 2" xfId="36903" xr:uid="{00000000-0005-0000-0000-0000116D0000}"/>
    <cellStyle name="Normal 12 4 5 2 8" xfId="12144" xr:uid="{00000000-0005-0000-0000-0000126D0000}"/>
    <cellStyle name="Normal 12 4 5 2 9" xfId="17095" xr:uid="{00000000-0005-0000-0000-0000136D0000}"/>
    <cellStyle name="Normal 12 4 5 3" xfId="792" xr:uid="{00000000-0005-0000-0000-0000146D0000}"/>
    <cellStyle name="Normal 12 4 5 3 10" xfId="32545" xr:uid="{00000000-0005-0000-0000-0000156D0000}"/>
    <cellStyle name="Normal 12 4 5 3 2" xfId="4290" xr:uid="{00000000-0005-0000-0000-0000166D0000}"/>
    <cellStyle name="Normal 12 4 5 3 2 2" xfId="9240" xr:uid="{00000000-0005-0000-0000-0000176D0000}"/>
    <cellStyle name="Normal 12 4 5 3 2 2 2" xfId="43901" xr:uid="{00000000-0005-0000-0000-0000186D0000}"/>
    <cellStyle name="Normal 12 4 5 3 2 3" xfId="14190" xr:uid="{00000000-0005-0000-0000-0000196D0000}"/>
    <cellStyle name="Normal 12 4 5 3 2 3 2" xfId="38949" xr:uid="{00000000-0005-0000-0000-00001A6D0000}"/>
    <cellStyle name="Normal 12 4 5 3 2 4" xfId="19141" xr:uid="{00000000-0005-0000-0000-00001B6D0000}"/>
    <cellStyle name="Normal 12 4 5 3 2 5" xfId="24093" xr:uid="{00000000-0005-0000-0000-00001C6D0000}"/>
    <cellStyle name="Normal 12 4 5 3 2 6" xfId="29045" xr:uid="{00000000-0005-0000-0000-00001D6D0000}"/>
    <cellStyle name="Normal 12 4 5 3 2 7" xfId="33997" xr:uid="{00000000-0005-0000-0000-00001E6D0000}"/>
    <cellStyle name="Normal 12 4 5 3 3" xfId="5742" xr:uid="{00000000-0005-0000-0000-00001F6D0000}"/>
    <cellStyle name="Normal 12 4 5 3 3 2" xfId="10692" xr:uid="{00000000-0005-0000-0000-0000206D0000}"/>
    <cellStyle name="Normal 12 4 5 3 3 2 2" xfId="45353" xr:uid="{00000000-0005-0000-0000-0000216D0000}"/>
    <cellStyle name="Normal 12 4 5 3 3 3" xfId="15642" xr:uid="{00000000-0005-0000-0000-0000226D0000}"/>
    <cellStyle name="Normal 12 4 5 3 3 3 2" xfId="40401" xr:uid="{00000000-0005-0000-0000-0000236D0000}"/>
    <cellStyle name="Normal 12 4 5 3 3 4" xfId="20593" xr:uid="{00000000-0005-0000-0000-0000246D0000}"/>
    <cellStyle name="Normal 12 4 5 3 3 5" xfId="25545" xr:uid="{00000000-0005-0000-0000-0000256D0000}"/>
    <cellStyle name="Normal 12 4 5 3 3 6" xfId="30497" xr:uid="{00000000-0005-0000-0000-0000266D0000}"/>
    <cellStyle name="Normal 12 4 5 3 3 7" xfId="35449" xr:uid="{00000000-0005-0000-0000-0000276D0000}"/>
    <cellStyle name="Normal 12 4 5 3 4" xfId="2838" xr:uid="{00000000-0005-0000-0000-0000286D0000}"/>
    <cellStyle name="Normal 12 4 5 3 4 2" xfId="42449" xr:uid="{00000000-0005-0000-0000-0000296D0000}"/>
    <cellStyle name="Normal 12 4 5 3 5" xfId="7788" xr:uid="{00000000-0005-0000-0000-00002A6D0000}"/>
    <cellStyle name="Normal 12 4 5 3 5 2" xfId="37497" xr:uid="{00000000-0005-0000-0000-00002B6D0000}"/>
    <cellStyle name="Normal 12 4 5 3 6" xfId="12738" xr:uid="{00000000-0005-0000-0000-00002C6D0000}"/>
    <cellStyle name="Normal 12 4 5 3 7" xfId="17689" xr:uid="{00000000-0005-0000-0000-00002D6D0000}"/>
    <cellStyle name="Normal 12 4 5 3 8" xfId="22641" xr:uid="{00000000-0005-0000-0000-00002E6D0000}"/>
    <cellStyle name="Normal 12 4 5 3 9" xfId="27593" xr:uid="{00000000-0005-0000-0000-00002F6D0000}"/>
    <cellStyle name="Normal 12 4 5 4" xfId="1386" xr:uid="{00000000-0005-0000-0000-0000306D0000}"/>
    <cellStyle name="Normal 12 4 5 4 10" xfId="33139" xr:uid="{00000000-0005-0000-0000-0000316D0000}"/>
    <cellStyle name="Normal 12 4 5 4 2" xfId="4884" xr:uid="{00000000-0005-0000-0000-0000326D0000}"/>
    <cellStyle name="Normal 12 4 5 4 2 2" xfId="9834" xr:uid="{00000000-0005-0000-0000-0000336D0000}"/>
    <cellStyle name="Normal 12 4 5 4 2 2 2" xfId="44495" xr:uid="{00000000-0005-0000-0000-0000346D0000}"/>
    <cellStyle name="Normal 12 4 5 4 2 3" xfId="14784" xr:uid="{00000000-0005-0000-0000-0000356D0000}"/>
    <cellStyle name="Normal 12 4 5 4 2 3 2" xfId="39543" xr:uid="{00000000-0005-0000-0000-0000366D0000}"/>
    <cellStyle name="Normal 12 4 5 4 2 4" xfId="19735" xr:uid="{00000000-0005-0000-0000-0000376D0000}"/>
    <cellStyle name="Normal 12 4 5 4 2 5" xfId="24687" xr:uid="{00000000-0005-0000-0000-0000386D0000}"/>
    <cellStyle name="Normal 12 4 5 4 2 6" xfId="29639" xr:uid="{00000000-0005-0000-0000-0000396D0000}"/>
    <cellStyle name="Normal 12 4 5 4 2 7" xfId="34591" xr:uid="{00000000-0005-0000-0000-00003A6D0000}"/>
    <cellStyle name="Normal 12 4 5 4 3" xfId="6336" xr:uid="{00000000-0005-0000-0000-00003B6D0000}"/>
    <cellStyle name="Normal 12 4 5 4 3 2" xfId="11286" xr:uid="{00000000-0005-0000-0000-00003C6D0000}"/>
    <cellStyle name="Normal 12 4 5 4 3 2 2" xfId="45947" xr:uid="{00000000-0005-0000-0000-00003D6D0000}"/>
    <cellStyle name="Normal 12 4 5 4 3 3" xfId="16236" xr:uid="{00000000-0005-0000-0000-00003E6D0000}"/>
    <cellStyle name="Normal 12 4 5 4 3 3 2" xfId="40995" xr:uid="{00000000-0005-0000-0000-00003F6D0000}"/>
    <cellStyle name="Normal 12 4 5 4 3 4" xfId="21187" xr:uid="{00000000-0005-0000-0000-0000406D0000}"/>
    <cellStyle name="Normal 12 4 5 4 3 5" xfId="26139" xr:uid="{00000000-0005-0000-0000-0000416D0000}"/>
    <cellStyle name="Normal 12 4 5 4 3 6" xfId="31091" xr:uid="{00000000-0005-0000-0000-0000426D0000}"/>
    <cellStyle name="Normal 12 4 5 4 3 7" xfId="36043" xr:uid="{00000000-0005-0000-0000-0000436D0000}"/>
    <cellStyle name="Normal 12 4 5 4 4" xfId="3432" xr:uid="{00000000-0005-0000-0000-0000446D0000}"/>
    <cellStyle name="Normal 12 4 5 4 4 2" xfId="43043" xr:uid="{00000000-0005-0000-0000-0000456D0000}"/>
    <cellStyle name="Normal 12 4 5 4 5" xfId="8382" xr:uid="{00000000-0005-0000-0000-0000466D0000}"/>
    <cellStyle name="Normal 12 4 5 4 5 2" xfId="38091" xr:uid="{00000000-0005-0000-0000-0000476D0000}"/>
    <cellStyle name="Normal 12 4 5 4 6" xfId="13332" xr:uid="{00000000-0005-0000-0000-0000486D0000}"/>
    <cellStyle name="Normal 12 4 5 4 7" xfId="18283" xr:uid="{00000000-0005-0000-0000-0000496D0000}"/>
    <cellStyle name="Normal 12 4 5 4 8" xfId="23235" xr:uid="{00000000-0005-0000-0000-00004A6D0000}"/>
    <cellStyle name="Normal 12 4 5 4 9" xfId="28187" xr:uid="{00000000-0005-0000-0000-00004B6D0000}"/>
    <cellStyle name="Normal 12 4 5 5" xfId="2508" xr:uid="{00000000-0005-0000-0000-00004C6D0000}"/>
    <cellStyle name="Normal 12 4 5 5 2" xfId="7458" xr:uid="{00000000-0005-0000-0000-00004D6D0000}"/>
    <cellStyle name="Normal 12 4 5 5 2 2" xfId="42119" xr:uid="{00000000-0005-0000-0000-00004E6D0000}"/>
    <cellStyle name="Normal 12 4 5 5 3" xfId="12408" xr:uid="{00000000-0005-0000-0000-00004F6D0000}"/>
    <cellStyle name="Normal 12 4 5 5 3 2" xfId="37167" xr:uid="{00000000-0005-0000-0000-0000506D0000}"/>
    <cellStyle name="Normal 12 4 5 5 4" xfId="17359" xr:uid="{00000000-0005-0000-0000-0000516D0000}"/>
    <cellStyle name="Normal 12 4 5 5 5" xfId="22311" xr:uid="{00000000-0005-0000-0000-0000526D0000}"/>
    <cellStyle name="Normal 12 4 5 5 6" xfId="27263" xr:uid="{00000000-0005-0000-0000-0000536D0000}"/>
    <cellStyle name="Normal 12 4 5 5 7" xfId="32215" xr:uid="{00000000-0005-0000-0000-0000546D0000}"/>
    <cellStyle name="Normal 12 4 5 6" xfId="3960" xr:uid="{00000000-0005-0000-0000-0000556D0000}"/>
    <cellStyle name="Normal 12 4 5 6 2" xfId="8910" xr:uid="{00000000-0005-0000-0000-0000566D0000}"/>
    <cellStyle name="Normal 12 4 5 6 2 2" xfId="43571" xr:uid="{00000000-0005-0000-0000-0000576D0000}"/>
    <cellStyle name="Normal 12 4 5 6 3" xfId="13860" xr:uid="{00000000-0005-0000-0000-0000586D0000}"/>
    <cellStyle name="Normal 12 4 5 6 3 2" xfId="38619" xr:uid="{00000000-0005-0000-0000-0000596D0000}"/>
    <cellStyle name="Normal 12 4 5 6 4" xfId="18811" xr:uid="{00000000-0005-0000-0000-00005A6D0000}"/>
    <cellStyle name="Normal 12 4 5 6 5" xfId="23763" xr:uid="{00000000-0005-0000-0000-00005B6D0000}"/>
    <cellStyle name="Normal 12 4 5 6 6" xfId="28715" xr:uid="{00000000-0005-0000-0000-00005C6D0000}"/>
    <cellStyle name="Normal 12 4 5 6 7" xfId="33667" xr:uid="{00000000-0005-0000-0000-00005D6D0000}"/>
    <cellStyle name="Normal 12 4 5 7" xfId="5412" xr:uid="{00000000-0005-0000-0000-00005E6D0000}"/>
    <cellStyle name="Normal 12 4 5 7 2" xfId="10362" xr:uid="{00000000-0005-0000-0000-00005F6D0000}"/>
    <cellStyle name="Normal 12 4 5 7 2 2" xfId="45023" xr:uid="{00000000-0005-0000-0000-0000606D0000}"/>
    <cellStyle name="Normal 12 4 5 7 3" xfId="15312" xr:uid="{00000000-0005-0000-0000-0000616D0000}"/>
    <cellStyle name="Normal 12 4 5 7 3 2" xfId="40071" xr:uid="{00000000-0005-0000-0000-0000626D0000}"/>
    <cellStyle name="Normal 12 4 5 7 4" xfId="20263" xr:uid="{00000000-0005-0000-0000-0000636D0000}"/>
    <cellStyle name="Normal 12 4 5 7 5" xfId="25215" xr:uid="{00000000-0005-0000-0000-0000646D0000}"/>
    <cellStyle name="Normal 12 4 5 7 6" xfId="30167" xr:uid="{00000000-0005-0000-0000-0000656D0000}"/>
    <cellStyle name="Normal 12 4 5 7 7" xfId="35119" xr:uid="{00000000-0005-0000-0000-0000666D0000}"/>
    <cellStyle name="Normal 12 4 5 8" xfId="1980" xr:uid="{00000000-0005-0000-0000-0000676D0000}"/>
    <cellStyle name="Normal 12 4 5 8 2" xfId="41591" xr:uid="{00000000-0005-0000-0000-0000686D0000}"/>
    <cellStyle name="Normal 12 4 5 9" xfId="6930" xr:uid="{00000000-0005-0000-0000-0000696D0000}"/>
    <cellStyle name="Normal 12 4 5 9 2" xfId="36639" xr:uid="{00000000-0005-0000-0000-00006A6D0000}"/>
    <cellStyle name="Normal 12 4 6" xfId="594" xr:uid="{00000000-0005-0000-0000-00006B6D0000}"/>
    <cellStyle name="Normal 12 4 6 10" xfId="21585" xr:uid="{00000000-0005-0000-0000-00006C6D0000}"/>
    <cellStyle name="Normal 12 4 6 11" xfId="26537" xr:uid="{00000000-0005-0000-0000-00006D6D0000}"/>
    <cellStyle name="Normal 12 4 6 12" xfId="31489" xr:uid="{00000000-0005-0000-0000-00006E6D0000}"/>
    <cellStyle name="Normal 12 4 6 2" xfId="1188" xr:uid="{00000000-0005-0000-0000-00006F6D0000}"/>
    <cellStyle name="Normal 12 4 6 2 10" xfId="32941" xr:uid="{00000000-0005-0000-0000-0000706D0000}"/>
    <cellStyle name="Normal 12 4 6 2 2" xfId="4686" xr:uid="{00000000-0005-0000-0000-0000716D0000}"/>
    <cellStyle name="Normal 12 4 6 2 2 2" xfId="9636" xr:uid="{00000000-0005-0000-0000-0000726D0000}"/>
    <cellStyle name="Normal 12 4 6 2 2 2 2" xfId="44297" xr:uid="{00000000-0005-0000-0000-0000736D0000}"/>
    <cellStyle name="Normal 12 4 6 2 2 3" xfId="14586" xr:uid="{00000000-0005-0000-0000-0000746D0000}"/>
    <cellStyle name="Normal 12 4 6 2 2 3 2" xfId="39345" xr:uid="{00000000-0005-0000-0000-0000756D0000}"/>
    <cellStyle name="Normal 12 4 6 2 2 4" xfId="19537" xr:uid="{00000000-0005-0000-0000-0000766D0000}"/>
    <cellStyle name="Normal 12 4 6 2 2 5" xfId="24489" xr:uid="{00000000-0005-0000-0000-0000776D0000}"/>
    <cellStyle name="Normal 12 4 6 2 2 6" xfId="29441" xr:uid="{00000000-0005-0000-0000-0000786D0000}"/>
    <cellStyle name="Normal 12 4 6 2 2 7" xfId="34393" xr:uid="{00000000-0005-0000-0000-0000796D0000}"/>
    <cellStyle name="Normal 12 4 6 2 3" xfId="6138" xr:uid="{00000000-0005-0000-0000-00007A6D0000}"/>
    <cellStyle name="Normal 12 4 6 2 3 2" xfId="11088" xr:uid="{00000000-0005-0000-0000-00007B6D0000}"/>
    <cellStyle name="Normal 12 4 6 2 3 2 2" xfId="45749" xr:uid="{00000000-0005-0000-0000-00007C6D0000}"/>
    <cellStyle name="Normal 12 4 6 2 3 3" xfId="16038" xr:uid="{00000000-0005-0000-0000-00007D6D0000}"/>
    <cellStyle name="Normal 12 4 6 2 3 3 2" xfId="40797" xr:uid="{00000000-0005-0000-0000-00007E6D0000}"/>
    <cellStyle name="Normal 12 4 6 2 3 4" xfId="20989" xr:uid="{00000000-0005-0000-0000-00007F6D0000}"/>
    <cellStyle name="Normal 12 4 6 2 3 5" xfId="25941" xr:uid="{00000000-0005-0000-0000-0000806D0000}"/>
    <cellStyle name="Normal 12 4 6 2 3 6" xfId="30893" xr:uid="{00000000-0005-0000-0000-0000816D0000}"/>
    <cellStyle name="Normal 12 4 6 2 3 7" xfId="35845" xr:uid="{00000000-0005-0000-0000-0000826D0000}"/>
    <cellStyle name="Normal 12 4 6 2 4" xfId="3234" xr:uid="{00000000-0005-0000-0000-0000836D0000}"/>
    <cellStyle name="Normal 12 4 6 2 4 2" xfId="42845" xr:uid="{00000000-0005-0000-0000-0000846D0000}"/>
    <cellStyle name="Normal 12 4 6 2 5" xfId="8184" xr:uid="{00000000-0005-0000-0000-0000856D0000}"/>
    <cellStyle name="Normal 12 4 6 2 5 2" xfId="37893" xr:uid="{00000000-0005-0000-0000-0000866D0000}"/>
    <cellStyle name="Normal 12 4 6 2 6" xfId="13134" xr:uid="{00000000-0005-0000-0000-0000876D0000}"/>
    <cellStyle name="Normal 12 4 6 2 7" xfId="18085" xr:uid="{00000000-0005-0000-0000-0000886D0000}"/>
    <cellStyle name="Normal 12 4 6 2 8" xfId="23037" xr:uid="{00000000-0005-0000-0000-0000896D0000}"/>
    <cellStyle name="Normal 12 4 6 2 9" xfId="27989" xr:uid="{00000000-0005-0000-0000-00008A6D0000}"/>
    <cellStyle name="Normal 12 4 6 3" xfId="2640" xr:uid="{00000000-0005-0000-0000-00008B6D0000}"/>
    <cellStyle name="Normal 12 4 6 3 2" xfId="7590" xr:uid="{00000000-0005-0000-0000-00008C6D0000}"/>
    <cellStyle name="Normal 12 4 6 3 2 2" xfId="42251" xr:uid="{00000000-0005-0000-0000-00008D6D0000}"/>
    <cellStyle name="Normal 12 4 6 3 3" xfId="12540" xr:uid="{00000000-0005-0000-0000-00008E6D0000}"/>
    <cellStyle name="Normal 12 4 6 3 3 2" xfId="37299" xr:uid="{00000000-0005-0000-0000-00008F6D0000}"/>
    <cellStyle name="Normal 12 4 6 3 4" xfId="17491" xr:uid="{00000000-0005-0000-0000-0000906D0000}"/>
    <cellStyle name="Normal 12 4 6 3 5" xfId="22443" xr:uid="{00000000-0005-0000-0000-0000916D0000}"/>
    <cellStyle name="Normal 12 4 6 3 6" xfId="27395" xr:uid="{00000000-0005-0000-0000-0000926D0000}"/>
    <cellStyle name="Normal 12 4 6 3 7" xfId="32347" xr:uid="{00000000-0005-0000-0000-0000936D0000}"/>
    <cellStyle name="Normal 12 4 6 4" xfId="4092" xr:uid="{00000000-0005-0000-0000-0000946D0000}"/>
    <cellStyle name="Normal 12 4 6 4 2" xfId="9042" xr:uid="{00000000-0005-0000-0000-0000956D0000}"/>
    <cellStyle name="Normal 12 4 6 4 2 2" xfId="43703" xr:uid="{00000000-0005-0000-0000-0000966D0000}"/>
    <cellStyle name="Normal 12 4 6 4 3" xfId="13992" xr:uid="{00000000-0005-0000-0000-0000976D0000}"/>
    <cellStyle name="Normal 12 4 6 4 3 2" xfId="38751" xr:uid="{00000000-0005-0000-0000-0000986D0000}"/>
    <cellStyle name="Normal 12 4 6 4 4" xfId="18943" xr:uid="{00000000-0005-0000-0000-0000996D0000}"/>
    <cellStyle name="Normal 12 4 6 4 5" xfId="23895" xr:uid="{00000000-0005-0000-0000-00009A6D0000}"/>
    <cellStyle name="Normal 12 4 6 4 6" xfId="28847" xr:uid="{00000000-0005-0000-0000-00009B6D0000}"/>
    <cellStyle name="Normal 12 4 6 4 7" xfId="33799" xr:uid="{00000000-0005-0000-0000-00009C6D0000}"/>
    <cellStyle name="Normal 12 4 6 5" xfId="5544" xr:uid="{00000000-0005-0000-0000-00009D6D0000}"/>
    <cellStyle name="Normal 12 4 6 5 2" xfId="10494" xr:uid="{00000000-0005-0000-0000-00009E6D0000}"/>
    <cellStyle name="Normal 12 4 6 5 2 2" xfId="45155" xr:uid="{00000000-0005-0000-0000-00009F6D0000}"/>
    <cellStyle name="Normal 12 4 6 5 3" xfId="15444" xr:uid="{00000000-0005-0000-0000-0000A06D0000}"/>
    <cellStyle name="Normal 12 4 6 5 3 2" xfId="40203" xr:uid="{00000000-0005-0000-0000-0000A16D0000}"/>
    <cellStyle name="Normal 12 4 6 5 4" xfId="20395" xr:uid="{00000000-0005-0000-0000-0000A26D0000}"/>
    <cellStyle name="Normal 12 4 6 5 5" xfId="25347" xr:uid="{00000000-0005-0000-0000-0000A36D0000}"/>
    <cellStyle name="Normal 12 4 6 5 6" xfId="30299" xr:uid="{00000000-0005-0000-0000-0000A46D0000}"/>
    <cellStyle name="Normal 12 4 6 5 7" xfId="35251" xr:uid="{00000000-0005-0000-0000-0000A56D0000}"/>
    <cellStyle name="Normal 12 4 6 6" xfId="1782" xr:uid="{00000000-0005-0000-0000-0000A66D0000}"/>
    <cellStyle name="Normal 12 4 6 6 2" xfId="41393" xr:uid="{00000000-0005-0000-0000-0000A76D0000}"/>
    <cellStyle name="Normal 12 4 6 7" xfId="6732" xr:uid="{00000000-0005-0000-0000-0000A86D0000}"/>
    <cellStyle name="Normal 12 4 6 7 2" xfId="36441" xr:uid="{00000000-0005-0000-0000-0000A96D0000}"/>
    <cellStyle name="Normal 12 4 6 8" xfId="11682" xr:uid="{00000000-0005-0000-0000-0000AA6D0000}"/>
    <cellStyle name="Normal 12 4 6 9" xfId="16633" xr:uid="{00000000-0005-0000-0000-0000AB6D0000}"/>
    <cellStyle name="Normal 12 4 7" xfId="858" xr:uid="{00000000-0005-0000-0000-0000AC6D0000}"/>
    <cellStyle name="Normal 12 4 7 10" xfId="21849" xr:uid="{00000000-0005-0000-0000-0000AD6D0000}"/>
    <cellStyle name="Normal 12 4 7 11" xfId="26801" xr:uid="{00000000-0005-0000-0000-0000AE6D0000}"/>
    <cellStyle name="Normal 12 4 7 12" xfId="31753" xr:uid="{00000000-0005-0000-0000-0000AF6D0000}"/>
    <cellStyle name="Normal 12 4 7 2" xfId="1452" xr:uid="{00000000-0005-0000-0000-0000B06D0000}"/>
    <cellStyle name="Normal 12 4 7 2 10" xfId="33205" xr:uid="{00000000-0005-0000-0000-0000B16D0000}"/>
    <cellStyle name="Normal 12 4 7 2 2" xfId="4950" xr:uid="{00000000-0005-0000-0000-0000B26D0000}"/>
    <cellStyle name="Normal 12 4 7 2 2 2" xfId="9900" xr:uid="{00000000-0005-0000-0000-0000B36D0000}"/>
    <cellStyle name="Normal 12 4 7 2 2 2 2" xfId="44561" xr:uid="{00000000-0005-0000-0000-0000B46D0000}"/>
    <cellStyle name="Normal 12 4 7 2 2 3" xfId="14850" xr:uid="{00000000-0005-0000-0000-0000B56D0000}"/>
    <cellStyle name="Normal 12 4 7 2 2 3 2" xfId="39609" xr:uid="{00000000-0005-0000-0000-0000B66D0000}"/>
    <cellStyle name="Normal 12 4 7 2 2 4" xfId="19801" xr:uid="{00000000-0005-0000-0000-0000B76D0000}"/>
    <cellStyle name="Normal 12 4 7 2 2 5" xfId="24753" xr:uid="{00000000-0005-0000-0000-0000B86D0000}"/>
    <cellStyle name="Normal 12 4 7 2 2 6" xfId="29705" xr:uid="{00000000-0005-0000-0000-0000B96D0000}"/>
    <cellStyle name="Normal 12 4 7 2 2 7" xfId="34657" xr:uid="{00000000-0005-0000-0000-0000BA6D0000}"/>
    <cellStyle name="Normal 12 4 7 2 3" xfId="6402" xr:uid="{00000000-0005-0000-0000-0000BB6D0000}"/>
    <cellStyle name="Normal 12 4 7 2 3 2" xfId="11352" xr:uid="{00000000-0005-0000-0000-0000BC6D0000}"/>
    <cellStyle name="Normal 12 4 7 2 3 2 2" xfId="46013" xr:uid="{00000000-0005-0000-0000-0000BD6D0000}"/>
    <cellStyle name="Normal 12 4 7 2 3 3" xfId="16302" xr:uid="{00000000-0005-0000-0000-0000BE6D0000}"/>
    <cellStyle name="Normal 12 4 7 2 3 3 2" xfId="41061" xr:uid="{00000000-0005-0000-0000-0000BF6D0000}"/>
    <cellStyle name="Normal 12 4 7 2 3 4" xfId="21253" xr:uid="{00000000-0005-0000-0000-0000C06D0000}"/>
    <cellStyle name="Normal 12 4 7 2 3 5" xfId="26205" xr:uid="{00000000-0005-0000-0000-0000C16D0000}"/>
    <cellStyle name="Normal 12 4 7 2 3 6" xfId="31157" xr:uid="{00000000-0005-0000-0000-0000C26D0000}"/>
    <cellStyle name="Normal 12 4 7 2 3 7" xfId="36109" xr:uid="{00000000-0005-0000-0000-0000C36D0000}"/>
    <cellStyle name="Normal 12 4 7 2 4" xfId="3498" xr:uid="{00000000-0005-0000-0000-0000C46D0000}"/>
    <cellStyle name="Normal 12 4 7 2 4 2" xfId="43109" xr:uid="{00000000-0005-0000-0000-0000C56D0000}"/>
    <cellStyle name="Normal 12 4 7 2 5" xfId="8448" xr:uid="{00000000-0005-0000-0000-0000C66D0000}"/>
    <cellStyle name="Normal 12 4 7 2 5 2" xfId="38157" xr:uid="{00000000-0005-0000-0000-0000C76D0000}"/>
    <cellStyle name="Normal 12 4 7 2 6" xfId="13398" xr:uid="{00000000-0005-0000-0000-0000C86D0000}"/>
    <cellStyle name="Normal 12 4 7 2 7" xfId="18349" xr:uid="{00000000-0005-0000-0000-0000C96D0000}"/>
    <cellStyle name="Normal 12 4 7 2 8" xfId="23301" xr:uid="{00000000-0005-0000-0000-0000CA6D0000}"/>
    <cellStyle name="Normal 12 4 7 2 9" xfId="28253" xr:uid="{00000000-0005-0000-0000-0000CB6D0000}"/>
    <cellStyle name="Normal 12 4 7 3" xfId="2904" xr:uid="{00000000-0005-0000-0000-0000CC6D0000}"/>
    <cellStyle name="Normal 12 4 7 3 2" xfId="7854" xr:uid="{00000000-0005-0000-0000-0000CD6D0000}"/>
    <cellStyle name="Normal 12 4 7 3 2 2" xfId="42515" xr:uid="{00000000-0005-0000-0000-0000CE6D0000}"/>
    <cellStyle name="Normal 12 4 7 3 3" xfId="12804" xr:uid="{00000000-0005-0000-0000-0000CF6D0000}"/>
    <cellStyle name="Normal 12 4 7 3 3 2" xfId="37563" xr:uid="{00000000-0005-0000-0000-0000D06D0000}"/>
    <cellStyle name="Normal 12 4 7 3 4" xfId="17755" xr:uid="{00000000-0005-0000-0000-0000D16D0000}"/>
    <cellStyle name="Normal 12 4 7 3 5" xfId="22707" xr:uid="{00000000-0005-0000-0000-0000D26D0000}"/>
    <cellStyle name="Normal 12 4 7 3 6" xfId="27659" xr:uid="{00000000-0005-0000-0000-0000D36D0000}"/>
    <cellStyle name="Normal 12 4 7 3 7" xfId="32611" xr:uid="{00000000-0005-0000-0000-0000D46D0000}"/>
    <cellStyle name="Normal 12 4 7 4" xfId="4356" xr:uid="{00000000-0005-0000-0000-0000D56D0000}"/>
    <cellStyle name="Normal 12 4 7 4 2" xfId="9306" xr:uid="{00000000-0005-0000-0000-0000D66D0000}"/>
    <cellStyle name="Normal 12 4 7 4 2 2" xfId="43967" xr:uid="{00000000-0005-0000-0000-0000D76D0000}"/>
    <cellStyle name="Normal 12 4 7 4 3" xfId="14256" xr:uid="{00000000-0005-0000-0000-0000D86D0000}"/>
    <cellStyle name="Normal 12 4 7 4 3 2" xfId="39015" xr:uid="{00000000-0005-0000-0000-0000D96D0000}"/>
    <cellStyle name="Normal 12 4 7 4 4" xfId="19207" xr:uid="{00000000-0005-0000-0000-0000DA6D0000}"/>
    <cellStyle name="Normal 12 4 7 4 5" xfId="24159" xr:uid="{00000000-0005-0000-0000-0000DB6D0000}"/>
    <cellStyle name="Normal 12 4 7 4 6" xfId="29111" xr:uid="{00000000-0005-0000-0000-0000DC6D0000}"/>
    <cellStyle name="Normal 12 4 7 4 7" xfId="34063" xr:uid="{00000000-0005-0000-0000-0000DD6D0000}"/>
    <cellStyle name="Normal 12 4 7 5" xfId="5808" xr:uid="{00000000-0005-0000-0000-0000DE6D0000}"/>
    <cellStyle name="Normal 12 4 7 5 2" xfId="10758" xr:uid="{00000000-0005-0000-0000-0000DF6D0000}"/>
    <cellStyle name="Normal 12 4 7 5 2 2" xfId="45419" xr:uid="{00000000-0005-0000-0000-0000E06D0000}"/>
    <cellStyle name="Normal 12 4 7 5 3" xfId="15708" xr:uid="{00000000-0005-0000-0000-0000E16D0000}"/>
    <cellStyle name="Normal 12 4 7 5 3 2" xfId="40467" xr:uid="{00000000-0005-0000-0000-0000E26D0000}"/>
    <cellStyle name="Normal 12 4 7 5 4" xfId="20659" xr:uid="{00000000-0005-0000-0000-0000E36D0000}"/>
    <cellStyle name="Normal 12 4 7 5 5" xfId="25611" xr:uid="{00000000-0005-0000-0000-0000E46D0000}"/>
    <cellStyle name="Normal 12 4 7 5 6" xfId="30563" xr:uid="{00000000-0005-0000-0000-0000E56D0000}"/>
    <cellStyle name="Normal 12 4 7 5 7" xfId="35515" xr:uid="{00000000-0005-0000-0000-0000E66D0000}"/>
    <cellStyle name="Normal 12 4 7 6" xfId="2046" xr:uid="{00000000-0005-0000-0000-0000E76D0000}"/>
    <cellStyle name="Normal 12 4 7 6 2" xfId="41657" xr:uid="{00000000-0005-0000-0000-0000E86D0000}"/>
    <cellStyle name="Normal 12 4 7 7" xfId="6996" xr:uid="{00000000-0005-0000-0000-0000E96D0000}"/>
    <cellStyle name="Normal 12 4 7 7 2" xfId="36705" xr:uid="{00000000-0005-0000-0000-0000EA6D0000}"/>
    <cellStyle name="Normal 12 4 7 8" xfId="11946" xr:uid="{00000000-0005-0000-0000-0000EB6D0000}"/>
    <cellStyle name="Normal 12 4 7 9" xfId="16897" xr:uid="{00000000-0005-0000-0000-0000EC6D0000}"/>
    <cellStyle name="Normal 12 4 8" xfId="528" xr:uid="{00000000-0005-0000-0000-0000ED6D0000}"/>
    <cellStyle name="Normal 12 4 8 10" xfId="32281" xr:uid="{00000000-0005-0000-0000-0000EE6D0000}"/>
    <cellStyle name="Normal 12 4 8 2" xfId="4026" xr:uid="{00000000-0005-0000-0000-0000EF6D0000}"/>
    <cellStyle name="Normal 12 4 8 2 2" xfId="8976" xr:uid="{00000000-0005-0000-0000-0000F06D0000}"/>
    <cellStyle name="Normal 12 4 8 2 2 2" xfId="43637" xr:uid="{00000000-0005-0000-0000-0000F16D0000}"/>
    <cellStyle name="Normal 12 4 8 2 3" xfId="13926" xr:uid="{00000000-0005-0000-0000-0000F26D0000}"/>
    <cellStyle name="Normal 12 4 8 2 3 2" xfId="38685" xr:uid="{00000000-0005-0000-0000-0000F36D0000}"/>
    <cellStyle name="Normal 12 4 8 2 4" xfId="18877" xr:uid="{00000000-0005-0000-0000-0000F46D0000}"/>
    <cellStyle name="Normal 12 4 8 2 5" xfId="23829" xr:uid="{00000000-0005-0000-0000-0000F56D0000}"/>
    <cellStyle name="Normal 12 4 8 2 6" xfId="28781" xr:uid="{00000000-0005-0000-0000-0000F66D0000}"/>
    <cellStyle name="Normal 12 4 8 2 7" xfId="33733" xr:uid="{00000000-0005-0000-0000-0000F76D0000}"/>
    <cellStyle name="Normal 12 4 8 3" xfId="5478" xr:uid="{00000000-0005-0000-0000-0000F86D0000}"/>
    <cellStyle name="Normal 12 4 8 3 2" xfId="10428" xr:uid="{00000000-0005-0000-0000-0000F96D0000}"/>
    <cellStyle name="Normal 12 4 8 3 2 2" xfId="45089" xr:uid="{00000000-0005-0000-0000-0000FA6D0000}"/>
    <cellStyle name="Normal 12 4 8 3 3" xfId="15378" xr:uid="{00000000-0005-0000-0000-0000FB6D0000}"/>
    <cellStyle name="Normal 12 4 8 3 3 2" xfId="40137" xr:uid="{00000000-0005-0000-0000-0000FC6D0000}"/>
    <cellStyle name="Normal 12 4 8 3 4" xfId="20329" xr:uid="{00000000-0005-0000-0000-0000FD6D0000}"/>
    <cellStyle name="Normal 12 4 8 3 5" xfId="25281" xr:uid="{00000000-0005-0000-0000-0000FE6D0000}"/>
    <cellStyle name="Normal 12 4 8 3 6" xfId="30233" xr:uid="{00000000-0005-0000-0000-0000FF6D0000}"/>
    <cellStyle name="Normal 12 4 8 3 7" xfId="35185" xr:uid="{00000000-0005-0000-0000-0000006E0000}"/>
    <cellStyle name="Normal 12 4 8 4" xfId="2574" xr:uid="{00000000-0005-0000-0000-0000016E0000}"/>
    <cellStyle name="Normal 12 4 8 4 2" xfId="42185" xr:uid="{00000000-0005-0000-0000-0000026E0000}"/>
    <cellStyle name="Normal 12 4 8 5" xfId="7524" xr:uid="{00000000-0005-0000-0000-0000036E0000}"/>
    <cellStyle name="Normal 12 4 8 5 2" xfId="37233" xr:uid="{00000000-0005-0000-0000-0000046E0000}"/>
    <cellStyle name="Normal 12 4 8 6" xfId="12474" xr:uid="{00000000-0005-0000-0000-0000056E0000}"/>
    <cellStyle name="Normal 12 4 8 7" xfId="17425" xr:uid="{00000000-0005-0000-0000-0000066E0000}"/>
    <cellStyle name="Normal 12 4 8 8" xfId="22377" xr:uid="{00000000-0005-0000-0000-0000076E0000}"/>
    <cellStyle name="Normal 12 4 8 9" xfId="27329" xr:uid="{00000000-0005-0000-0000-0000086E0000}"/>
    <cellStyle name="Normal 12 4 9" xfId="1122" xr:uid="{00000000-0005-0000-0000-0000096E0000}"/>
    <cellStyle name="Normal 12 4 9 10" xfId="32875" xr:uid="{00000000-0005-0000-0000-00000A6E0000}"/>
    <cellStyle name="Normal 12 4 9 2" xfId="4620" xr:uid="{00000000-0005-0000-0000-00000B6E0000}"/>
    <cellStyle name="Normal 12 4 9 2 2" xfId="9570" xr:uid="{00000000-0005-0000-0000-00000C6E0000}"/>
    <cellStyle name="Normal 12 4 9 2 2 2" xfId="44231" xr:uid="{00000000-0005-0000-0000-00000D6E0000}"/>
    <cellStyle name="Normal 12 4 9 2 3" xfId="14520" xr:uid="{00000000-0005-0000-0000-00000E6E0000}"/>
    <cellStyle name="Normal 12 4 9 2 3 2" xfId="39279" xr:uid="{00000000-0005-0000-0000-00000F6E0000}"/>
    <cellStyle name="Normal 12 4 9 2 4" xfId="19471" xr:uid="{00000000-0005-0000-0000-0000106E0000}"/>
    <cellStyle name="Normal 12 4 9 2 5" xfId="24423" xr:uid="{00000000-0005-0000-0000-0000116E0000}"/>
    <cellStyle name="Normal 12 4 9 2 6" xfId="29375" xr:uid="{00000000-0005-0000-0000-0000126E0000}"/>
    <cellStyle name="Normal 12 4 9 2 7" xfId="34327" xr:uid="{00000000-0005-0000-0000-0000136E0000}"/>
    <cellStyle name="Normal 12 4 9 3" xfId="6072" xr:uid="{00000000-0005-0000-0000-0000146E0000}"/>
    <cellStyle name="Normal 12 4 9 3 2" xfId="11022" xr:uid="{00000000-0005-0000-0000-0000156E0000}"/>
    <cellStyle name="Normal 12 4 9 3 2 2" xfId="45683" xr:uid="{00000000-0005-0000-0000-0000166E0000}"/>
    <cellStyle name="Normal 12 4 9 3 3" xfId="15972" xr:uid="{00000000-0005-0000-0000-0000176E0000}"/>
    <cellStyle name="Normal 12 4 9 3 3 2" xfId="40731" xr:uid="{00000000-0005-0000-0000-0000186E0000}"/>
    <cellStyle name="Normal 12 4 9 3 4" xfId="20923" xr:uid="{00000000-0005-0000-0000-0000196E0000}"/>
    <cellStyle name="Normal 12 4 9 3 5" xfId="25875" xr:uid="{00000000-0005-0000-0000-00001A6E0000}"/>
    <cellStyle name="Normal 12 4 9 3 6" xfId="30827" xr:uid="{00000000-0005-0000-0000-00001B6E0000}"/>
    <cellStyle name="Normal 12 4 9 3 7" xfId="35779" xr:uid="{00000000-0005-0000-0000-00001C6E0000}"/>
    <cellStyle name="Normal 12 4 9 4" xfId="3168" xr:uid="{00000000-0005-0000-0000-00001D6E0000}"/>
    <cellStyle name="Normal 12 4 9 4 2" xfId="42779" xr:uid="{00000000-0005-0000-0000-00001E6E0000}"/>
    <cellStyle name="Normal 12 4 9 5" xfId="8118" xr:uid="{00000000-0005-0000-0000-00001F6E0000}"/>
    <cellStyle name="Normal 12 4 9 5 2" xfId="37827" xr:uid="{00000000-0005-0000-0000-0000206E0000}"/>
    <cellStyle name="Normal 12 4 9 6" xfId="13068" xr:uid="{00000000-0005-0000-0000-0000216E0000}"/>
    <cellStyle name="Normal 12 4 9 7" xfId="18019" xr:uid="{00000000-0005-0000-0000-0000226E0000}"/>
    <cellStyle name="Normal 12 4 9 8" xfId="22971" xr:uid="{00000000-0005-0000-0000-0000236E0000}"/>
    <cellStyle name="Normal 12 4 9 9" xfId="27923" xr:uid="{00000000-0005-0000-0000-0000246E0000}"/>
    <cellStyle name="Normal 12 5" xfId="291" xr:uid="{00000000-0005-0000-0000-0000256E0000}"/>
    <cellStyle name="Normal 12 5 10" xfId="3789" xr:uid="{00000000-0005-0000-0000-0000266E0000}"/>
    <cellStyle name="Normal 12 5 10 2" xfId="8739" xr:uid="{00000000-0005-0000-0000-0000276E0000}"/>
    <cellStyle name="Normal 12 5 10 2 2" xfId="43400" xr:uid="{00000000-0005-0000-0000-0000286E0000}"/>
    <cellStyle name="Normal 12 5 10 3" xfId="13689" xr:uid="{00000000-0005-0000-0000-0000296E0000}"/>
    <cellStyle name="Normal 12 5 10 3 2" xfId="38448" xr:uid="{00000000-0005-0000-0000-00002A6E0000}"/>
    <cellStyle name="Normal 12 5 10 4" xfId="18640" xr:uid="{00000000-0005-0000-0000-00002B6E0000}"/>
    <cellStyle name="Normal 12 5 10 5" xfId="23592" xr:uid="{00000000-0005-0000-0000-00002C6E0000}"/>
    <cellStyle name="Normal 12 5 10 6" xfId="28544" xr:uid="{00000000-0005-0000-0000-00002D6E0000}"/>
    <cellStyle name="Normal 12 5 10 7" xfId="33496" xr:uid="{00000000-0005-0000-0000-00002E6E0000}"/>
    <cellStyle name="Normal 12 5 11" xfId="5241" xr:uid="{00000000-0005-0000-0000-00002F6E0000}"/>
    <cellStyle name="Normal 12 5 11 2" xfId="10191" xr:uid="{00000000-0005-0000-0000-0000306E0000}"/>
    <cellStyle name="Normal 12 5 11 2 2" xfId="44852" xr:uid="{00000000-0005-0000-0000-0000316E0000}"/>
    <cellStyle name="Normal 12 5 11 3" xfId="15141" xr:uid="{00000000-0005-0000-0000-0000326E0000}"/>
    <cellStyle name="Normal 12 5 11 3 2" xfId="39900" xr:uid="{00000000-0005-0000-0000-0000336E0000}"/>
    <cellStyle name="Normal 12 5 11 4" xfId="20092" xr:uid="{00000000-0005-0000-0000-0000346E0000}"/>
    <cellStyle name="Normal 12 5 11 5" xfId="25044" xr:uid="{00000000-0005-0000-0000-0000356E0000}"/>
    <cellStyle name="Normal 12 5 11 6" xfId="29996" xr:uid="{00000000-0005-0000-0000-0000366E0000}"/>
    <cellStyle name="Normal 12 5 11 7" xfId="34948" xr:uid="{00000000-0005-0000-0000-0000376E0000}"/>
    <cellStyle name="Normal 12 5 12" xfId="1743" xr:uid="{00000000-0005-0000-0000-0000386E0000}"/>
    <cellStyle name="Normal 12 5 12 2" xfId="41354" xr:uid="{00000000-0005-0000-0000-0000396E0000}"/>
    <cellStyle name="Normal 12 5 13" xfId="6693" xr:uid="{00000000-0005-0000-0000-00003A6E0000}"/>
    <cellStyle name="Normal 12 5 13 2" xfId="36402" xr:uid="{00000000-0005-0000-0000-00003B6E0000}"/>
    <cellStyle name="Normal 12 5 14" xfId="11643" xr:uid="{00000000-0005-0000-0000-00003C6E0000}"/>
    <cellStyle name="Normal 12 5 15" xfId="16594" xr:uid="{00000000-0005-0000-0000-00003D6E0000}"/>
    <cellStyle name="Normal 12 5 16" xfId="21546" xr:uid="{00000000-0005-0000-0000-00003E6E0000}"/>
    <cellStyle name="Normal 12 5 17" xfId="26498" xr:uid="{00000000-0005-0000-0000-00003F6E0000}"/>
    <cellStyle name="Normal 12 5 18" xfId="31450" xr:uid="{00000000-0005-0000-0000-0000406E0000}"/>
    <cellStyle name="Normal 12 5 2" xfId="357" xr:uid="{00000000-0005-0000-0000-0000416E0000}"/>
    <cellStyle name="Normal 12 5 2 10" xfId="11775" xr:uid="{00000000-0005-0000-0000-0000426E0000}"/>
    <cellStyle name="Normal 12 5 2 11" xfId="16726" xr:uid="{00000000-0005-0000-0000-0000436E0000}"/>
    <cellStyle name="Normal 12 5 2 12" xfId="21678" xr:uid="{00000000-0005-0000-0000-0000446E0000}"/>
    <cellStyle name="Normal 12 5 2 13" xfId="26630" xr:uid="{00000000-0005-0000-0000-0000456E0000}"/>
    <cellStyle name="Normal 12 5 2 14" xfId="31582" xr:uid="{00000000-0005-0000-0000-0000466E0000}"/>
    <cellStyle name="Normal 12 5 2 2" xfId="951" xr:uid="{00000000-0005-0000-0000-0000476E0000}"/>
    <cellStyle name="Normal 12 5 2 2 10" xfId="21942" xr:uid="{00000000-0005-0000-0000-0000486E0000}"/>
    <cellStyle name="Normal 12 5 2 2 11" xfId="26894" xr:uid="{00000000-0005-0000-0000-0000496E0000}"/>
    <cellStyle name="Normal 12 5 2 2 12" xfId="31846" xr:uid="{00000000-0005-0000-0000-00004A6E0000}"/>
    <cellStyle name="Normal 12 5 2 2 2" xfId="1545" xr:uid="{00000000-0005-0000-0000-00004B6E0000}"/>
    <cellStyle name="Normal 12 5 2 2 2 10" xfId="33298" xr:uid="{00000000-0005-0000-0000-00004C6E0000}"/>
    <cellStyle name="Normal 12 5 2 2 2 2" xfId="5043" xr:uid="{00000000-0005-0000-0000-00004D6E0000}"/>
    <cellStyle name="Normal 12 5 2 2 2 2 2" xfId="9993" xr:uid="{00000000-0005-0000-0000-00004E6E0000}"/>
    <cellStyle name="Normal 12 5 2 2 2 2 2 2" xfId="44654" xr:uid="{00000000-0005-0000-0000-00004F6E0000}"/>
    <cellStyle name="Normal 12 5 2 2 2 2 3" xfId="14943" xr:uid="{00000000-0005-0000-0000-0000506E0000}"/>
    <cellStyle name="Normal 12 5 2 2 2 2 3 2" xfId="39702" xr:uid="{00000000-0005-0000-0000-0000516E0000}"/>
    <cellStyle name="Normal 12 5 2 2 2 2 4" xfId="19894" xr:uid="{00000000-0005-0000-0000-0000526E0000}"/>
    <cellStyle name="Normal 12 5 2 2 2 2 5" xfId="24846" xr:uid="{00000000-0005-0000-0000-0000536E0000}"/>
    <cellStyle name="Normal 12 5 2 2 2 2 6" xfId="29798" xr:uid="{00000000-0005-0000-0000-0000546E0000}"/>
    <cellStyle name="Normal 12 5 2 2 2 2 7" xfId="34750" xr:uid="{00000000-0005-0000-0000-0000556E0000}"/>
    <cellStyle name="Normal 12 5 2 2 2 3" xfId="6495" xr:uid="{00000000-0005-0000-0000-0000566E0000}"/>
    <cellStyle name="Normal 12 5 2 2 2 3 2" xfId="11445" xr:uid="{00000000-0005-0000-0000-0000576E0000}"/>
    <cellStyle name="Normal 12 5 2 2 2 3 2 2" xfId="46106" xr:uid="{00000000-0005-0000-0000-0000586E0000}"/>
    <cellStyle name="Normal 12 5 2 2 2 3 3" xfId="16395" xr:uid="{00000000-0005-0000-0000-0000596E0000}"/>
    <cellStyle name="Normal 12 5 2 2 2 3 3 2" xfId="41154" xr:uid="{00000000-0005-0000-0000-00005A6E0000}"/>
    <cellStyle name="Normal 12 5 2 2 2 3 4" xfId="21346" xr:uid="{00000000-0005-0000-0000-00005B6E0000}"/>
    <cellStyle name="Normal 12 5 2 2 2 3 5" xfId="26298" xr:uid="{00000000-0005-0000-0000-00005C6E0000}"/>
    <cellStyle name="Normal 12 5 2 2 2 3 6" xfId="31250" xr:uid="{00000000-0005-0000-0000-00005D6E0000}"/>
    <cellStyle name="Normal 12 5 2 2 2 3 7" xfId="36202" xr:uid="{00000000-0005-0000-0000-00005E6E0000}"/>
    <cellStyle name="Normal 12 5 2 2 2 4" xfId="3591" xr:uid="{00000000-0005-0000-0000-00005F6E0000}"/>
    <cellStyle name="Normal 12 5 2 2 2 4 2" xfId="43202" xr:uid="{00000000-0005-0000-0000-0000606E0000}"/>
    <cellStyle name="Normal 12 5 2 2 2 5" xfId="8541" xr:uid="{00000000-0005-0000-0000-0000616E0000}"/>
    <cellStyle name="Normal 12 5 2 2 2 5 2" xfId="38250" xr:uid="{00000000-0005-0000-0000-0000626E0000}"/>
    <cellStyle name="Normal 12 5 2 2 2 6" xfId="13491" xr:uid="{00000000-0005-0000-0000-0000636E0000}"/>
    <cellStyle name="Normal 12 5 2 2 2 7" xfId="18442" xr:uid="{00000000-0005-0000-0000-0000646E0000}"/>
    <cellStyle name="Normal 12 5 2 2 2 8" xfId="23394" xr:uid="{00000000-0005-0000-0000-0000656E0000}"/>
    <cellStyle name="Normal 12 5 2 2 2 9" xfId="28346" xr:uid="{00000000-0005-0000-0000-0000666E0000}"/>
    <cellStyle name="Normal 12 5 2 2 3" xfId="2997" xr:uid="{00000000-0005-0000-0000-0000676E0000}"/>
    <cellStyle name="Normal 12 5 2 2 3 2" xfId="7947" xr:uid="{00000000-0005-0000-0000-0000686E0000}"/>
    <cellStyle name="Normal 12 5 2 2 3 2 2" xfId="42608" xr:uid="{00000000-0005-0000-0000-0000696E0000}"/>
    <cellStyle name="Normal 12 5 2 2 3 3" xfId="12897" xr:uid="{00000000-0005-0000-0000-00006A6E0000}"/>
    <cellStyle name="Normal 12 5 2 2 3 3 2" xfId="37656" xr:uid="{00000000-0005-0000-0000-00006B6E0000}"/>
    <cellStyle name="Normal 12 5 2 2 3 4" xfId="17848" xr:uid="{00000000-0005-0000-0000-00006C6E0000}"/>
    <cellStyle name="Normal 12 5 2 2 3 5" xfId="22800" xr:uid="{00000000-0005-0000-0000-00006D6E0000}"/>
    <cellStyle name="Normal 12 5 2 2 3 6" xfId="27752" xr:uid="{00000000-0005-0000-0000-00006E6E0000}"/>
    <cellStyle name="Normal 12 5 2 2 3 7" xfId="32704" xr:uid="{00000000-0005-0000-0000-00006F6E0000}"/>
    <cellStyle name="Normal 12 5 2 2 4" xfId="4449" xr:uid="{00000000-0005-0000-0000-0000706E0000}"/>
    <cellStyle name="Normal 12 5 2 2 4 2" xfId="9399" xr:uid="{00000000-0005-0000-0000-0000716E0000}"/>
    <cellStyle name="Normal 12 5 2 2 4 2 2" xfId="44060" xr:uid="{00000000-0005-0000-0000-0000726E0000}"/>
    <cellStyle name="Normal 12 5 2 2 4 3" xfId="14349" xr:uid="{00000000-0005-0000-0000-0000736E0000}"/>
    <cellStyle name="Normal 12 5 2 2 4 3 2" xfId="39108" xr:uid="{00000000-0005-0000-0000-0000746E0000}"/>
    <cellStyle name="Normal 12 5 2 2 4 4" xfId="19300" xr:uid="{00000000-0005-0000-0000-0000756E0000}"/>
    <cellStyle name="Normal 12 5 2 2 4 5" xfId="24252" xr:uid="{00000000-0005-0000-0000-0000766E0000}"/>
    <cellStyle name="Normal 12 5 2 2 4 6" xfId="29204" xr:uid="{00000000-0005-0000-0000-0000776E0000}"/>
    <cellStyle name="Normal 12 5 2 2 4 7" xfId="34156" xr:uid="{00000000-0005-0000-0000-0000786E0000}"/>
    <cellStyle name="Normal 12 5 2 2 5" xfId="5901" xr:uid="{00000000-0005-0000-0000-0000796E0000}"/>
    <cellStyle name="Normal 12 5 2 2 5 2" xfId="10851" xr:uid="{00000000-0005-0000-0000-00007A6E0000}"/>
    <cellStyle name="Normal 12 5 2 2 5 2 2" xfId="45512" xr:uid="{00000000-0005-0000-0000-00007B6E0000}"/>
    <cellStyle name="Normal 12 5 2 2 5 3" xfId="15801" xr:uid="{00000000-0005-0000-0000-00007C6E0000}"/>
    <cellStyle name="Normal 12 5 2 2 5 3 2" xfId="40560" xr:uid="{00000000-0005-0000-0000-00007D6E0000}"/>
    <cellStyle name="Normal 12 5 2 2 5 4" xfId="20752" xr:uid="{00000000-0005-0000-0000-00007E6E0000}"/>
    <cellStyle name="Normal 12 5 2 2 5 5" xfId="25704" xr:uid="{00000000-0005-0000-0000-00007F6E0000}"/>
    <cellStyle name="Normal 12 5 2 2 5 6" xfId="30656" xr:uid="{00000000-0005-0000-0000-0000806E0000}"/>
    <cellStyle name="Normal 12 5 2 2 5 7" xfId="35608" xr:uid="{00000000-0005-0000-0000-0000816E0000}"/>
    <cellStyle name="Normal 12 5 2 2 6" xfId="2139" xr:uid="{00000000-0005-0000-0000-0000826E0000}"/>
    <cellStyle name="Normal 12 5 2 2 6 2" xfId="41750" xr:uid="{00000000-0005-0000-0000-0000836E0000}"/>
    <cellStyle name="Normal 12 5 2 2 7" xfId="7089" xr:uid="{00000000-0005-0000-0000-0000846E0000}"/>
    <cellStyle name="Normal 12 5 2 2 7 2" xfId="36798" xr:uid="{00000000-0005-0000-0000-0000856E0000}"/>
    <cellStyle name="Normal 12 5 2 2 8" xfId="12039" xr:uid="{00000000-0005-0000-0000-0000866E0000}"/>
    <cellStyle name="Normal 12 5 2 2 9" xfId="16990" xr:uid="{00000000-0005-0000-0000-0000876E0000}"/>
    <cellStyle name="Normal 12 5 2 3" xfId="687" xr:uid="{00000000-0005-0000-0000-0000886E0000}"/>
    <cellStyle name="Normal 12 5 2 3 10" xfId="32440" xr:uid="{00000000-0005-0000-0000-0000896E0000}"/>
    <cellStyle name="Normal 12 5 2 3 2" xfId="4185" xr:uid="{00000000-0005-0000-0000-00008A6E0000}"/>
    <cellStyle name="Normal 12 5 2 3 2 2" xfId="9135" xr:uid="{00000000-0005-0000-0000-00008B6E0000}"/>
    <cellStyle name="Normal 12 5 2 3 2 2 2" xfId="43796" xr:uid="{00000000-0005-0000-0000-00008C6E0000}"/>
    <cellStyle name="Normal 12 5 2 3 2 3" xfId="14085" xr:uid="{00000000-0005-0000-0000-00008D6E0000}"/>
    <cellStyle name="Normal 12 5 2 3 2 3 2" xfId="38844" xr:uid="{00000000-0005-0000-0000-00008E6E0000}"/>
    <cellStyle name="Normal 12 5 2 3 2 4" xfId="19036" xr:uid="{00000000-0005-0000-0000-00008F6E0000}"/>
    <cellStyle name="Normal 12 5 2 3 2 5" xfId="23988" xr:uid="{00000000-0005-0000-0000-0000906E0000}"/>
    <cellStyle name="Normal 12 5 2 3 2 6" xfId="28940" xr:uid="{00000000-0005-0000-0000-0000916E0000}"/>
    <cellStyle name="Normal 12 5 2 3 2 7" xfId="33892" xr:uid="{00000000-0005-0000-0000-0000926E0000}"/>
    <cellStyle name="Normal 12 5 2 3 3" xfId="5637" xr:uid="{00000000-0005-0000-0000-0000936E0000}"/>
    <cellStyle name="Normal 12 5 2 3 3 2" xfId="10587" xr:uid="{00000000-0005-0000-0000-0000946E0000}"/>
    <cellStyle name="Normal 12 5 2 3 3 2 2" xfId="45248" xr:uid="{00000000-0005-0000-0000-0000956E0000}"/>
    <cellStyle name="Normal 12 5 2 3 3 3" xfId="15537" xr:uid="{00000000-0005-0000-0000-0000966E0000}"/>
    <cellStyle name="Normal 12 5 2 3 3 3 2" xfId="40296" xr:uid="{00000000-0005-0000-0000-0000976E0000}"/>
    <cellStyle name="Normal 12 5 2 3 3 4" xfId="20488" xr:uid="{00000000-0005-0000-0000-0000986E0000}"/>
    <cellStyle name="Normal 12 5 2 3 3 5" xfId="25440" xr:uid="{00000000-0005-0000-0000-0000996E0000}"/>
    <cellStyle name="Normal 12 5 2 3 3 6" xfId="30392" xr:uid="{00000000-0005-0000-0000-00009A6E0000}"/>
    <cellStyle name="Normal 12 5 2 3 3 7" xfId="35344" xr:uid="{00000000-0005-0000-0000-00009B6E0000}"/>
    <cellStyle name="Normal 12 5 2 3 4" xfId="2733" xr:uid="{00000000-0005-0000-0000-00009C6E0000}"/>
    <cellStyle name="Normal 12 5 2 3 4 2" xfId="42344" xr:uid="{00000000-0005-0000-0000-00009D6E0000}"/>
    <cellStyle name="Normal 12 5 2 3 5" xfId="7683" xr:uid="{00000000-0005-0000-0000-00009E6E0000}"/>
    <cellStyle name="Normal 12 5 2 3 5 2" xfId="37392" xr:uid="{00000000-0005-0000-0000-00009F6E0000}"/>
    <cellStyle name="Normal 12 5 2 3 6" xfId="12633" xr:uid="{00000000-0005-0000-0000-0000A06E0000}"/>
    <cellStyle name="Normal 12 5 2 3 7" xfId="17584" xr:uid="{00000000-0005-0000-0000-0000A16E0000}"/>
    <cellStyle name="Normal 12 5 2 3 8" xfId="22536" xr:uid="{00000000-0005-0000-0000-0000A26E0000}"/>
    <cellStyle name="Normal 12 5 2 3 9" xfId="27488" xr:uid="{00000000-0005-0000-0000-0000A36E0000}"/>
    <cellStyle name="Normal 12 5 2 4" xfId="1281" xr:uid="{00000000-0005-0000-0000-0000A46E0000}"/>
    <cellStyle name="Normal 12 5 2 4 10" xfId="33034" xr:uid="{00000000-0005-0000-0000-0000A56E0000}"/>
    <cellStyle name="Normal 12 5 2 4 2" xfId="4779" xr:uid="{00000000-0005-0000-0000-0000A66E0000}"/>
    <cellStyle name="Normal 12 5 2 4 2 2" xfId="9729" xr:uid="{00000000-0005-0000-0000-0000A76E0000}"/>
    <cellStyle name="Normal 12 5 2 4 2 2 2" xfId="44390" xr:uid="{00000000-0005-0000-0000-0000A86E0000}"/>
    <cellStyle name="Normal 12 5 2 4 2 3" xfId="14679" xr:uid="{00000000-0005-0000-0000-0000A96E0000}"/>
    <cellStyle name="Normal 12 5 2 4 2 3 2" xfId="39438" xr:uid="{00000000-0005-0000-0000-0000AA6E0000}"/>
    <cellStyle name="Normal 12 5 2 4 2 4" xfId="19630" xr:uid="{00000000-0005-0000-0000-0000AB6E0000}"/>
    <cellStyle name="Normal 12 5 2 4 2 5" xfId="24582" xr:uid="{00000000-0005-0000-0000-0000AC6E0000}"/>
    <cellStyle name="Normal 12 5 2 4 2 6" xfId="29534" xr:uid="{00000000-0005-0000-0000-0000AD6E0000}"/>
    <cellStyle name="Normal 12 5 2 4 2 7" xfId="34486" xr:uid="{00000000-0005-0000-0000-0000AE6E0000}"/>
    <cellStyle name="Normal 12 5 2 4 3" xfId="6231" xr:uid="{00000000-0005-0000-0000-0000AF6E0000}"/>
    <cellStyle name="Normal 12 5 2 4 3 2" xfId="11181" xr:uid="{00000000-0005-0000-0000-0000B06E0000}"/>
    <cellStyle name="Normal 12 5 2 4 3 2 2" xfId="45842" xr:uid="{00000000-0005-0000-0000-0000B16E0000}"/>
    <cellStyle name="Normal 12 5 2 4 3 3" xfId="16131" xr:uid="{00000000-0005-0000-0000-0000B26E0000}"/>
    <cellStyle name="Normal 12 5 2 4 3 3 2" xfId="40890" xr:uid="{00000000-0005-0000-0000-0000B36E0000}"/>
    <cellStyle name="Normal 12 5 2 4 3 4" xfId="21082" xr:uid="{00000000-0005-0000-0000-0000B46E0000}"/>
    <cellStyle name="Normal 12 5 2 4 3 5" xfId="26034" xr:uid="{00000000-0005-0000-0000-0000B56E0000}"/>
    <cellStyle name="Normal 12 5 2 4 3 6" xfId="30986" xr:uid="{00000000-0005-0000-0000-0000B66E0000}"/>
    <cellStyle name="Normal 12 5 2 4 3 7" xfId="35938" xr:uid="{00000000-0005-0000-0000-0000B76E0000}"/>
    <cellStyle name="Normal 12 5 2 4 4" xfId="3327" xr:uid="{00000000-0005-0000-0000-0000B86E0000}"/>
    <cellStyle name="Normal 12 5 2 4 4 2" xfId="42938" xr:uid="{00000000-0005-0000-0000-0000B96E0000}"/>
    <cellStyle name="Normal 12 5 2 4 5" xfId="8277" xr:uid="{00000000-0005-0000-0000-0000BA6E0000}"/>
    <cellStyle name="Normal 12 5 2 4 5 2" xfId="37986" xr:uid="{00000000-0005-0000-0000-0000BB6E0000}"/>
    <cellStyle name="Normal 12 5 2 4 6" xfId="13227" xr:uid="{00000000-0005-0000-0000-0000BC6E0000}"/>
    <cellStyle name="Normal 12 5 2 4 7" xfId="18178" xr:uid="{00000000-0005-0000-0000-0000BD6E0000}"/>
    <cellStyle name="Normal 12 5 2 4 8" xfId="23130" xr:uid="{00000000-0005-0000-0000-0000BE6E0000}"/>
    <cellStyle name="Normal 12 5 2 4 9" xfId="28082" xr:uid="{00000000-0005-0000-0000-0000BF6E0000}"/>
    <cellStyle name="Normal 12 5 2 5" xfId="2403" xr:uid="{00000000-0005-0000-0000-0000C06E0000}"/>
    <cellStyle name="Normal 12 5 2 5 2" xfId="7353" xr:uid="{00000000-0005-0000-0000-0000C16E0000}"/>
    <cellStyle name="Normal 12 5 2 5 2 2" xfId="42014" xr:uid="{00000000-0005-0000-0000-0000C26E0000}"/>
    <cellStyle name="Normal 12 5 2 5 3" xfId="12303" xr:uid="{00000000-0005-0000-0000-0000C36E0000}"/>
    <cellStyle name="Normal 12 5 2 5 3 2" xfId="37062" xr:uid="{00000000-0005-0000-0000-0000C46E0000}"/>
    <cellStyle name="Normal 12 5 2 5 4" xfId="17254" xr:uid="{00000000-0005-0000-0000-0000C56E0000}"/>
    <cellStyle name="Normal 12 5 2 5 5" xfId="22206" xr:uid="{00000000-0005-0000-0000-0000C66E0000}"/>
    <cellStyle name="Normal 12 5 2 5 6" xfId="27158" xr:uid="{00000000-0005-0000-0000-0000C76E0000}"/>
    <cellStyle name="Normal 12 5 2 5 7" xfId="32110" xr:uid="{00000000-0005-0000-0000-0000C86E0000}"/>
    <cellStyle name="Normal 12 5 2 6" xfId="3855" xr:uid="{00000000-0005-0000-0000-0000C96E0000}"/>
    <cellStyle name="Normal 12 5 2 6 2" xfId="8805" xr:uid="{00000000-0005-0000-0000-0000CA6E0000}"/>
    <cellStyle name="Normal 12 5 2 6 2 2" xfId="43466" xr:uid="{00000000-0005-0000-0000-0000CB6E0000}"/>
    <cellStyle name="Normal 12 5 2 6 3" xfId="13755" xr:uid="{00000000-0005-0000-0000-0000CC6E0000}"/>
    <cellStyle name="Normal 12 5 2 6 3 2" xfId="38514" xr:uid="{00000000-0005-0000-0000-0000CD6E0000}"/>
    <cellStyle name="Normal 12 5 2 6 4" xfId="18706" xr:uid="{00000000-0005-0000-0000-0000CE6E0000}"/>
    <cellStyle name="Normal 12 5 2 6 5" xfId="23658" xr:uid="{00000000-0005-0000-0000-0000CF6E0000}"/>
    <cellStyle name="Normal 12 5 2 6 6" xfId="28610" xr:uid="{00000000-0005-0000-0000-0000D06E0000}"/>
    <cellStyle name="Normal 12 5 2 6 7" xfId="33562" xr:uid="{00000000-0005-0000-0000-0000D16E0000}"/>
    <cellStyle name="Normal 12 5 2 7" xfId="5307" xr:uid="{00000000-0005-0000-0000-0000D26E0000}"/>
    <cellStyle name="Normal 12 5 2 7 2" xfId="10257" xr:uid="{00000000-0005-0000-0000-0000D36E0000}"/>
    <cellStyle name="Normal 12 5 2 7 2 2" xfId="44918" xr:uid="{00000000-0005-0000-0000-0000D46E0000}"/>
    <cellStyle name="Normal 12 5 2 7 3" xfId="15207" xr:uid="{00000000-0005-0000-0000-0000D56E0000}"/>
    <cellStyle name="Normal 12 5 2 7 3 2" xfId="39966" xr:uid="{00000000-0005-0000-0000-0000D66E0000}"/>
    <cellStyle name="Normal 12 5 2 7 4" xfId="20158" xr:uid="{00000000-0005-0000-0000-0000D76E0000}"/>
    <cellStyle name="Normal 12 5 2 7 5" xfId="25110" xr:uid="{00000000-0005-0000-0000-0000D86E0000}"/>
    <cellStyle name="Normal 12 5 2 7 6" xfId="30062" xr:uid="{00000000-0005-0000-0000-0000D96E0000}"/>
    <cellStyle name="Normal 12 5 2 7 7" xfId="35014" xr:uid="{00000000-0005-0000-0000-0000DA6E0000}"/>
    <cellStyle name="Normal 12 5 2 8" xfId="1875" xr:uid="{00000000-0005-0000-0000-0000DB6E0000}"/>
    <cellStyle name="Normal 12 5 2 8 2" xfId="41486" xr:uid="{00000000-0005-0000-0000-0000DC6E0000}"/>
    <cellStyle name="Normal 12 5 2 9" xfId="6825" xr:uid="{00000000-0005-0000-0000-0000DD6E0000}"/>
    <cellStyle name="Normal 12 5 2 9 2" xfId="36534" xr:uid="{00000000-0005-0000-0000-0000DE6E0000}"/>
    <cellStyle name="Normal 12 5 3" xfId="423" xr:uid="{00000000-0005-0000-0000-0000DF6E0000}"/>
    <cellStyle name="Normal 12 5 3 10" xfId="11841" xr:uid="{00000000-0005-0000-0000-0000E06E0000}"/>
    <cellStyle name="Normal 12 5 3 11" xfId="16792" xr:uid="{00000000-0005-0000-0000-0000E16E0000}"/>
    <cellStyle name="Normal 12 5 3 12" xfId="21744" xr:uid="{00000000-0005-0000-0000-0000E26E0000}"/>
    <cellStyle name="Normal 12 5 3 13" xfId="26696" xr:uid="{00000000-0005-0000-0000-0000E36E0000}"/>
    <cellStyle name="Normal 12 5 3 14" xfId="31648" xr:uid="{00000000-0005-0000-0000-0000E46E0000}"/>
    <cellStyle name="Normal 12 5 3 2" xfId="1017" xr:uid="{00000000-0005-0000-0000-0000E56E0000}"/>
    <cellStyle name="Normal 12 5 3 2 10" xfId="22008" xr:uid="{00000000-0005-0000-0000-0000E66E0000}"/>
    <cellStyle name="Normal 12 5 3 2 11" xfId="26960" xr:uid="{00000000-0005-0000-0000-0000E76E0000}"/>
    <cellStyle name="Normal 12 5 3 2 12" xfId="31912" xr:uid="{00000000-0005-0000-0000-0000E86E0000}"/>
    <cellStyle name="Normal 12 5 3 2 2" xfId="1611" xr:uid="{00000000-0005-0000-0000-0000E96E0000}"/>
    <cellStyle name="Normal 12 5 3 2 2 10" xfId="33364" xr:uid="{00000000-0005-0000-0000-0000EA6E0000}"/>
    <cellStyle name="Normal 12 5 3 2 2 2" xfId="5109" xr:uid="{00000000-0005-0000-0000-0000EB6E0000}"/>
    <cellStyle name="Normal 12 5 3 2 2 2 2" xfId="10059" xr:uid="{00000000-0005-0000-0000-0000EC6E0000}"/>
    <cellStyle name="Normal 12 5 3 2 2 2 2 2" xfId="44720" xr:uid="{00000000-0005-0000-0000-0000ED6E0000}"/>
    <cellStyle name="Normal 12 5 3 2 2 2 3" xfId="15009" xr:uid="{00000000-0005-0000-0000-0000EE6E0000}"/>
    <cellStyle name="Normal 12 5 3 2 2 2 3 2" xfId="39768" xr:uid="{00000000-0005-0000-0000-0000EF6E0000}"/>
    <cellStyle name="Normal 12 5 3 2 2 2 4" xfId="19960" xr:uid="{00000000-0005-0000-0000-0000F06E0000}"/>
    <cellStyle name="Normal 12 5 3 2 2 2 5" xfId="24912" xr:uid="{00000000-0005-0000-0000-0000F16E0000}"/>
    <cellStyle name="Normal 12 5 3 2 2 2 6" xfId="29864" xr:uid="{00000000-0005-0000-0000-0000F26E0000}"/>
    <cellStyle name="Normal 12 5 3 2 2 2 7" xfId="34816" xr:uid="{00000000-0005-0000-0000-0000F36E0000}"/>
    <cellStyle name="Normal 12 5 3 2 2 3" xfId="6561" xr:uid="{00000000-0005-0000-0000-0000F46E0000}"/>
    <cellStyle name="Normal 12 5 3 2 2 3 2" xfId="11511" xr:uid="{00000000-0005-0000-0000-0000F56E0000}"/>
    <cellStyle name="Normal 12 5 3 2 2 3 2 2" xfId="46172" xr:uid="{00000000-0005-0000-0000-0000F66E0000}"/>
    <cellStyle name="Normal 12 5 3 2 2 3 3" xfId="16461" xr:uid="{00000000-0005-0000-0000-0000F76E0000}"/>
    <cellStyle name="Normal 12 5 3 2 2 3 3 2" xfId="41220" xr:uid="{00000000-0005-0000-0000-0000F86E0000}"/>
    <cellStyle name="Normal 12 5 3 2 2 3 4" xfId="21412" xr:uid="{00000000-0005-0000-0000-0000F96E0000}"/>
    <cellStyle name="Normal 12 5 3 2 2 3 5" xfId="26364" xr:uid="{00000000-0005-0000-0000-0000FA6E0000}"/>
    <cellStyle name="Normal 12 5 3 2 2 3 6" xfId="31316" xr:uid="{00000000-0005-0000-0000-0000FB6E0000}"/>
    <cellStyle name="Normal 12 5 3 2 2 3 7" xfId="36268" xr:uid="{00000000-0005-0000-0000-0000FC6E0000}"/>
    <cellStyle name="Normal 12 5 3 2 2 4" xfId="3657" xr:uid="{00000000-0005-0000-0000-0000FD6E0000}"/>
    <cellStyle name="Normal 12 5 3 2 2 4 2" xfId="43268" xr:uid="{00000000-0005-0000-0000-0000FE6E0000}"/>
    <cellStyle name="Normal 12 5 3 2 2 5" xfId="8607" xr:uid="{00000000-0005-0000-0000-0000FF6E0000}"/>
    <cellStyle name="Normal 12 5 3 2 2 5 2" xfId="38316" xr:uid="{00000000-0005-0000-0000-0000006F0000}"/>
    <cellStyle name="Normal 12 5 3 2 2 6" xfId="13557" xr:uid="{00000000-0005-0000-0000-0000016F0000}"/>
    <cellStyle name="Normal 12 5 3 2 2 7" xfId="18508" xr:uid="{00000000-0005-0000-0000-0000026F0000}"/>
    <cellStyle name="Normal 12 5 3 2 2 8" xfId="23460" xr:uid="{00000000-0005-0000-0000-0000036F0000}"/>
    <cellStyle name="Normal 12 5 3 2 2 9" xfId="28412" xr:uid="{00000000-0005-0000-0000-0000046F0000}"/>
    <cellStyle name="Normal 12 5 3 2 3" xfId="3063" xr:uid="{00000000-0005-0000-0000-0000056F0000}"/>
    <cellStyle name="Normal 12 5 3 2 3 2" xfId="8013" xr:uid="{00000000-0005-0000-0000-0000066F0000}"/>
    <cellStyle name="Normal 12 5 3 2 3 2 2" xfId="42674" xr:uid="{00000000-0005-0000-0000-0000076F0000}"/>
    <cellStyle name="Normal 12 5 3 2 3 3" xfId="12963" xr:uid="{00000000-0005-0000-0000-0000086F0000}"/>
    <cellStyle name="Normal 12 5 3 2 3 3 2" xfId="37722" xr:uid="{00000000-0005-0000-0000-0000096F0000}"/>
    <cellStyle name="Normal 12 5 3 2 3 4" xfId="17914" xr:uid="{00000000-0005-0000-0000-00000A6F0000}"/>
    <cellStyle name="Normal 12 5 3 2 3 5" xfId="22866" xr:uid="{00000000-0005-0000-0000-00000B6F0000}"/>
    <cellStyle name="Normal 12 5 3 2 3 6" xfId="27818" xr:uid="{00000000-0005-0000-0000-00000C6F0000}"/>
    <cellStyle name="Normal 12 5 3 2 3 7" xfId="32770" xr:uid="{00000000-0005-0000-0000-00000D6F0000}"/>
    <cellStyle name="Normal 12 5 3 2 4" xfId="4515" xr:uid="{00000000-0005-0000-0000-00000E6F0000}"/>
    <cellStyle name="Normal 12 5 3 2 4 2" xfId="9465" xr:uid="{00000000-0005-0000-0000-00000F6F0000}"/>
    <cellStyle name="Normal 12 5 3 2 4 2 2" xfId="44126" xr:uid="{00000000-0005-0000-0000-0000106F0000}"/>
    <cellStyle name="Normal 12 5 3 2 4 3" xfId="14415" xr:uid="{00000000-0005-0000-0000-0000116F0000}"/>
    <cellStyle name="Normal 12 5 3 2 4 3 2" xfId="39174" xr:uid="{00000000-0005-0000-0000-0000126F0000}"/>
    <cellStyle name="Normal 12 5 3 2 4 4" xfId="19366" xr:uid="{00000000-0005-0000-0000-0000136F0000}"/>
    <cellStyle name="Normal 12 5 3 2 4 5" xfId="24318" xr:uid="{00000000-0005-0000-0000-0000146F0000}"/>
    <cellStyle name="Normal 12 5 3 2 4 6" xfId="29270" xr:uid="{00000000-0005-0000-0000-0000156F0000}"/>
    <cellStyle name="Normal 12 5 3 2 4 7" xfId="34222" xr:uid="{00000000-0005-0000-0000-0000166F0000}"/>
    <cellStyle name="Normal 12 5 3 2 5" xfId="5967" xr:uid="{00000000-0005-0000-0000-0000176F0000}"/>
    <cellStyle name="Normal 12 5 3 2 5 2" xfId="10917" xr:uid="{00000000-0005-0000-0000-0000186F0000}"/>
    <cellStyle name="Normal 12 5 3 2 5 2 2" xfId="45578" xr:uid="{00000000-0005-0000-0000-0000196F0000}"/>
    <cellStyle name="Normal 12 5 3 2 5 3" xfId="15867" xr:uid="{00000000-0005-0000-0000-00001A6F0000}"/>
    <cellStyle name="Normal 12 5 3 2 5 3 2" xfId="40626" xr:uid="{00000000-0005-0000-0000-00001B6F0000}"/>
    <cellStyle name="Normal 12 5 3 2 5 4" xfId="20818" xr:uid="{00000000-0005-0000-0000-00001C6F0000}"/>
    <cellStyle name="Normal 12 5 3 2 5 5" xfId="25770" xr:uid="{00000000-0005-0000-0000-00001D6F0000}"/>
    <cellStyle name="Normal 12 5 3 2 5 6" xfId="30722" xr:uid="{00000000-0005-0000-0000-00001E6F0000}"/>
    <cellStyle name="Normal 12 5 3 2 5 7" xfId="35674" xr:uid="{00000000-0005-0000-0000-00001F6F0000}"/>
    <cellStyle name="Normal 12 5 3 2 6" xfId="2205" xr:uid="{00000000-0005-0000-0000-0000206F0000}"/>
    <cellStyle name="Normal 12 5 3 2 6 2" xfId="41816" xr:uid="{00000000-0005-0000-0000-0000216F0000}"/>
    <cellStyle name="Normal 12 5 3 2 7" xfId="7155" xr:uid="{00000000-0005-0000-0000-0000226F0000}"/>
    <cellStyle name="Normal 12 5 3 2 7 2" xfId="36864" xr:uid="{00000000-0005-0000-0000-0000236F0000}"/>
    <cellStyle name="Normal 12 5 3 2 8" xfId="12105" xr:uid="{00000000-0005-0000-0000-0000246F0000}"/>
    <cellStyle name="Normal 12 5 3 2 9" xfId="17056" xr:uid="{00000000-0005-0000-0000-0000256F0000}"/>
    <cellStyle name="Normal 12 5 3 3" xfId="753" xr:uid="{00000000-0005-0000-0000-0000266F0000}"/>
    <cellStyle name="Normal 12 5 3 3 10" xfId="32506" xr:uid="{00000000-0005-0000-0000-0000276F0000}"/>
    <cellStyle name="Normal 12 5 3 3 2" xfId="4251" xr:uid="{00000000-0005-0000-0000-0000286F0000}"/>
    <cellStyle name="Normal 12 5 3 3 2 2" xfId="9201" xr:uid="{00000000-0005-0000-0000-0000296F0000}"/>
    <cellStyle name="Normal 12 5 3 3 2 2 2" xfId="43862" xr:uid="{00000000-0005-0000-0000-00002A6F0000}"/>
    <cellStyle name="Normal 12 5 3 3 2 3" xfId="14151" xr:uid="{00000000-0005-0000-0000-00002B6F0000}"/>
    <cellStyle name="Normal 12 5 3 3 2 3 2" xfId="38910" xr:uid="{00000000-0005-0000-0000-00002C6F0000}"/>
    <cellStyle name="Normal 12 5 3 3 2 4" xfId="19102" xr:uid="{00000000-0005-0000-0000-00002D6F0000}"/>
    <cellStyle name="Normal 12 5 3 3 2 5" xfId="24054" xr:uid="{00000000-0005-0000-0000-00002E6F0000}"/>
    <cellStyle name="Normal 12 5 3 3 2 6" xfId="29006" xr:uid="{00000000-0005-0000-0000-00002F6F0000}"/>
    <cellStyle name="Normal 12 5 3 3 2 7" xfId="33958" xr:uid="{00000000-0005-0000-0000-0000306F0000}"/>
    <cellStyle name="Normal 12 5 3 3 3" xfId="5703" xr:uid="{00000000-0005-0000-0000-0000316F0000}"/>
    <cellStyle name="Normal 12 5 3 3 3 2" xfId="10653" xr:uid="{00000000-0005-0000-0000-0000326F0000}"/>
    <cellStyle name="Normal 12 5 3 3 3 2 2" xfId="45314" xr:uid="{00000000-0005-0000-0000-0000336F0000}"/>
    <cellStyle name="Normal 12 5 3 3 3 3" xfId="15603" xr:uid="{00000000-0005-0000-0000-0000346F0000}"/>
    <cellStyle name="Normal 12 5 3 3 3 3 2" xfId="40362" xr:uid="{00000000-0005-0000-0000-0000356F0000}"/>
    <cellStyle name="Normal 12 5 3 3 3 4" xfId="20554" xr:uid="{00000000-0005-0000-0000-0000366F0000}"/>
    <cellStyle name="Normal 12 5 3 3 3 5" xfId="25506" xr:uid="{00000000-0005-0000-0000-0000376F0000}"/>
    <cellStyle name="Normal 12 5 3 3 3 6" xfId="30458" xr:uid="{00000000-0005-0000-0000-0000386F0000}"/>
    <cellStyle name="Normal 12 5 3 3 3 7" xfId="35410" xr:uid="{00000000-0005-0000-0000-0000396F0000}"/>
    <cellStyle name="Normal 12 5 3 3 4" xfId="2799" xr:uid="{00000000-0005-0000-0000-00003A6F0000}"/>
    <cellStyle name="Normal 12 5 3 3 4 2" xfId="42410" xr:uid="{00000000-0005-0000-0000-00003B6F0000}"/>
    <cellStyle name="Normal 12 5 3 3 5" xfId="7749" xr:uid="{00000000-0005-0000-0000-00003C6F0000}"/>
    <cellStyle name="Normal 12 5 3 3 5 2" xfId="37458" xr:uid="{00000000-0005-0000-0000-00003D6F0000}"/>
    <cellStyle name="Normal 12 5 3 3 6" xfId="12699" xr:uid="{00000000-0005-0000-0000-00003E6F0000}"/>
    <cellStyle name="Normal 12 5 3 3 7" xfId="17650" xr:uid="{00000000-0005-0000-0000-00003F6F0000}"/>
    <cellStyle name="Normal 12 5 3 3 8" xfId="22602" xr:uid="{00000000-0005-0000-0000-0000406F0000}"/>
    <cellStyle name="Normal 12 5 3 3 9" xfId="27554" xr:uid="{00000000-0005-0000-0000-0000416F0000}"/>
    <cellStyle name="Normal 12 5 3 4" xfId="1347" xr:uid="{00000000-0005-0000-0000-0000426F0000}"/>
    <cellStyle name="Normal 12 5 3 4 10" xfId="33100" xr:uid="{00000000-0005-0000-0000-0000436F0000}"/>
    <cellStyle name="Normal 12 5 3 4 2" xfId="4845" xr:uid="{00000000-0005-0000-0000-0000446F0000}"/>
    <cellStyle name="Normal 12 5 3 4 2 2" xfId="9795" xr:uid="{00000000-0005-0000-0000-0000456F0000}"/>
    <cellStyle name="Normal 12 5 3 4 2 2 2" xfId="44456" xr:uid="{00000000-0005-0000-0000-0000466F0000}"/>
    <cellStyle name="Normal 12 5 3 4 2 3" xfId="14745" xr:uid="{00000000-0005-0000-0000-0000476F0000}"/>
    <cellStyle name="Normal 12 5 3 4 2 3 2" xfId="39504" xr:uid="{00000000-0005-0000-0000-0000486F0000}"/>
    <cellStyle name="Normal 12 5 3 4 2 4" xfId="19696" xr:uid="{00000000-0005-0000-0000-0000496F0000}"/>
    <cellStyle name="Normal 12 5 3 4 2 5" xfId="24648" xr:uid="{00000000-0005-0000-0000-00004A6F0000}"/>
    <cellStyle name="Normal 12 5 3 4 2 6" xfId="29600" xr:uid="{00000000-0005-0000-0000-00004B6F0000}"/>
    <cellStyle name="Normal 12 5 3 4 2 7" xfId="34552" xr:uid="{00000000-0005-0000-0000-00004C6F0000}"/>
    <cellStyle name="Normal 12 5 3 4 3" xfId="6297" xr:uid="{00000000-0005-0000-0000-00004D6F0000}"/>
    <cellStyle name="Normal 12 5 3 4 3 2" xfId="11247" xr:uid="{00000000-0005-0000-0000-00004E6F0000}"/>
    <cellStyle name="Normal 12 5 3 4 3 2 2" xfId="45908" xr:uid="{00000000-0005-0000-0000-00004F6F0000}"/>
    <cellStyle name="Normal 12 5 3 4 3 3" xfId="16197" xr:uid="{00000000-0005-0000-0000-0000506F0000}"/>
    <cellStyle name="Normal 12 5 3 4 3 3 2" xfId="40956" xr:uid="{00000000-0005-0000-0000-0000516F0000}"/>
    <cellStyle name="Normal 12 5 3 4 3 4" xfId="21148" xr:uid="{00000000-0005-0000-0000-0000526F0000}"/>
    <cellStyle name="Normal 12 5 3 4 3 5" xfId="26100" xr:uid="{00000000-0005-0000-0000-0000536F0000}"/>
    <cellStyle name="Normal 12 5 3 4 3 6" xfId="31052" xr:uid="{00000000-0005-0000-0000-0000546F0000}"/>
    <cellStyle name="Normal 12 5 3 4 3 7" xfId="36004" xr:uid="{00000000-0005-0000-0000-0000556F0000}"/>
    <cellStyle name="Normal 12 5 3 4 4" xfId="3393" xr:uid="{00000000-0005-0000-0000-0000566F0000}"/>
    <cellStyle name="Normal 12 5 3 4 4 2" xfId="43004" xr:uid="{00000000-0005-0000-0000-0000576F0000}"/>
    <cellStyle name="Normal 12 5 3 4 5" xfId="8343" xr:uid="{00000000-0005-0000-0000-0000586F0000}"/>
    <cellStyle name="Normal 12 5 3 4 5 2" xfId="38052" xr:uid="{00000000-0005-0000-0000-0000596F0000}"/>
    <cellStyle name="Normal 12 5 3 4 6" xfId="13293" xr:uid="{00000000-0005-0000-0000-00005A6F0000}"/>
    <cellStyle name="Normal 12 5 3 4 7" xfId="18244" xr:uid="{00000000-0005-0000-0000-00005B6F0000}"/>
    <cellStyle name="Normal 12 5 3 4 8" xfId="23196" xr:uid="{00000000-0005-0000-0000-00005C6F0000}"/>
    <cellStyle name="Normal 12 5 3 4 9" xfId="28148" xr:uid="{00000000-0005-0000-0000-00005D6F0000}"/>
    <cellStyle name="Normal 12 5 3 5" xfId="2469" xr:uid="{00000000-0005-0000-0000-00005E6F0000}"/>
    <cellStyle name="Normal 12 5 3 5 2" xfId="7419" xr:uid="{00000000-0005-0000-0000-00005F6F0000}"/>
    <cellStyle name="Normal 12 5 3 5 2 2" xfId="42080" xr:uid="{00000000-0005-0000-0000-0000606F0000}"/>
    <cellStyle name="Normal 12 5 3 5 3" xfId="12369" xr:uid="{00000000-0005-0000-0000-0000616F0000}"/>
    <cellStyle name="Normal 12 5 3 5 3 2" xfId="37128" xr:uid="{00000000-0005-0000-0000-0000626F0000}"/>
    <cellStyle name="Normal 12 5 3 5 4" xfId="17320" xr:uid="{00000000-0005-0000-0000-0000636F0000}"/>
    <cellStyle name="Normal 12 5 3 5 5" xfId="22272" xr:uid="{00000000-0005-0000-0000-0000646F0000}"/>
    <cellStyle name="Normal 12 5 3 5 6" xfId="27224" xr:uid="{00000000-0005-0000-0000-0000656F0000}"/>
    <cellStyle name="Normal 12 5 3 5 7" xfId="32176" xr:uid="{00000000-0005-0000-0000-0000666F0000}"/>
    <cellStyle name="Normal 12 5 3 6" xfId="3921" xr:uid="{00000000-0005-0000-0000-0000676F0000}"/>
    <cellStyle name="Normal 12 5 3 6 2" xfId="8871" xr:uid="{00000000-0005-0000-0000-0000686F0000}"/>
    <cellStyle name="Normal 12 5 3 6 2 2" xfId="43532" xr:uid="{00000000-0005-0000-0000-0000696F0000}"/>
    <cellStyle name="Normal 12 5 3 6 3" xfId="13821" xr:uid="{00000000-0005-0000-0000-00006A6F0000}"/>
    <cellStyle name="Normal 12 5 3 6 3 2" xfId="38580" xr:uid="{00000000-0005-0000-0000-00006B6F0000}"/>
    <cellStyle name="Normal 12 5 3 6 4" xfId="18772" xr:uid="{00000000-0005-0000-0000-00006C6F0000}"/>
    <cellStyle name="Normal 12 5 3 6 5" xfId="23724" xr:uid="{00000000-0005-0000-0000-00006D6F0000}"/>
    <cellStyle name="Normal 12 5 3 6 6" xfId="28676" xr:uid="{00000000-0005-0000-0000-00006E6F0000}"/>
    <cellStyle name="Normal 12 5 3 6 7" xfId="33628" xr:uid="{00000000-0005-0000-0000-00006F6F0000}"/>
    <cellStyle name="Normal 12 5 3 7" xfId="5373" xr:uid="{00000000-0005-0000-0000-0000706F0000}"/>
    <cellStyle name="Normal 12 5 3 7 2" xfId="10323" xr:uid="{00000000-0005-0000-0000-0000716F0000}"/>
    <cellStyle name="Normal 12 5 3 7 2 2" xfId="44984" xr:uid="{00000000-0005-0000-0000-0000726F0000}"/>
    <cellStyle name="Normal 12 5 3 7 3" xfId="15273" xr:uid="{00000000-0005-0000-0000-0000736F0000}"/>
    <cellStyle name="Normal 12 5 3 7 3 2" xfId="40032" xr:uid="{00000000-0005-0000-0000-0000746F0000}"/>
    <cellStyle name="Normal 12 5 3 7 4" xfId="20224" xr:uid="{00000000-0005-0000-0000-0000756F0000}"/>
    <cellStyle name="Normal 12 5 3 7 5" xfId="25176" xr:uid="{00000000-0005-0000-0000-0000766F0000}"/>
    <cellStyle name="Normal 12 5 3 7 6" xfId="30128" xr:uid="{00000000-0005-0000-0000-0000776F0000}"/>
    <cellStyle name="Normal 12 5 3 7 7" xfId="35080" xr:uid="{00000000-0005-0000-0000-0000786F0000}"/>
    <cellStyle name="Normal 12 5 3 8" xfId="1941" xr:uid="{00000000-0005-0000-0000-0000796F0000}"/>
    <cellStyle name="Normal 12 5 3 8 2" xfId="41552" xr:uid="{00000000-0005-0000-0000-00007A6F0000}"/>
    <cellStyle name="Normal 12 5 3 9" xfId="6891" xr:uid="{00000000-0005-0000-0000-00007B6F0000}"/>
    <cellStyle name="Normal 12 5 3 9 2" xfId="36600" xr:uid="{00000000-0005-0000-0000-00007C6F0000}"/>
    <cellStyle name="Normal 12 5 4" xfId="489" xr:uid="{00000000-0005-0000-0000-00007D6F0000}"/>
    <cellStyle name="Normal 12 5 4 10" xfId="11907" xr:uid="{00000000-0005-0000-0000-00007E6F0000}"/>
    <cellStyle name="Normal 12 5 4 11" xfId="16858" xr:uid="{00000000-0005-0000-0000-00007F6F0000}"/>
    <cellStyle name="Normal 12 5 4 12" xfId="21810" xr:uid="{00000000-0005-0000-0000-0000806F0000}"/>
    <cellStyle name="Normal 12 5 4 13" xfId="26762" xr:uid="{00000000-0005-0000-0000-0000816F0000}"/>
    <cellStyle name="Normal 12 5 4 14" xfId="31714" xr:uid="{00000000-0005-0000-0000-0000826F0000}"/>
    <cellStyle name="Normal 12 5 4 2" xfId="1083" xr:uid="{00000000-0005-0000-0000-0000836F0000}"/>
    <cellStyle name="Normal 12 5 4 2 10" xfId="22074" xr:uid="{00000000-0005-0000-0000-0000846F0000}"/>
    <cellStyle name="Normal 12 5 4 2 11" xfId="27026" xr:uid="{00000000-0005-0000-0000-0000856F0000}"/>
    <cellStyle name="Normal 12 5 4 2 12" xfId="31978" xr:uid="{00000000-0005-0000-0000-0000866F0000}"/>
    <cellStyle name="Normal 12 5 4 2 2" xfId="1677" xr:uid="{00000000-0005-0000-0000-0000876F0000}"/>
    <cellStyle name="Normal 12 5 4 2 2 10" xfId="33430" xr:uid="{00000000-0005-0000-0000-0000886F0000}"/>
    <cellStyle name="Normal 12 5 4 2 2 2" xfId="5175" xr:uid="{00000000-0005-0000-0000-0000896F0000}"/>
    <cellStyle name="Normal 12 5 4 2 2 2 2" xfId="10125" xr:uid="{00000000-0005-0000-0000-00008A6F0000}"/>
    <cellStyle name="Normal 12 5 4 2 2 2 2 2" xfId="44786" xr:uid="{00000000-0005-0000-0000-00008B6F0000}"/>
    <cellStyle name="Normal 12 5 4 2 2 2 3" xfId="15075" xr:uid="{00000000-0005-0000-0000-00008C6F0000}"/>
    <cellStyle name="Normal 12 5 4 2 2 2 3 2" xfId="39834" xr:uid="{00000000-0005-0000-0000-00008D6F0000}"/>
    <cellStyle name="Normal 12 5 4 2 2 2 4" xfId="20026" xr:uid="{00000000-0005-0000-0000-00008E6F0000}"/>
    <cellStyle name="Normal 12 5 4 2 2 2 5" xfId="24978" xr:uid="{00000000-0005-0000-0000-00008F6F0000}"/>
    <cellStyle name="Normal 12 5 4 2 2 2 6" xfId="29930" xr:uid="{00000000-0005-0000-0000-0000906F0000}"/>
    <cellStyle name="Normal 12 5 4 2 2 2 7" xfId="34882" xr:uid="{00000000-0005-0000-0000-0000916F0000}"/>
    <cellStyle name="Normal 12 5 4 2 2 3" xfId="6627" xr:uid="{00000000-0005-0000-0000-0000926F0000}"/>
    <cellStyle name="Normal 12 5 4 2 2 3 2" xfId="11577" xr:uid="{00000000-0005-0000-0000-0000936F0000}"/>
    <cellStyle name="Normal 12 5 4 2 2 3 2 2" xfId="46238" xr:uid="{00000000-0005-0000-0000-0000946F0000}"/>
    <cellStyle name="Normal 12 5 4 2 2 3 3" xfId="16527" xr:uid="{00000000-0005-0000-0000-0000956F0000}"/>
    <cellStyle name="Normal 12 5 4 2 2 3 3 2" xfId="41286" xr:uid="{00000000-0005-0000-0000-0000966F0000}"/>
    <cellStyle name="Normal 12 5 4 2 2 3 4" xfId="21478" xr:uid="{00000000-0005-0000-0000-0000976F0000}"/>
    <cellStyle name="Normal 12 5 4 2 2 3 5" xfId="26430" xr:uid="{00000000-0005-0000-0000-0000986F0000}"/>
    <cellStyle name="Normal 12 5 4 2 2 3 6" xfId="31382" xr:uid="{00000000-0005-0000-0000-0000996F0000}"/>
    <cellStyle name="Normal 12 5 4 2 2 3 7" xfId="36334" xr:uid="{00000000-0005-0000-0000-00009A6F0000}"/>
    <cellStyle name="Normal 12 5 4 2 2 4" xfId="3723" xr:uid="{00000000-0005-0000-0000-00009B6F0000}"/>
    <cellStyle name="Normal 12 5 4 2 2 4 2" xfId="43334" xr:uid="{00000000-0005-0000-0000-00009C6F0000}"/>
    <cellStyle name="Normal 12 5 4 2 2 5" xfId="8673" xr:uid="{00000000-0005-0000-0000-00009D6F0000}"/>
    <cellStyle name="Normal 12 5 4 2 2 5 2" xfId="38382" xr:uid="{00000000-0005-0000-0000-00009E6F0000}"/>
    <cellStyle name="Normal 12 5 4 2 2 6" xfId="13623" xr:uid="{00000000-0005-0000-0000-00009F6F0000}"/>
    <cellStyle name="Normal 12 5 4 2 2 7" xfId="18574" xr:uid="{00000000-0005-0000-0000-0000A06F0000}"/>
    <cellStyle name="Normal 12 5 4 2 2 8" xfId="23526" xr:uid="{00000000-0005-0000-0000-0000A16F0000}"/>
    <cellStyle name="Normal 12 5 4 2 2 9" xfId="28478" xr:uid="{00000000-0005-0000-0000-0000A26F0000}"/>
    <cellStyle name="Normal 12 5 4 2 3" xfId="3129" xr:uid="{00000000-0005-0000-0000-0000A36F0000}"/>
    <cellStyle name="Normal 12 5 4 2 3 2" xfId="8079" xr:uid="{00000000-0005-0000-0000-0000A46F0000}"/>
    <cellStyle name="Normal 12 5 4 2 3 2 2" xfId="42740" xr:uid="{00000000-0005-0000-0000-0000A56F0000}"/>
    <cellStyle name="Normal 12 5 4 2 3 3" xfId="13029" xr:uid="{00000000-0005-0000-0000-0000A66F0000}"/>
    <cellStyle name="Normal 12 5 4 2 3 3 2" xfId="37788" xr:uid="{00000000-0005-0000-0000-0000A76F0000}"/>
    <cellStyle name="Normal 12 5 4 2 3 4" xfId="17980" xr:uid="{00000000-0005-0000-0000-0000A86F0000}"/>
    <cellStyle name="Normal 12 5 4 2 3 5" xfId="22932" xr:uid="{00000000-0005-0000-0000-0000A96F0000}"/>
    <cellStyle name="Normal 12 5 4 2 3 6" xfId="27884" xr:uid="{00000000-0005-0000-0000-0000AA6F0000}"/>
    <cellStyle name="Normal 12 5 4 2 3 7" xfId="32836" xr:uid="{00000000-0005-0000-0000-0000AB6F0000}"/>
    <cellStyle name="Normal 12 5 4 2 4" xfId="4581" xr:uid="{00000000-0005-0000-0000-0000AC6F0000}"/>
    <cellStyle name="Normal 12 5 4 2 4 2" xfId="9531" xr:uid="{00000000-0005-0000-0000-0000AD6F0000}"/>
    <cellStyle name="Normal 12 5 4 2 4 2 2" xfId="44192" xr:uid="{00000000-0005-0000-0000-0000AE6F0000}"/>
    <cellStyle name="Normal 12 5 4 2 4 3" xfId="14481" xr:uid="{00000000-0005-0000-0000-0000AF6F0000}"/>
    <cellStyle name="Normal 12 5 4 2 4 3 2" xfId="39240" xr:uid="{00000000-0005-0000-0000-0000B06F0000}"/>
    <cellStyle name="Normal 12 5 4 2 4 4" xfId="19432" xr:uid="{00000000-0005-0000-0000-0000B16F0000}"/>
    <cellStyle name="Normal 12 5 4 2 4 5" xfId="24384" xr:uid="{00000000-0005-0000-0000-0000B26F0000}"/>
    <cellStyle name="Normal 12 5 4 2 4 6" xfId="29336" xr:uid="{00000000-0005-0000-0000-0000B36F0000}"/>
    <cellStyle name="Normal 12 5 4 2 4 7" xfId="34288" xr:uid="{00000000-0005-0000-0000-0000B46F0000}"/>
    <cellStyle name="Normal 12 5 4 2 5" xfId="6033" xr:uid="{00000000-0005-0000-0000-0000B56F0000}"/>
    <cellStyle name="Normal 12 5 4 2 5 2" xfId="10983" xr:uid="{00000000-0005-0000-0000-0000B66F0000}"/>
    <cellStyle name="Normal 12 5 4 2 5 2 2" xfId="45644" xr:uid="{00000000-0005-0000-0000-0000B76F0000}"/>
    <cellStyle name="Normal 12 5 4 2 5 3" xfId="15933" xr:uid="{00000000-0005-0000-0000-0000B86F0000}"/>
    <cellStyle name="Normal 12 5 4 2 5 3 2" xfId="40692" xr:uid="{00000000-0005-0000-0000-0000B96F0000}"/>
    <cellStyle name="Normal 12 5 4 2 5 4" xfId="20884" xr:uid="{00000000-0005-0000-0000-0000BA6F0000}"/>
    <cellStyle name="Normal 12 5 4 2 5 5" xfId="25836" xr:uid="{00000000-0005-0000-0000-0000BB6F0000}"/>
    <cellStyle name="Normal 12 5 4 2 5 6" xfId="30788" xr:uid="{00000000-0005-0000-0000-0000BC6F0000}"/>
    <cellStyle name="Normal 12 5 4 2 5 7" xfId="35740" xr:uid="{00000000-0005-0000-0000-0000BD6F0000}"/>
    <cellStyle name="Normal 12 5 4 2 6" xfId="2271" xr:uid="{00000000-0005-0000-0000-0000BE6F0000}"/>
    <cellStyle name="Normal 12 5 4 2 6 2" xfId="41882" xr:uid="{00000000-0005-0000-0000-0000BF6F0000}"/>
    <cellStyle name="Normal 12 5 4 2 7" xfId="7221" xr:uid="{00000000-0005-0000-0000-0000C06F0000}"/>
    <cellStyle name="Normal 12 5 4 2 7 2" xfId="36930" xr:uid="{00000000-0005-0000-0000-0000C16F0000}"/>
    <cellStyle name="Normal 12 5 4 2 8" xfId="12171" xr:uid="{00000000-0005-0000-0000-0000C26F0000}"/>
    <cellStyle name="Normal 12 5 4 2 9" xfId="17122" xr:uid="{00000000-0005-0000-0000-0000C36F0000}"/>
    <cellStyle name="Normal 12 5 4 3" xfId="819" xr:uid="{00000000-0005-0000-0000-0000C46F0000}"/>
    <cellStyle name="Normal 12 5 4 3 10" xfId="32572" xr:uid="{00000000-0005-0000-0000-0000C56F0000}"/>
    <cellStyle name="Normal 12 5 4 3 2" xfId="4317" xr:uid="{00000000-0005-0000-0000-0000C66F0000}"/>
    <cellStyle name="Normal 12 5 4 3 2 2" xfId="9267" xr:uid="{00000000-0005-0000-0000-0000C76F0000}"/>
    <cellStyle name="Normal 12 5 4 3 2 2 2" xfId="43928" xr:uid="{00000000-0005-0000-0000-0000C86F0000}"/>
    <cellStyle name="Normal 12 5 4 3 2 3" xfId="14217" xr:uid="{00000000-0005-0000-0000-0000C96F0000}"/>
    <cellStyle name="Normal 12 5 4 3 2 3 2" xfId="38976" xr:uid="{00000000-0005-0000-0000-0000CA6F0000}"/>
    <cellStyle name="Normal 12 5 4 3 2 4" xfId="19168" xr:uid="{00000000-0005-0000-0000-0000CB6F0000}"/>
    <cellStyle name="Normal 12 5 4 3 2 5" xfId="24120" xr:uid="{00000000-0005-0000-0000-0000CC6F0000}"/>
    <cellStyle name="Normal 12 5 4 3 2 6" xfId="29072" xr:uid="{00000000-0005-0000-0000-0000CD6F0000}"/>
    <cellStyle name="Normal 12 5 4 3 2 7" xfId="34024" xr:uid="{00000000-0005-0000-0000-0000CE6F0000}"/>
    <cellStyle name="Normal 12 5 4 3 3" xfId="5769" xr:uid="{00000000-0005-0000-0000-0000CF6F0000}"/>
    <cellStyle name="Normal 12 5 4 3 3 2" xfId="10719" xr:uid="{00000000-0005-0000-0000-0000D06F0000}"/>
    <cellStyle name="Normal 12 5 4 3 3 2 2" xfId="45380" xr:uid="{00000000-0005-0000-0000-0000D16F0000}"/>
    <cellStyle name="Normal 12 5 4 3 3 3" xfId="15669" xr:uid="{00000000-0005-0000-0000-0000D26F0000}"/>
    <cellStyle name="Normal 12 5 4 3 3 3 2" xfId="40428" xr:uid="{00000000-0005-0000-0000-0000D36F0000}"/>
    <cellStyle name="Normal 12 5 4 3 3 4" xfId="20620" xr:uid="{00000000-0005-0000-0000-0000D46F0000}"/>
    <cellStyle name="Normal 12 5 4 3 3 5" xfId="25572" xr:uid="{00000000-0005-0000-0000-0000D56F0000}"/>
    <cellStyle name="Normal 12 5 4 3 3 6" xfId="30524" xr:uid="{00000000-0005-0000-0000-0000D66F0000}"/>
    <cellStyle name="Normal 12 5 4 3 3 7" xfId="35476" xr:uid="{00000000-0005-0000-0000-0000D76F0000}"/>
    <cellStyle name="Normal 12 5 4 3 4" xfId="2865" xr:uid="{00000000-0005-0000-0000-0000D86F0000}"/>
    <cellStyle name="Normal 12 5 4 3 4 2" xfId="42476" xr:uid="{00000000-0005-0000-0000-0000D96F0000}"/>
    <cellStyle name="Normal 12 5 4 3 5" xfId="7815" xr:uid="{00000000-0005-0000-0000-0000DA6F0000}"/>
    <cellStyle name="Normal 12 5 4 3 5 2" xfId="37524" xr:uid="{00000000-0005-0000-0000-0000DB6F0000}"/>
    <cellStyle name="Normal 12 5 4 3 6" xfId="12765" xr:uid="{00000000-0005-0000-0000-0000DC6F0000}"/>
    <cellStyle name="Normal 12 5 4 3 7" xfId="17716" xr:uid="{00000000-0005-0000-0000-0000DD6F0000}"/>
    <cellStyle name="Normal 12 5 4 3 8" xfId="22668" xr:uid="{00000000-0005-0000-0000-0000DE6F0000}"/>
    <cellStyle name="Normal 12 5 4 3 9" xfId="27620" xr:uid="{00000000-0005-0000-0000-0000DF6F0000}"/>
    <cellStyle name="Normal 12 5 4 4" xfId="1413" xr:uid="{00000000-0005-0000-0000-0000E06F0000}"/>
    <cellStyle name="Normal 12 5 4 4 10" xfId="33166" xr:uid="{00000000-0005-0000-0000-0000E16F0000}"/>
    <cellStyle name="Normal 12 5 4 4 2" xfId="4911" xr:uid="{00000000-0005-0000-0000-0000E26F0000}"/>
    <cellStyle name="Normal 12 5 4 4 2 2" xfId="9861" xr:uid="{00000000-0005-0000-0000-0000E36F0000}"/>
    <cellStyle name="Normal 12 5 4 4 2 2 2" xfId="44522" xr:uid="{00000000-0005-0000-0000-0000E46F0000}"/>
    <cellStyle name="Normal 12 5 4 4 2 3" xfId="14811" xr:uid="{00000000-0005-0000-0000-0000E56F0000}"/>
    <cellStyle name="Normal 12 5 4 4 2 3 2" xfId="39570" xr:uid="{00000000-0005-0000-0000-0000E66F0000}"/>
    <cellStyle name="Normal 12 5 4 4 2 4" xfId="19762" xr:uid="{00000000-0005-0000-0000-0000E76F0000}"/>
    <cellStyle name="Normal 12 5 4 4 2 5" xfId="24714" xr:uid="{00000000-0005-0000-0000-0000E86F0000}"/>
    <cellStyle name="Normal 12 5 4 4 2 6" xfId="29666" xr:uid="{00000000-0005-0000-0000-0000E96F0000}"/>
    <cellStyle name="Normal 12 5 4 4 2 7" xfId="34618" xr:uid="{00000000-0005-0000-0000-0000EA6F0000}"/>
    <cellStyle name="Normal 12 5 4 4 3" xfId="6363" xr:uid="{00000000-0005-0000-0000-0000EB6F0000}"/>
    <cellStyle name="Normal 12 5 4 4 3 2" xfId="11313" xr:uid="{00000000-0005-0000-0000-0000EC6F0000}"/>
    <cellStyle name="Normal 12 5 4 4 3 2 2" xfId="45974" xr:uid="{00000000-0005-0000-0000-0000ED6F0000}"/>
    <cellStyle name="Normal 12 5 4 4 3 3" xfId="16263" xr:uid="{00000000-0005-0000-0000-0000EE6F0000}"/>
    <cellStyle name="Normal 12 5 4 4 3 3 2" xfId="41022" xr:uid="{00000000-0005-0000-0000-0000EF6F0000}"/>
    <cellStyle name="Normal 12 5 4 4 3 4" xfId="21214" xr:uid="{00000000-0005-0000-0000-0000F06F0000}"/>
    <cellStyle name="Normal 12 5 4 4 3 5" xfId="26166" xr:uid="{00000000-0005-0000-0000-0000F16F0000}"/>
    <cellStyle name="Normal 12 5 4 4 3 6" xfId="31118" xr:uid="{00000000-0005-0000-0000-0000F26F0000}"/>
    <cellStyle name="Normal 12 5 4 4 3 7" xfId="36070" xr:uid="{00000000-0005-0000-0000-0000F36F0000}"/>
    <cellStyle name="Normal 12 5 4 4 4" xfId="3459" xr:uid="{00000000-0005-0000-0000-0000F46F0000}"/>
    <cellStyle name="Normal 12 5 4 4 4 2" xfId="43070" xr:uid="{00000000-0005-0000-0000-0000F56F0000}"/>
    <cellStyle name="Normal 12 5 4 4 5" xfId="8409" xr:uid="{00000000-0005-0000-0000-0000F66F0000}"/>
    <cellStyle name="Normal 12 5 4 4 5 2" xfId="38118" xr:uid="{00000000-0005-0000-0000-0000F76F0000}"/>
    <cellStyle name="Normal 12 5 4 4 6" xfId="13359" xr:uid="{00000000-0005-0000-0000-0000F86F0000}"/>
    <cellStyle name="Normal 12 5 4 4 7" xfId="18310" xr:uid="{00000000-0005-0000-0000-0000F96F0000}"/>
    <cellStyle name="Normal 12 5 4 4 8" xfId="23262" xr:uid="{00000000-0005-0000-0000-0000FA6F0000}"/>
    <cellStyle name="Normal 12 5 4 4 9" xfId="28214" xr:uid="{00000000-0005-0000-0000-0000FB6F0000}"/>
    <cellStyle name="Normal 12 5 4 5" xfId="2535" xr:uid="{00000000-0005-0000-0000-0000FC6F0000}"/>
    <cellStyle name="Normal 12 5 4 5 2" xfId="7485" xr:uid="{00000000-0005-0000-0000-0000FD6F0000}"/>
    <cellStyle name="Normal 12 5 4 5 2 2" xfId="42146" xr:uid="{00000000-0005-0000-0000-0000FE6F0000}"/>
    <cellStyle name="Normal 12 5 4 5 3" xfId="12435" xr:uid="{00000000-0005-0000-0000-0000FF6F0000}"/>
    <cellStyle name="Normal 12 5 4 5 3 2" xfId="37194" xr:uid="{00000000-0005-0000-0000-000000700000}"/>
    <cellStyle name="Normal 12 5 4 5 4" xfId="17386" xr:uid="{00000000-0005-0000-0000-000001700000}"/>
    <cellStyle name="Normal 12 5 4 5 5" xfId="22338" xr:uid="{00000000-0005-0000-0000-000002700000}"/>
    <cellStyle name="Normal 12 5 4 5 6" xfId="27290" xr:uid="{00000000-0005-0000-0000-000003700000}"/>
    <cellStyle name="Normal 12 5 4 5 7" xfId="32242" xr:uid="{00000000-0005-0000-0000-000004700000}"/>
    <cellStyle name="Normal 12 5 4 6" xfId="3987" xr:uid="{00000000-0005-0000-0000-000005700000}"/>
    <cellStyle name="Normal 12 5 4 6 2" xfId="8937" xr:uid="{00000000-0005-0000-0000-000006700000}"/>
    <cellStyle name="Normal 12 5 4 6 2 2" xfId="43598" xr:uid="{00000000-0005-0000-0000-000007700000}"/>
    <cellStyle name="Normal 12 5 4 6 3" xfId="13887" xr:uid="{00000000-0005-0000-0000-000008700000}"/>
    <cellStyle name="Normal 12 5 4 6 3 2" xfId="38646" xr:uid="{00000000-0005-0000-0000-000009700000}"/>
    <cellStyle name="Normal 12 5 4 6 4" xfId="18838" xr:uid="{00000000-0005-0000-0000-00000A700000}"/>
    <cellStyle name="Normal 12 5 4 6 5" xfId="23790" xr:uid="{00000000-0005-0000-0000-00000B700000}"/>
    <cellStyle name="Normal 12 5 4 6 6" xfId="28742" xr:uid="{00000000-0005-0000-0000-00000C700000}"/>
    <cellStyle name="Normal 12 5 4 6 7" xfId="33694" xr:uid="{00000000-0005-0000-0000-00000D700000}"/>
    <cellStyle name="Normal 12 5 4 7" xfId="5439" xr:uid="{00000000-0005-0000-0000-00000E700000}"/>
    <cellStyle name="Normal 12 5 4 7 2" xfId="10389" xr:uid="{00000000-0005-0000-0000-00000F700000}"/>
    <cellStyle name="Normal 12 5 4 7 2 2" xfId="45050" xr:uid="{00000000-0005-0000-0000-000010700000}"/>
    <cellStyle name="Normal 12 5 4 7 3" xfId="15339" xr:uid="{00000000-0005-0000-0000-000011700000}"/>
    <cellStyle name="Normal 12 5 4 7 3 2" xfId="40098" xr:uid="{00000000-0005-0000-0000-000012700000}"/>
    <cellStyle name="Normal 12 5 4 7 4" xfId="20290" xr:uid="{00000000-0005-0000-0000-000013700000}"/>
    <cellStyle name="Normal 12 5 4 7 5" xfId="25242" xr:uid="{00000000-0005-0000-0000-000014700000}"/>
    <cellStyle name="Normal 12 5 4 7 6" xfId="30194" xr:uid="{00000000-0005-0000-0000-000015700000}"/>
    <cellStyle name="Normal 12 5 4 7 7" xfId="35146" xr:uid="{00000000-0005-0000-0000-000016700000}"/>
    <cellStyle name="Normal 12 5 4 8" xfId="2007" xr:uid="{00000000-0005-0000-0000-000017700000}"/>
    <cellStyle name="Normal 12 5 4 8 2" xfId="41618" xr:uid="{00000000-0005-0000-0000-000018700000}"/>
    <cellStyle name="Normal 12 5 4 9" xfId="6957" xr:uid="{00000000-0005-0000-0000-000019700000}"/>
    <cellStyle name="Normal 12 5 4 9 2" xfId="36666" xr:uid="{00000000-0005-0000-0000-00001A700000}"/>
    <cellStyle name="Normal 12 5 5" xfId="621" xr:uid="{00000000-0005-0000-0000-00001B700000}"/>
    <cellStyle name="Normal 12 5 5 10" xfId="21612" xr:uid="{00000000-0005-0000-0000-00001C700000}"/>
    <cellStyle name="Normal 12 5 5 11" xfId="26564" xr:uid="{00000000-0005-0000-0000-00001D700000}"/>
    <cellStyle name="Normal 12 5 5 12" xfId="31516" xr:uid="{00000000-0005-0000-0000-00001E700000}"/>
    <cellStyle name="Normal 12 5 5 2" xfId="1215" xr:uid="{00000000-0005-0000-0000-00001F700000}"/>
    <cellStyle name="Normal 12 5 5 2 10" xfId="32968" xr:uid="{00000000-0005-0000-0000-000020700000}"/>
    <cellStyle name="Normal 12 5 5 2 2" xfId="4713" xr:uid="{00000000-0005-0000-0000-000021700000}"/>
    <cellStyle name="Normal 12 5 5 2 2 2" xfId="9663" xr:uid="{00000000-0005-0000-0000-000022700000}"/>
    <cellStyle name="Normal 12 5 5 2 2 2 2" xfId="44324" xr:uid="{00000000-0005-0000-0000-000023700000}"/>
    <cellStyle name="Normal 12 5 5 2 2 3" xfId="14613" xr:uid="{00000000-0005-0000-0000-000024700000}"/>
    <cellStyle name="Normal 12 5 5 2 2 3 2" xfId="39372" xr:uid="{00000000-0005-0000-0000-000025700000}"/>
    <cellStyle name="Normal 12 5 5 2 2 4" xfId="19564" xr:uid="{00000000-0005-0000-0000-000026700000}"/>
    <cellStyle name="Normal 12 5 5 2 2 5" xfId="24516" xr:uid="{00000000-0005-0000-0000-000027700000}"/>
    <cellStyle name="Normal 12 5 5 2 2 6" xfId="29468" xr:uid="{00000000-0005-0000-0000-000028700000}"/>
    <cellStyle name="Normal 12 5 5 2 2 7" xfId="34420" xr:uid="{00000000-0005-0000-0000-000029700000}"/>
    <cellStyle name="Normal 12 5 5 2 3" xfId="6165" xr:uid="{00000000-0005-0000-0000-00002A700000}"/>
    <cellStyle name="Normal 12 5 5 2 3 2" xfId="11115" xr:uid="{00000000-0005-0000-0000-00002B700000}"/>
    <cellStyle name="Normal 12 5 5 2 3 2 2" xfId="45776" xr:uid="{00000000-0005-0000-0000-00002C700000}"/>
    <cellStyle name="Normal 12 5 5 2 3 3" xfId="16065" xr:uid="{00000000-0005-0000-0000-00002D700000}"/>
    <cellStyle name="Normal 12 5 5 2 3 3 2" xfId="40824" xr:uid="{00000000-0005-0000-0000-00002E700000}"/>
    <cellStyle name="Normal 12 5 5 2 3 4" xfId="21016" xr:uid="{00000000-0005-0000-0000-00002F700000}"/>
    <cellStyle name="Normal 12 5 5 2 3 5" xfId="25968" xr:uid="{00000000-0005-0000-0000-000030700000}"/>
    <cellStyle name="Normal 12 5 5 2 3 6" xfId="30920" xr:uid="{00000000-0005-0000-0000-000031700000}"/>
    <cellStyle name="Normal 12 5 5 2 3 7" xfId="35872" xr:uid="{00000000-0005-0000-0000-000032700000}"/>
    <cellStyle name="Normal 12 5 5 2 4" xfId="3261" xr:uid="{00000000-0005-0000-0000-000033700000}"/>
    <cellStyle name="Normal 12 5 5 2 4 2" xfId="42872" xr:uid="{00000000-0005-0000-0000-000034700000}"/>
    <cellStyle name="Normal 12 5 5 2 5" xfId="8211" xr:uid="{00000000-0005-0000-0000-000035700000}"/>
    <cellStyle name="Normal 12 5 5 2 5 2" xfId="37920" xr:uid="{00000000-0005-0000-0000-000036700000}"/>
    <cellStyle name="Normal 12 5 5 2 6" xfId="13161" xr:uid="{00000000-0005-0000-0000-000037700000}"/>
    <cellStyle name="Normal 12 5 5 2 7" xfId="18112" xr:uid="{00000000-0005-0000-0000-000038700000}"/>
    <cellStyle name="Normal 12 5 5 2 8" xfId="23064" xr:uid="{00000000-0005-0000-0000-000039700000}"/>
    <cellStyle name="Normal 12 5 5 2 9" xfId="28016" xr:uid="{00000000-0005-0000-0000-00003A700000}"/>
    <cellStyle name="Normal 12 5 5 3" xfId="2667" xr:uid="{00000000-0005-0000-0000-00003B700000}"/>
    <cellStyle name="Normal 12 5 5 3 2" xfId="7617" xr:uid="{00000000-0005-0000-0000-00003C700000}"/>
    <cellStyle name="Normal 12 5 5 3 2 2" xfId="42278" xr:uid="{00000000-0005-0000-0000-00003D700000}"/>
    <cellStyle name="Normal 12 5 5 3 3" xfId="12567" xr:uid="{00000000-0005-0000-0000-00003E700000}"/>
    <cellStyle name="Normal 12 5 5 3 3 2" xfId="37326" xr:uid="{00000000-0005-0000-0000-00003F700000}"/>
    <cellStyle name="Normal 12 5 5 3 4" xfId="17518" xr:uid="{00000000-0005-0000-0000-000040700000}"/>
    <cellStyle name="Normal 12 5 5 3 5" xfId="22470" xr:uid="{00000000-0005-0000-0000-000041700000}"/>
    <cellStyle name="Normal 12 5 5 3 6" xfId="27422" xr:uid="{00000000-0005-0000-0000-000042700000}"/>
    <cellStyle name="Normal 12 5 5 3 7" xfId="32374" xr:uid="{00000000-0005-0000-0000-000043700000}"/>
    <cellStyle name="Normal 12 5 5 4" xfId="4119" xr:uid="{00000000-0005-0000-0000-000044700000}"/>
    <cellStyle name="Normal 12 5 5 4 2" xfId="9069" xr:uid="{00000000-0005-0000-0000-000045700000}"/>
    <cellStyle name="Normal 12 5 5 4 2 2" xfId="43730" xr:uid="{00000000-0005-0000-0000-000046700000}"/>
    <cellStyle name="Normal 12 5 5 4 3" xfId="14019" xr:uid="{00000000-0005-0000-0000-000047700000}"/>
    <cellStyle name="Normal 12 5 5 4 3 2" xfId="38778" xr:uid="{00000000-0005-0000-0000-000048700000}"/>
    <cellStyle name="Normal 12 5 5 4 4" xfId="18970" xr:uid="{00000000-0005-0000-0000-000049700000}"/>
    <cellStyle name="Normal 12 5 5 4 5" xfId="23922" xr:uid="{00000000-0005-0000-0000-00004A700000}"/>
    <cellStyle name="Normal 12 5 5 4 6" xfId="28874" xr:uid="{00000000-0005-0000-0000-00004B700000}"/>
    <cellStyle name="Normal 12 5 5 4 7" xfId="33826" xr:uid="{00000000-0005-0000-0000-00004C700000}"/>
    <cellStyle name="Normal 12 5 5 5" xfId="5571" xr:uid="{00000000-0005-0000-0000-00004D700000}"/>
    <cellStyle name="Normal 12 5 5 5 2" xfId="10521" xr:uid="{00000000-0005-0000-0000-00004E700000}"/>
    <cellStyle name="Normal 12 5 5 5 2 2" xfId="45182" xr:uid="{00000000-0005-0000-0000-00004F700000}"/>
    <cellStyle name="Normal 12 5 5 5 3" xfId="15471" xr:uid="{00000000-0005-0000-0000-000050700000}"/>
    <cellStyle name="Normal 12 5 5 5 3 2" xfId="40230" xr:uid="{00000000-0005-0000-0000-000051700000}"/>
    <cellStyle name="Normal 12 5 5 5 4" xfId="20422" xr:uid="{00000000-0005-0000-0000-000052700000}"/>
    <cellStyle name="Normal 12 5 5 5 5" xfId="25374" xr:uid="{00000000-0005-0000-0000-000053700000}"/>
    <cellStyle name="Normal 12 5 5 5 6" xfId="30326" xr:uid="{00000000-0005-0000-0000-000054700000}"/>
    <cellStyle name="Normal 12 5 5 5 7" xfId="35278" xr:uid="{00000000-0005-0000-0000-000055700000}"/>
    <cellStyle name="Normal 12 5 5 6" xfId="1809" xr:uid="{00000000-0005-0000-0000-000056700000}"/>
    <cellStyle name="Normal 12 5 5 6 2" xfId="41420" xr:uid="{00000000-0005-0000-0000-000057700000}"/>
    <cellStyle name="Normal 12 5 5 7" xfId="6759" xr:uid="{00000000-0005-0000-0000-000058700000}"/>
    <cellStyle name="Normal 12 5 5 7 2" xfId="36468" xr:uid="{00000000-0005-0000-0000-000059700000}"/>
    <cellStyle name="Normal 12 5 5 8" xfId="11709" xr:uid="{00000000-0005-0000-0000-00005A700000}"/>
    <cellStyle name="Normal 12 5 5 9" xfId="16660" xr:uid="{00000000-0005-0000-0000-00005B700000}"/>
    <cellStyle name="Normal 12 5 6" xfId="885" xr:uid="{00000000-0005-0000-0000-00005C700000}"/>
    <cellStyle name="Normal 12 5 6 10" xfId="21876" xr:uid="{00000000-0005-0000-0000-00005D700000}"/>
    <cellStyle name="Normal 12 5 6 11" xfId="26828" xr:uid="{00000000-0005-0000-0000-00005E700000}"/>
    <cellStyle name="Normal 12 5 6 12" xfId="31780" xr:uid="{00000000-0005-0000-0000-00005F700000}"/>
    <cellStyle name="Normal 12 5 6 2" xfId="1479" xr:uid="{00000000-0005-0000-0000-000060700000}"/>
    <cellStyle name="Normal 12 5 6 2 10" xfId="33232" xr:uid="{00000000-0005-0000-0000-000061700000}"/>
    <cellStyle name="Normal 12 5 6 2 2" xfId="4977" xr:uid="{00000000-0005-0000-0000-000062700000}"/>
    <cellStyle name="Normal 12 5 6 2 2 2" xfId="9927" xr:uid="{00000000-0005-0000-0000-000063700000}"/>
    <cellStyle name="Normal 12 5 6 2 2 2 2" xfId="44588" xr:uid="{00000000-0005-0000-0000-000064700000}"/>
    <cellStyle name="Normal 12 5 6 2 2 3" xfId="14877" xr:uid="{00000000-0005-0000-0000-000065700000}"/>
    <cellStyle name="Normal 12 5 6 2 2 3 2" xfId="39636" xr:uid="{00000000-0005-0000-0000-000066700000}"/>
    <cellStyle name="Normal 12 5 6 2 2 4" xfId="19828" xr:uid="{00000000-0005-0000-0000-000067700000}"/>
    <cellStyle name="Normal 12 5 6 2 2 5" xfId="24780" xr:uid="{00000000-0005-0000-0000-000068700000}"/>
    <cellStyle name="Normal 12 5 6 2 2 6" xfId="29732" xr:uid="{00000000-0005-0000-0000-000069700000}"/>
    <cellStyle name="Normal 12 5 6 2 2 7" xfId="34684" xr:uid="{00000000-0005-0000-0000-00006A700000}"/>
    <cellStyle name="Normal 12 5 6 2 3" xfId="6429" xr:uid="{00000000-0005-0000-0000-00006B700000}"/>
    <cellStyle name="Normal 12 5 6 2 3 2" xfId="11379" xr:uid="{00000000-0005-0000-0000-00006C700000}"/>
    <cellStyle name="Normal 12 5 6 2 3 2 2" xfId="46040" xr:uid="{00000000-0005-0000-0000-00006D700000}"/>
    <cellStyle name="Normal 12 5 6 2 3 3" xfId="16329" xr:uid="{00000000-0005-0000-0000-00006E700000}"/>
    <cellStyle name="Normal 12 5 6 2 3 3 2" xfId="41088" xr:uid="{00000000-0005-0000-0000-00006F700000}"/>
    <cellStyle name="Normal 12 5 6 2 3 4" xfId="21280" xr:uid="{00000000-0005-0000-0000-000070700000}"/>
    <cellStyle name="Normal 12 5 6 2 3 5" xfId="26232" xr:uid="{00000000-0005-0000-0000-000071700000}"/>
    <cellStyle name="Normal 12 5 6 2 3 6" xfId="31184" xr:uid="{00000000-0005-0000-0000-000072700000}"/>
    <cellStyle name="Normal 12 5 6 2 3 7" xfId="36136" xr:uid="{00000000-0005-0000-0000-000073700000}"/>
    <cellStyle name="Normal 12 5 6 2 4" xfId="3525" xr:uid="{00000000-0005-0000-0000-000074700000}"/>
    <cellStyle name="Normal 12 5 6 2 4 2" xfId="43136" xr:uid="{00000000-0005-0000-0000-000075700000}"/>
    <cellStyle name="Normal 12 5 6 2 5" xfId="8475" xr:uid="{00000000-0005-0000-0000-000076700000}"/>
    <cellStyle name="Normal 12 5 6 2 5 2" xfId="38184" xr:uid="{00000000-0005-0000-0000-000077700000}"/>
    <cellStyle name="Normal 12 5 6 2 6" xfId="13425" xr:uid="{00000000-0005-0000-0000-000078700000}"/>
    <cellStyle name="Normal 12 5 6 2 7" xfId="18376" xr:uid="{00000000-0005-0000-0000-000079700000}"/>
    <cellStyle name="Normal 12 5 6 2 8" xfId="23328" xr:uid="{00000000-0005-0000-0000-00007A700000}"/>
    <cellStyle name="Normal 12 5 6 2 9" xfId="28280" xr:uid="{00000000-0005-0000-0000-00007B700000}"/>
    <cellStyle name="Normal 12 5 6 3" xfId="2931" xr:uid="{00000000-0005-0000-0000-00007C700000}"/>
    <cellStyle name="Normal 12 5 6 3 2" xfId="7881" xr:uid="{00000000-0005-0000-0000-00007D700000}"/>
    <cellStyle name="Normal 12 5 6 3 2 2" xfId="42542" xr:uid="{00000000-0005-0000-0000-00007E700000}"/>
    <cellStyle name="Normal 12 5 6 3 3" xfId="12831" xr:uid="{00000000-0005-0000-0000-00007F700000}"/>
    <cellStyle name="Normal 12 5 6 3 3 2" xfId="37590" xr:uid="{00000000-0005-0000-0000-000080700000}"/>
    <cellStyle name="Normal 12 5 6 3 4" xfId="17782" xr:uid="{00000000-0005-0000-0000-000081700000}"/>
    <cellStyle name="Normal 12 5 6 3 5" xfId="22734" xr:uid="{00000000-0005-0000-0000-000082700000}"/>
    <cellStyle name="Normal 12 5 6 3 6" xfId="27686" xr:uid="{00000000-0005-0000-0000-000083700000}"/>
    <cellStyle name="Normal 12 5 6 3 7" xfId="32638" xr:uid="{00000000-0005-0000-0000-000084700000}"/>
    <cellStyle name="Normal 12 5 6 4" xfId="4383" xr:uid="{00000000-0005-0000-0000-000085700000}"/>
    <cellStyle name="Normal 12 5 6 4 2" xfId="9333" xr:uid="{00000000-0005-0000-0000-000086700000}"/>
    <cellStyle name="Normal 12 5 6 4 2 2" xfId="43994" xr:uid="{00000000-0005-0000-0000-000087700000}"/>
    <cellStyle name="Normal 12 5 6 4 3" xfId="14283" xr:uid="{00000000-0005-0000-0000-000088700000}"/>
    <cellStyle name="Normal 12 5 6 4 3 2" xfId="39042" xr:uid="{00000000-0005-0000-0000-000089700000}"/>
    <cellStyle name="Normal 12 5 6 4 4" xfId="19234" xr:uid="{00000000-0005-0000-0000-00008A700000}"/>
    <cellStyle name="Normal 12 5 6 4 5" xfId="24186" xr:uid="{00000000-0005-0000-0000-00008B700000}"/>
    <cellStyle name="Normal 12 5 6 4 6" xfId="29138" xr:uid="{00000000-0005-0000-0000-00008C700000}"/>
    <cellStyle name="Normal 12 5 6 4 7" xfId="34090" xr:uid="{00000000-0005-0000-0000-00008D700000}"/>
    <cellStyle name="Normal 12 5 6 5" xfId="5835" xr:uid="{00000000-0005-0000-0000-00008E700000}"/>
    <cellStyle name="Normal 12 5 6 5 2" xfId="10785" xr:uid="{00000000-0005-0000-0000-00008F700000}"/>
    <cellStyle name="Normal 12 5 6 5 2 2" xfId="45446" xr:uid="{00000000-0005-0000-0000-000090700000}"/>
    <cellStyle name="Normal 12 5 6 5 3" xfId="15735" xr:uid="{00000000-0005-0000-0000-000091700000}"/>
    <cellStyle name="Normal 12 5 6 5 3 2" xfId="40494" xr:uid="{00000000-0005-0000-0000-000092700000}"/>
    <cellStyle name="Normal 12 5 6 5 4" xfId="20686" xr:uid="{00000000-0005-0000-0000-000093700000}"/>
    <cellStyle name="Normal 12 5 6 5 5" xfId="25638" xr:uid="{00000000-0005-0000-0000-000094700000}"/>
    <cellStyle name="Normal 12 5 6 5 6" xfId="30590" xr:uid="{00000000-0005-0000-0000-000095700000}"/>
    <cellStyle name="Normal 12 5 6 5 7" xfId="35542" xr:uid="{00000000-0005-0000-0000-000096700000}"/>
    <cellStyle name="Normal 12 5 6 6" xfId="2073" xr:uid="{00000000-0005-0000-0000-000097700000}"/>
    <cellStyle name="Normal 12 5 6 6 2" xfId="41684" xr:uid="{00000000-0005-0000-0000-000098700000}"/>
    <cellStyle name="Normal 12 5 6 7" xfId="7023" xr:uid="{00000000-0005-0000-0000-000099700000}"/>
    <cellStyle name="Normal 12 5 6 7 2" xfId="36732" xr:uid="{00000000-0005-0000-0000-00009A700000}"/>
    <cellStyle name="Normal 12 5 6 8" xfId="11973" xr:uid="{00000000-0005-0000-0000-00009B700000}"/>
    <cellStyle name="Normal 12 5 6 9" xfId="16924" xr:uid="{00000000-0005-0000-0000-00009C700000}"/>
    <cellStyle name="Normal 12 5 7" xfId="555" xr:uid="{00000000-0005-0000-0000-00009D700000}"/>
    <cellStyle name="Normal 12 5 7 10" xfId="32308" xr:uid="{00000000-0005-0000-0000-00009E700000}"/>
    <cellStyle name="Normal 12 5 7 2" xfId="4053" xr:uid="{00000000-0005-0000-0000-00009F700000}"/>
    <cellStyle name="Normal 12 5 7 2 2" xfId="9003" xr:uid="{00000000-0005-0000-0000-0000A0700000}"/>
    <cellStyle name="Normal 12 5 7 2 2 2" xfId="43664" xr:uid="{00000000-0005-0000-0000-0000A1700000}"/>
    <cellStyle name="Normal 12 5 7 2 3" xfId="13953" xr:uid="{00000000-0005-0000-0000-0000A2700000}"/>
    <cellStyle name="Normal 12 5 7 2 3 2" xfId="38712" xr:uid="{00000000-0005-0000-0000-0000A3700000}"/>
    <cellStyle name="Normal 12 5 7 2 4" xfId="18904" xr:uid="{00000000-0005-0000-0000-0000A4700000}"/>
    <cellStyle name="Normal 12 5 7 2 5" xfId="23856" xr:uid="{00000000-0005-0000-0000-0000A5700000}"/>
    <cellStyle name="Normal 12 5 7 2 6" xfId="28808" xr:uid="{00000000-0005-0000-0000-0000A6700000}"/>
    <cellStyle name="Normal 12 5 7 2 7" xfId="33760" xr:uid="{00000000-0005-0000-0000-0000A7700000}"/>
    <cellStyle name="Normal 12 5 7 3" xfId="5505" xr:uid="{00000000-0005-0000-0000-0000A8700000}"/>
    <cellStyle name="Normal 12 5 7 3 2" xfId="10455" xr:uid="{00000000-0005-0000-0000-0000A9700000}"/>
    <cellStyle name="Normal 12 5 7 3 2 2" xfId="45116" xr:uid="{00000000-0005-0000-0000-0000AA700000}"/>
    <cellStyle name="Normal 12 5 7 3 3" xfId="15405" xr:uid="{00000000-0005-0000-0000-0000AB700000}"/>
    <cellStyle name="Normal 12 5 7 3 3 2" xfId="40164" xr:uid="{00000000-0005-0000-0000-0000AC700000}"/>
    <cellStyle name="Normal 12 5 7 3 4" xfId="20356" xr:uid="{00000000-0005-0000-0000-0000AD700000}"/>
    <cellStyle name="Normal 12 5 7 3 5" xfId="25308" xr:uid="{00000000-0005-0000-0000-0000AE700000}"/>
    <cellStyle name="Normal 12 5 7 3 6" xfId="30260" xr:uid="{00000000-0005-0000-0000-0000AF700000}"/>
    <cellStyle name="Normal 12 5 7 3 7" xfId="35212" xr:uid="{00000000-0005-0000-0000-0000B0700000}"/>
    <cellStyle name="Normal 12 5 7 4" xfId="2601" xr:uid="{00000000-0005-0000-0000-0000B1700000}"/>
    <cellStyle name="Normal 12 5 7 4 2" xfId="42212" xr:uid="{00000000-0005-0000-0000-0000B2700000}"/>
    <cellStyle name="Normal 12 5 7 5" xfId="7551" xr:uid="{00000000-0005-0000-0000-0000B3700000}"/>
    <cellStyle name="Normal 12 5 7 5 2" xfId="37260" xr:uid="{00000000-0005-0000-0000-0000B4700000}"/>
    <cellStyle name="Normal 12 5 7 6" xfId="12501" xr:uid="{00000000-0005-0000-0000-0000B5700000}"/>
    <cellStyle name="Normal 12 5 7 7" xfId="17452" xr:uid="{00000000-0005-0000-0000-0000B6700000}"/>
    <cellStyle name="Normal 12 5 7 8" xfId="22404" xr:uid="{00000000-0005-0000-0000-0000B7700000}"/>
    <cellStyle name="Normal 12 5 7 9" xfId="27356" xr:uid="{00000000-0005-0000-0000-0000B8700000}"/>
    <cellStyle name="Normal 12 5 8" xfId="1149" xr:uid="{00000000-0005-0000-0000-0000B9700000}"/>
    <cellStyle name="Normal 12 5 8 10" xfId="32902" xr:uid="{00000000-0005-0000-0000-0000BA700000}"/>
    <cellStyle name="Normal 12 5 8 2" xfId="4647" xr:uid="{00000000-0005-0000-0000-0000BB700000}"/>
    <cellStyle name="Normal 12 5 8 2 2" xfId="9597" xr:uid="{00000000-0005-0000-0000-0000BC700000}"/>
    <cellStyle name="Normal 12 5 8 2 2 2" xfId="44258" xr:uid="{00000000-0005-0000-0000-0000BD700000}"/>
    <cellStyle name="Normal 12 5 8 2 3" xfId="14547" xr:uid="{00000000-0005-0000-0000-0000BE700000}"/>
    <cellStyle name="Normal 12 5 8 2 3 2" xfId="39306" xr:uid="{00000000-0005-0000-0000-0000BF700000}"/>
    <cellStyle name="Normal 12 5 8 2 4" xfId="19498" xr:uid="{00000000-0005-0000-0000-0000C0700000}"/>
    <cellStyle name="Normal 12 5 8 2 5" xfId="24450" xr:uid="{00000000-0005-0000-0000-0000C1700000}"/>
    <cellStyle name="Normal 12 5 8 2 6" xfId="29402" xr:uid="{00000000-0005-0000-0000-0000C2700000}"/>
    <cellStyle name="Normal 12 5 8 2 7" xfId="34354" xr:uid="{00000000-0005-0000-0000-0000C3700000}"/>
    <cellStyle name="Normal 12 5 8 3" xfId="6099" xr:uid="{00000000-0005-0000-0000-0000C4700000}"/>
    <cellStyle name="Normal 12 5 8 3 2" xfId="11049" xr:uid="{00000000-0005-0000-0000-0000C5700000}"/>
    <cellStyle name="Normal 12 5 8 3 2 2" xfId="45710" xr:uid="{00000000-0005-0000-0000-0000C6700000}"/>
    <cellStyle name="Normal 12 5 8 3 3" xfId="15999" xr:uid="{00000000-0005-0000-0000-0000C7700000}"/>
    <cellStyle name="Normal 12 5 8 3 3 2" xfId="40758" xr:uid="{00000000-0005-0000-0000-0000C8700000}"/>
    <cellStyle name="Normal 12 5 8 3 4" xfId="20950" xr:uid="{00000000-0005-0000-0000-0000C9700000}"/>
    <cellStyle name="Normal 12 5 8 3 5" xfId="25902" xr:uid="{00000000-0005-0000-0000-0000CA700000}"/>
    <cellStyle name="Normal 12 5 8 3 6" xfId="30854" xr:uid="{00000000-0005-0000-0000-0000CB700000}"/>
    <cellStyle name="Normal 12 5 8 3 7" xfId="35806" xr:uid="{00000000-0005-0000-0000-0000CC700000}"/>
    <cellStyle name="Normal 12 5 8 4" xfId="3195" xr:uid="{00000000-0005-0000-0000-0000CD700000}"/>
    <cellStyle name="Normal 12 5 8 4 2" xfId="42806" xr:uid="{00000000-0005-0000-0000-0000CE700000}"/>
    <cellStyle name="Normal 12 5 8 5" xfId="8145" xr:uid="{00000000-0005-0000-0000-0000CF700000}"/>
    <cellStyle name="Normal 12 5 8 5 2" xfId="37854" xr:uid="{00000000-0005-0000-0000-0000D0700000}"/>
    <cellStyle name="Normal 12 5 8 6" xfId="13095" xr:uid="{00000000-0005-0000-0000-0000D1700000}"/>
    <cellStyle name="Normal 12 5 8 7" xfId="18046" xr:uid="{00000000-0005-0000-0000-0000D2700000}"/>
    <cellStyle name="Normal 12 5 8 8" xfId="22998" xr:uid="{00000000-0005-0000-0000-0000D3700000}"/>
    <cellStyle name="Normal 12 5 8 9" xfId="27950" xr:uid="{00000000-0005-0000-0000-0000D4700000}"/>
    <cellStyle name="Normal 12 5 9" xfId="2337" xr:uid="{00000000-0005-0000-0000-0000D5700000}"/>
    <cellStyle name="Normal 12 5 9 2" xfId="7287" xr:uid="{00000000-0005-0000-0000-0000D6700000}"/>
    <cellStyle name="Normal 12 5 9 2 2" xfId="41948" xr:uid="{00000000-0005-0000-0000-0000D7700000}"/>
    <cellStyle name="Normal 12 5 9 3" xfId="12237" xr:uid="{00000000-0005-0000-0000-0000D8700000}"/>
    <cellStyle name="Normal 12 5 9 3 2" xfId="36996" xr:uid="{00000000-0005-0000-0000-0000D9700000}"/>
    <cellStyle name="Normal 12 5 9 4" xfId="17188" xr:uid="{00000000-0005-0000-0000-0000DA700000}"/>
    <cellStyle name="Normal 12 5 9 5" xfId="22140" xr:uid="{00000000-0005-0000-0000-0000DB700000}"/>
    <cellStyle name="Normal 12 5 9 6" xfId="27092" xr:uid="{00000000-0005-0000-0000-0000DC700000}"/>
    <cellStyle name="Normal 12 5 9 7" xfId="32044" xr:uid="{00000000-0005-0000-0000-0000DD700000}"/>
    <cellStyle name="Normal 12 6" xfId="324" xr:uid="{00000000-0005-0000-0000-0000DE700000}"/>
    <cellStyle name="Normal 12 6 10" xfId="11742" xr:uid="{00000000-0005-0000-0000-0000DF700000}"/>
    <cellStyle name="Normal 12 6 11" xfId="16693" xr:uid="{00000000-0005-0000-0000-0000E0700000}"/>
    <cellStyle name="Normal 12 6 12" xfId="21645" xr:uid="{00000000-0005-0000-0000-0000E1700000}"/>
    <cellStyle name="Normal 12 6 13" xfId="26597" xr:uid="{00000000-0005-0000-0000-0000E2700000}"/>
    <cellStyle name="Normal 12 6 14" xfId="31549" xr:uid="{00000000-0005-0000-0000-0000E3700000}"/>
    <cellStyle name="Normal 12 6 2" xfId="918" xr:uid="{00000000-0005-0000-0000-0000E4700000}"/>
    <cellStyle name="Normal 12 6 2 10" xfId="21909" xr:uid="{00000000-0005-0000-0000-0000E5700000}"/>
    <cellStyle name="Normal 12 6 2 11" xfId="26861" xr:uid="{00000000-0005-0000-0000-0000E6700000}"/>
    <cellStyle name="Normal 12 6 2 12" xfId="31813" xr:uid="{00000000-0005-0000-0000-0000E7700000}"/>
    <cellStyle name="Normal 12 6 2 2" xfId="1512" xr:uid="{00000000-0005-0000-0000-0000E8700000}"/>
    <cellStyle name="Normal 12 6 2 2 10" xfId="33265" xr:uid="{00000000-0005-0000-0000-0000E9700000}"/>
    <cellStyle name="Normal 12 6 2 2 2" xfId="5010" xr:uid="{00000000-0005-0000-0000-0000EA700000}"/>
    <cellStyle name="Normal 12 6 2 2 2 2" xfId="9960" xr:uid="{00000000-0005-0000-0000-0000EB700000}"/>
    <cellStyle name="Normal 12 6 2 2 2 2 2" xfId="44621" xr:uid="{00000000-0005-0000-0000-0000EC700000}"/>
    <cellStyle name="Normal 12 6 2 2 2 3" xfId="14910" xr:uid="{00000000-0005-0000-0000-0000ED700000}"/>
    <cellStyle name="Normal 12 6 2 2 2 3 2" xfId="39669" xr:uid="{00000000-0005-0000-0000-0000EE700000}"/>
    <cellStyle name="Normal 12 6 2 2 2 4" xfId="19861" xr:uid="{00000000-0005-0000-0000-0000EF700000}"/>
    <cellStyle name="Normal 12 6 2 2 2 5" xfId="24813" xr:uid="{00000000-0005-0000-0000-0000F0700000}"/>
    <cellStyle name="Normal 12 6 2 2 2 6" xfId="29765" xr:uid="{00000000-0005-0000-0000-0000F1700000}"/>
    <cellStyle name="Normal 12 6 2 2 2 7" xfId="34717" xr:uid="{00000000-0005-0000-0000-0000F2700000}"/>
    <cellStyle name="Normal 12 6 2 2 3" xfId="6462" xr:uid="{00000000-0005-0000-0000-0000F3700000}"/>
    <cellStyle name="Normal 12 6 2 2 3 2" xfId="11412" xr:uid="{00000000-0005-0000-0000-0000F4700000}"/>
    <cellStyle name="Normal 12 6 2 2 3 2 2" xfId="46073" xr:uid="{00000000-0005-0000-0000-0000F5700000}"/>
    <cellStyle name="Normal 12 6 2 2 3 3" xfId="16362" xr:uid="{00000000-0005-0000-0000-0000F6700000}"/>
    <cellStyle name="Normal 12 6 2 2 3 3 2" xfId="41121" xr:uid="{00000000-0005-0000-0000-0000F7700000}"/>
    <cellStyle name="Normal 12 6 2 2 3 4" xfId="21313" xr:uid="{00000000-0005-0000-0000-0000F8700000}"/>
    <cellStyle name="Normal 12 6 2 2 3 5" xfId="26265" xr:uid="{00000000-0005-0000-0000-0000F9700000}"/>
    <cellStyle name="Normal 12 6 2 2 3 6" xfId="31217" xr:uid="{00000000-0005-0000-0000-0000FA700000}"/>
    <cellStyle name="Normal 12 6 2 2 3 7" xfId="36169" xr:uid="{00000000-0005-0000-0000-0000FB700000}"/>
    <cellStyle name="Normal 12 6 2 2 4" xfId="3558" xr:uid="{00000000-0005-0000-0000-0000FC700000}"/>
    <cellStyle name="Normal 12 6 2 2 4 2" xfId="43169" xr:uid="{00000000-0005-0000-0000-0000FD700000}"/>
    <cellStyle name="Normal 12 6 2 2 5" xfId="8508" xr:uid="{00000000-0005-0000-0000-0000FE700000}"/>
    <cellStyle name="Normal 12 6 2 2 5 2" xfId="38217" xr:uid="{00000000-0005-0000-0000-0000FF700000}"/>
    <cellStyle name="Normal 12 6 2 2 6" xfId="13458" xr:uid="{00000000-0005-0000-0000-000000710000}"/>
    <cellStyle name="Normal 12 6 2 2 7" xfId="18409" xr:uid="{00000000-0005-0000-0000-000001710000}"/>
    <cellStyle name="Normal 12 6 2 2 8" xfId="23361" xr:uid="{00000000-0005-0000-0000-000002710000}"/>
    <cellStyle name="Normal 12 6 2 2 9" xfId="28313" xr:uid="{00000000-0005-0000-0000-000003710000}"/>
    <cellStyle name="Normal 12 6 2 3" xfId="2964" xr:uid="{00000000-0005-0000-0000-000004710000}"/>
    <cellStyle name="Normal 12 6 2 3 2" xfId="7914" xr:uid="{00000000-0005-0000-0000-000005710000}"/>
    <cellStyle name="Normal 12 6 2 3 2 2" xfId="42575" xr:uid="{00000000-0005-0000-0000-000006710000}"/>
    <cellStyle name="Normal 12 6 2 3 3" xfId="12864" xr:uid="{00000000-0005-0000-0000-000007710000}"/>
    <cellStyle name="Normal 12 6 2 3 3 2" xfId="37623" xr:uid="{00000000-0005-0000-0000-000008710000}"/>
    <cellStyle name="Normal 12 6 2 3 4" xfId="17815" xr:uid="{00000000-0005-0000-0000-000009710000}"/>
    <cellStyle name="Normal 12 6 2 3 5" xfId="22767" xr:uid="{00000000-0005-0000-0000-00000A710000}"/>
    <cellStyle name="Normal 12 6 2 3 6" xfId="27719" xr:uid="{00000000-0005-0000-0000-00000B710000}"/>
    <cellStyle name="Normal 12 6 2 3 7" xfId="32671" xr:uid="{00000000-0005-0000-0000-00000C710000}"/>
    <cellStyle name="Normal 12 6 2 4" xfId="4416" xr:uid="{00000000-0005-0000-0000-00000D710000}"/>
    <cellStyle name="Normal 12 6 2 4 2" xfId="9366" xr:uid="{00000000-0005-0000-0000-00000E710000}"/>
    <cellStyle name="Normal 12 6 2 4 2 2" xfId="44027" xr:uid="{00000000-0005-0000-0000-00000F710000}"/>
    <cellStyle name="Normal 12 6 2 4 3" xfId="14316" xr:uid="{00000000-0005-0000-0000-000010710000}"/>
    <cellStyle name="Normal 12 6 2 4 3 2" xfId="39075" xr:uid="{00000000-0005-0000-0000-000011710000}"/>
    <cellStyle name="Normal 12 6 2 4 4" xfId="19267" xr:uid="{00000000-0005-0000-0000-000012710000}"/>
    <cellStyle name="Normal 12 6 2 4 5" xfId="24219" xr:uid="{00000000-0005-0000-0000-000013710000}"/>
    <cellStyle name="Normal 12 6 2 4 6" xfId="29171" xr:uid="{00000000-0005-0000-0000-000014710000}"/>
    <cellStyle name="Normal 12 6 2 4 7" xfId="34123" xr:uid="{00000000-0005-0000-0000-000015710000}"/>
    <cellStyle name="Normal 12 6 2 5" xfId="5868" xr:uid="{00000000-0005-0000-0000-000016710000}"/>
    <cellStyle name="Normal 12 6 2 5 2" xfId="10818" xr:uid="{00000000-0005-0000-0000-000017710000}"/>
    <cellStyle name="Normal 12 6 2 5 2 2" xfId="45479" xr:uid="{00000000-0005-0000-0000-000018710000}"/>
    <cellStyle name="Normal 12 6 2 5 3" xfId="15768" xr:uid="{00000000-0005-0000-0000-000019710000}"/>
    <cellStyle name="Normal 12 6 2 5 3 2" xfId="40527" xr:uid="{00000000-0005-0000-0000-00001A710000}"/>
    <cellStyle name="Normal 12 6 2 5 4" xfId="20719" xr:uid="{00000000-0005-0000-0000-00001B710000}"/>
    <cellStyle name="Normal 12 6 2 5 5" xfId="25671" xr:uid="{00000000-0005-0000-0000-00001C710000}"/>
    <cellStyle name="Normal 12 6 2 5 6" xfId="30623" xr:uid="{00000000-0005-0000-0000-00001D710000}"/>
    <cellStyle name="Normal 12 6 2 5 7" xfId="35575" xr:uid="{00000000-0005-0000-0000-00001E710000}"/>
    <cellStyle name="Normal 12 6 2 6" xfId="2106" xr:uid="{00000000-0005-0000-0000-00001F710000}"/>
    <cellStyle name="Normal 12 6 2 6 2" xfId="41717" xr:uid="{00000000-0005-0000-0000-000020710000}"/>
    <cellStyle name="Normal 12 6 2 7" xfId="7056" xr:uid="{00000000-0005-0000-0000-000021710000}"/>
    <cellStyle name="Normal 12 6 2 7 2" xfId="36765" xr:uid="{00000000-0005-0000-0000-000022710000}"/>
    <cellStyle name="Normal 12 6 2 8" xfId="12006" xr:uid="{00000000-0005-0000-0000-000023710000}"/>
    <cellStyle name="Normal 12 6 2 9" xfId="16957" xr:uid="{00000000-0005-0000-0000-000024710000}"/>
    <cellStyle name="Normal 12 6 3" xfId="654" xr:uid="{00000000-0005-0000-0000-000025710000}"/>
    <cellStyle name="Normal 12 6 3 10" xfId="32407" xr:uid="{00000000-0005-0000-0000-000026710000}"/>
    <cellStyle name="Normal 12 6 3 2" xfId="4152" xr:uid="{00000000-0005-0000-0000-000027710000}"/>
    <cellStyle name="Normal 12 6 3 2 2" xfId="9102" xr:uid="{00000000-0005-0000-0000-000028710000}"/>
    <cellStyle name="Normal 12 6 3 2 2 2" xfId="43763" xr:uid="{00000000-0005-0000-0000-000029710000}"/>
    <cellStyle name="Normal 12 6 3 2 3" xfId="14052" xr:uid="{00000000-0005-0000-0000-00002A710000}"/>
    <cellStyle name="Normal 12 6 3 2 3 2" xfId="38811" xr:uid="{00000000-0005-0000-0000-00002B710000}"/>
    <cellStyle name="Normal 12 6 3 2 4" xfId="19003" xr:uid="{00000000-0005-0000-0000-00002C710000}"/>
    <cellStyle name="Normal 12 6 3 2 5" xfId="23955" xr:uid="{00000000-0005-0000-0000-00002D710000}"/>
    <cellStyle name="Normal 12 6 3 2 6" xfId="28907" xr:uid="{00000000-0005-0000-0000-00002E710000}"/>
    <cellStyle name="Normal 12 6 3 2 7" xfId="33859" xr:uid="{00000000-0005-0000-0000-00002F710000}"/>
    <cellStyle name="Normal 12 6 3 3" xfId="5604" xr:uid="{00000000-0005-0000-0000-000030710000}"/>
    <cellStyle name="Normal 12 6 3 3 2" xfId="10554" xr:uid="{00000000-0005-0000-0000-000031710000}"/>
    <cellStyle name="Normal 12 6 3 3 2 2" xfId="45215" xr:uid="{00000000-0005-0000-0000-000032710000}"/>
    <cellStyle name="Normal 12 6 3 3 3" xfId="15504" xr:uid="{00000000-0005-0000-0000-000033710000}"/>
    <cellStyle name="Normal 12 6 3 3 3 2" xfId="40263" xr:uid="{00000000-0005-0000-0000-000034710000}"/>
    <cellStyle name="Normal 12 6 3 3 4" xfId="20455" xr:uid="{00000000-0005-0000-0000-000035710000}"/>
    <cellStyle name="Normal 12 6 3 3 5" xfId="25407" xr:uid="{00000000-0005-0000-0000-000036710000}"/>
    <cellStyle name="Normal 12 6 3 3 6" xfId="30359" xr:uid="{00000000-0005-0000-0000-000037710000}"/>
    <cellStyle name="Normal 12 6 3 3 7" xfId="35311" xr:uid="{00000000-0005-0000-0000-000038710000}"/>
    <cellStyle name="Normal 12 6 3 4" xfId="2700" xr:uid="{00000000-0005-0000-0000-000039710000}"/>
    <cellStyle name="Normal 12 6 3 4 2" xfId="42311" xr:uid="{00000000-0005-0000-0000-00003A710000}"/>
    <cellStyle name="Normal 12 6 3 5" xfId="7650" xr:uid="{00000000-0005-0000-0000-00003B710000}"/>
    <cellStyle name="Normal 12 6 3 5 2" xfId="37359" xr:uid="{00000000-0005-0000-0000-00003C710000}"/>
    <cellStyle name="Normal 12 6 3 6" xfId="12600" xr:uid="{00000000-0005-0000-0000-00003D710000}"/>
    <cellStyle name="Normal 12 6 3 7" xfId="17551" xr:uid="{00000000-0005-0000-0000-00003E710000}"/>
    <cellStyle name="Normal 12 6 3 8" xfId="22503" xr:uid="{00000000-0005-0000-0000-00003F710000}"/>
    <cellStyle name="Normal 12 6 3 9" xfId="27455" xr:uid="{00000000-0005-0000-0000-000040710000}"/>
    <cellStyle name="Normal 12 6 4" xfId="1248" xr:uid="{00000000-0005-0000-0000-000041710000}"/>
    <cellStyle name="Normal 12 6 4 10" xfId="33001" xr:uid="{00000000-0005-0000-0000-000042710000}"/>
    <cellStyle name="Normal 12 6 4 2" xfId="4746" xr:uid="{00000000-0005-0000-0000-000043710000}"/>
    <cellStyle name="Normal 12 6 4 2 2" xfId="9696" xr:uid="{00000000-0005-0000-0000-000044710000}"/>
    <cellStyle name="Normal 12 6 4 2 2 2" xfId="44357" xr:uid="{00000000-0005-0000-0000-000045710000}"/>
    <cellStyle name="Normal 12 6 4 2 3" xfId="14646" xr:uid="{00000000-0005-0000-0000-000046710000}"/>
    <cellStyle name="Normal 12 6 4 2 3 2" xfId="39405" xr:uid="{00000000-0005-0000-0000-000047710000}"/>
    <cellStyle name="Normal 12 6 4 2 4" xfId="19597" xr:uid="{00000000-0005-0000-0000-000048710000}"/>
    <cellStyle name="Normal 12 6 4 2 5" xfId="24549" xr:uid="{00000000-0005-0000-0000-000049710000}"/>
    <cellStyle name="Normal 12 6 4 2 6" xfId="29501" xr:uid="{00000000-0005-0000-0000-00004A710000}"/>
    <cellStyle name="Normal 12 6 4 2 7" xfId="34453" xr:uid="{00000000-0005-0000-0000-00004B710000}"/>
    <cellStyle name="Normal 12 6 4 3" xfId="6198" xr:uid="{00000000-0005-0000-0000-00004C710000}"/>
    <cellStyle name="Normal 12 6 4 3 2" xfId="11148" xr:uid="{00000000-0005-0000-0000-00004D710000}"/>
    <cellStyle name="Normal 12 6 4 3 2 2" xfId="45809" xr:uid="{00000000-0005-0000-0000-00004E710000}"/>
    <cellStyle name="Normal 12 6 4 3 3" xfId="16098" xr:uid="{00000000-0005-0000-0000-00004F710000}"/>
    <cellStyle name="Normal 12 6 4 3 3 2" xfId="40857" xr:uid="{00000000-0005-0000-0000-000050710000}"/>
    <cellStyle name="Normal 12 6 4 3 4" xfId="21049" xr:uid="{00000000-0005-0000-0000-000051710000}"/>
    <cellStyle name="Normal 12 6 4 3 5" xfId="26001" xr:uid="{00000000-0005-0000-0000-000052710000}"/>
    <cellStyle name="Normal 12 6 4 3 6" xfId="30953" xr:uid="{00000000-0005-0000-0000-000053710000}"/>
    <cellStyle name="Normal 12 6 4 3 7" xfId="35905" xr:uid="{00000000-0005-0000-0000-000054710000}"/>
    <cellStyle name="Normal 12 6 4 4" xfId="3294" xr:uid="{00000000-0005-0000-0000-000055710000}"/>
    <cellStyle name="Normal 12 6 4 4 2" xfId="42905" xr:uid="{00000000-0005-0000-0000-000056710000}"/>
    <cellStyle name="Normal 12 6 4 5" xfId="8244" xr:uid="{00000000-0005-0000-0000-000057710000}"/>
    <cellStyle name="Normal 12 6 4 5 2" xfId="37953" xr:uid="{00000000-0005-0000-0000-000058710000}"/>
    <cellStyle name="Normal 12 6 4 6" xfId="13194" xr:uid="{00000000-0005-0000-0000-000059710000}"/>
    <cellStyle name="Normal 12 6 4 7" xfId="18145" xr:uid="{00000000-0005-0000-0000-00005A710000}"/>
    <cellStyle name="Normal 12 6 4 8" xfId="23097" xr:uid="{00000000-0005-0000-0000-00005B710000}"/>
    <cellStyle name="Normal 12 6 4 9" xfId="28049" xr:uid="{00000000-0005-0000-0000-00005C710000}"/>
    <cellStyle name="Normal 12 6 5" xfId="2370" xr:uid="{00000000-0005-0000-0000-00005D710000}"/>
    <cellStyle name="Normal 12 6 5 2" xfId="7320" xr:uid="{00000000-0005-0000-0000-00005E710000}"/>
    <cellStyle name="Normal 12 6 5 2 2" xfId="41981" xr:uid="{00000000-0005-0000-0000-00005F710000}"/>
    <cellStyle name="Normal 12 6 5 3" xfId="12270" xr:uid="{00000000-0005-0000-0000-000060710000}"/>
    <cellStyle name="Normal 12 6 5 3 2" xfId="37029" xr:uid="{00000000-0005-0000-0000-000061710000}"/>
    <cellStyle name="Normal 12 6 5 4" xfId="17221" xr:uid="{00000000-0005-0000-0000-000062710000}"/>
    <cellStyle name="Normal 12 6 5 5" xfId="22173" xr:uid="{00000000-0005-0000-0000-000063710000}"/>
    <cellStyle name="Normal 12 6 5 6" xfId="27125" xr:uid="{00000000-0005-0000-0000-000064710000}"/>
    <cellStyle name="Normal 12 6 5 7" xfId="32077" xr:uid="{00000000-0005-0000-0000-000065710000}"/>
    <cellStyle name="Normal 12 6 6" xfId="3822" xr:uid="{00000000-0005-0000-0000-000066710000}"/>
    <cellStyle name="Normal 12 6 6 2" xfId="8772" xr:uid="{00000000-0005-0000-0000-000067710000}"/>
    <cellStyle name="Normal 12 6 6 2 2" xfId="43433" xr:uid="{00000000-0005-0000-0000-000068710000}"/>
    <cellStyle name="Normal 12 6 6 3" xfId="13722" xr:uid="{00000000-0005-0000-0000-000069710000}"/>
    <cellStyle name="Normal 12 6 6 3 2" xfId="38481" xr:uid="{00000000-0005-0000-0000-00006A710000}"/>
    <cellStyle name="Normal 12 6 6 4" xfId="18673" xr:uid="{00000000-0005-0000-0000-00006B710000}"/>
    <cellStyle name="Normal 12 6 6 5" xfId="23625" xr:uid="{00000000-0005-0000-0000-00006C710000}"/>
    <cellStyle name="Normal 12 6 6 6" xfId="28577" xr:uid="{00000000-0005-0000-0000-00006D710000}"/>
    <cellStyle name="Normal 12 6 6 7" xfId="33529" xr:uid="{00000000-0005-0000-0000-00006E710000}"/>
    <cellStyle name="Normal 12 6 7" xfId="5274" xr:uid="{00000000-0005-0000-0000-00006F710000}"/>
    <cellStyle name="Normal 12 6 7 2" xfId="10224" xr:uid="{00000000-0005-0000-0000-000070710000}"/>
    <cellStyle name="Normal 12 6 7 2 2" xfId="44885" xr:uid="{00000000-0005-0000-0000-000071710000}"/>
    <cellStyle name="Normal 12 6 7 3" xfId="15174" xr:uid="{00000000-0005-0000-0000-000072710000}"/>
    <cellStyle name="Normal 12 6 7 3 2" xfId="39933" xr:uid="{00000000-0005-0000-0000-000073710000}"/>
    <cellStyle name="Normal 12 6 7 4" xfId="20125" xr:uid="{00000000-0005-0000-0000-000074710000}"/>
    <cellStyle name="Normal 12 6 7 5" xfId="25077" xr:uid="{00000000-0005-0000-0000-000075710000}"/>
    <cellStyle name="Normal 12 6 7 6" xfId="30029" xr:uid="{00000000-0005-0000-0000-000076710000}"/>
    <cellStyle name="Normal 12 6 7 7" xfId="34981" xr:uid="{00000000-0005-0000-0000-000077710000}"/>
    <cellStyle name="Normal 12 6 8" xfId="1842" xr:uid="{00000000-0005-0000-0000-000078710000}"/>
    <cellStyle name="Normal 12 6 8 2" xfId="41453" xr:uid="{00000000-0005-0000-0000-000079710000}"/>
    <cellStyle name="Normal 12 6 9" xfId="6792" xr:uid="{00000000-0005-0000-0000-00007A710000}"/>
    <cellStyle name="Normal 12 6 9 2" xfId="36501" xr:uid="{00000000-0005-0000-0000-00007B710000}"/>
    <cellStyle name="Normal 12 7" xfId="390" xr:uid="{00000000-0005-0000-0000-00007C710000}"/>
    <cellStyle name="Normal 12 7 10" xfId="11808" xr:uid="{00000000-0005-0000-0000-00007D710000}"/>
    <cellStyle name="Normal 12 7 11" xfId="16759" xr:uid="{00000000-0005-0000-0000-00007E710000}"/>
    <cellStyle name="Normal 12 7 12" xfId="21711" xr:uid="{00000000-0005-0000-0000-00007F710000}"/>
    <cellStyle name="Normal 12 7 13" xfId="26663" xr:uid="{00000000-0005-0000-0000-000080710000}"/>
    <cellStyle name="Normal 12 7 14" xfId="31615" xr:uid="{00000000-0005-0000-0000-000081710000}"/>
    <cellStyle name="Normal 12 7 2" xfId="984" xr:uid="{00000000-0005-0000-0000-000082710000}"/>
    <cellStyle name="Normal 12 7 2 10" xfId="21975" xr:uid="{00000000-0005-0000-0000-000083710000}"/>
    <cellStyle name="Normal 12 7 2 11" xfId="26927" xr:uid="{00000000-0005-0000-0000-000084710000}"/>
    <cellStyle name="Normal 12 7 2 12" xfId="31879" xr:uid="{00000000-0005-0000-0000-000085710000}"/>
    <cellStyle name="Normal 12 7 2 2" xfId="1578" xr:uid="{00000000-0005-0000-0000-000086710000}"/>
    <cellStyle name="Normal 12 7 2 2 10" xfId="33331" xr:uid="{00000000-0005-0000-0000-000087710000}"/>
    <cellStyle name="Normal 12 7 2 2 2" xfId="5076" xr:uid="{00000000-0005-0000-0000-000088710000}"/>
    <cellStyle name="Normal 12 7 2 2 2 2" xfId="10026" xr:uid="{00000000-0005-0000-0000-000089710000}"/>
    <cellStyle name="Normal 12 7 2 2 2 2 2" xfId="44687" xr:uid="{00000000-0005-0000-0000-00008A710000}"/>
    <cellStyle name="Normal 12 7 2 2 2 3" xfId="14976" xr:uid="{00000000-0005-0000-0000-00008B710000}"/>
    <cellStyle name="Normal 12 7 2 2 2 3 2" xfId="39735" xr:uid="{00000000-0005-0000-0000-00008C710000}"/>
    <cellStyle name="Normal 12 7 2 2 2 4" xfId="19927" xr:uid="{00000000-0005-0000-0000-00008D710000}"/>
    <cellStyle name="Normal 12 7 2 2 2 5" xfId="24879" xr:uid="{00000000-0005-0000-0000-00008E710000}"/>
    <cellStyle name="Normal 12 7 2 2 2 6" xfId="29831" xr:uid="{00000000-0005-0000-0000-00008F710000}"/>
    <cellStyle name="Normal 12 7 2 2 2 7" xfId="34783" xr:uid="{00000000-0005-0000-0000-000090710000}"/>
    <cellStyle name="Normal 12 7 2 2 3" xfId="6528" xr:uid="{00000000-0005-0000-0000-000091710000}"/>
    <cellStyle name="Normal 12 7 2 2 3 2" xfId="11478" xr:uid="{00000000-0005-0000-0000-000092710000}"/>
    <cellStyle name="Normal 12 7 2 2 3 2 2" xfId="46139" xr:uid="{00000000-0005-0000-0000-000093710000}"/>
    <cellStyle name="Normal 12 7 2 2 3 3" xfId="16428" xr:uid="{00000000-0005-0000-0000-000094710000}"/>
    <cellStyle name="Normal 12 7 2 2 3 3 2" xfId="41187" xr:uid="{00000000-0005-0000-0000-000095710000}"/>
    <cellStyle name="Normal 12 7 2 2 3 4" xfId="21379" xr:uid="{00000000-0005-0000-0000-000096710000}"/>
    <cellStyle name="Normal 12 7 2 2 3 5" xfId="26331" xr:uid="{00000000-0005-0000-0000-000097710000}"/>
    <cellStyle name="Normal 12 7 2 2 3 6" xfId="31283" xr:uid="{00000000-0005-0000-0000-000098710000}"/>
    <cellStyle name="Normal 12 7 2 2 3 7" xfId="36235" xr:uid="{00000000-0005-0000-0000-000099710000}"/>
    <cellStyle name="Normal 12 7 2 2 4" xfId="3624" xr:uid="{00000000-0005-0000-0000-00009A710000}"/>
    <cellStyle name="Normal 12 7 2 2 4 2" xfId="43235" xr:uid="{00000000-0005-0000-0000-00009B710000}"/>
    <cellStyle name="Normal 12 7 2 2 5" xfId="8574" xr:uid="{00000000-0005-0000-0000-00009C710000}"/>
    <cellStyle name="Normal 12 7 2 2 5 2" xfId="38283" xr:uid="{00000000-0005-0000-0000-00009D710000}"/>
    <cellStyle name="Normal 12 7 2 2 6" xfId="13524" xr:uid="{00000000-0005-0000-0000-00009E710000}"/>
    <cellStyle name="Normal 12 7 2 2 7" xfId="18475" xr:uid="{00000000-0005-0000-0000-00009F710000}"/>
    <cellStyle name="Normal 12 7 2 2 8" xfId="23427" xr:uid="{00000000-0005-0000-0000-0000A0710000}"/>
    <cellStyle name="Normal 12 7 2 2 9" xfId="28379" xr:uid="{00000000-0005-0000-0000-0000A1710000}"/>
    <cellStyle name="Normal 12 7 2 3" xfId="3030" xr:uid="{00000000-0005-0000-0000-0000A2710000}"/>
    <cellStyle name="Normal 12 7 2 3 2" xfId="7980" xr:uid="{00000000-0005-0000-0000-0000A3710000}"/>
    <cellStyle name="Normal 12 7 2 3 2 2" xfId="42641" xr:uid="{00000000-0005-0000-0000-0000A4710000}"/>
    <cellStyle name="Normal 12 7 2 3 3" xfId="12930" xr:uid="{00000000-0005-0000-0000-0000A5710000}"/>
    <cellStyle name="Normal 12 7 2 3 3 2" xfId="37689" xr:uid="{00000000-0005-0000-0000-0000A6710000}"/>
    <cellStyle name="Normal 12 7 2 3 4" xfId="17881" xr:uid="{00000000-0005-0000-0000-0000A7710000}"/>
    <cellStyle name="Normal 12 7 2 3 5" xfId="22833" xr:uid="{00000000-0005-0000-0000-0000A8710000}"/>
    <cellStyle name="Normal 12 7 2 3 6" xfId="27785" xr:uid="{00000000-0005-0000-0000-0000A9710000}"/>
    <cellStyle name="Normal 12 7 2 3 7" xfId="32737" xr:uid="{00000000-0005-0000-0000-0000AA710000}"/>
    <cellStyle name="Normal 12 7 2 4" xfId="4482" xr:uid="{00000000-0005-0000-0000-0000AB710000}"/>
    <cellStyle name="Normal 12 7 2 4 2" xfId="9432" xr:uid="{00000000-0005-0000-0000-0000AC710000}"/>
    <cellStyle name="Normal 12 7 2 4 2 2" xfId="44093" xr:uid="{00000000-0005-0000-0000-0000AD710000}"/>
    <cellStyle name="Normal 12 7 2 4 3" xfId="14382" xr:uid="{00000000-0005-0000-0000-0000AE710000}"/>
    <cellStyle name="Normal 12 7 2 4 3 2" xfId="39141" xr:uid="{00000000-0005-0000-0000-0000AF710000}"/>
    <cellStyle name="Normal 12 7 2 4 4" xfId="19333" xr:uid="{00000000-0005-0000-0000-0000B0710000}"/>
    <cellStyle name="Normal 12 7 2 4 5" xfId="24285" xr:uid="{00000000-0005-0000-0000-0000B1710000}"/>
    <cellStyle name="Normal 12 7 2 4 6" xfId="29237" xr:uid="{00000000-0005-0000-0000-0000B2710000}"/>
    <cellStyle name="Normal 12 7 2 4 7" xfId="34189" xr:uid="{00000000-0005-0000-0000-0000B3710000}"/>
    <cellStyle name="Normal 12 7 2 5" xfId="5934" xr:uid="{00000000-0005-0000-0000-0000B4710000}"/>
    <cellStyle name="Normal 12 7 2 5 2" xfId="10884" xr:uid="{00000000-0005-0000-0000-0000B5710000}"/>
    <cellStyle name="Normal 12 7 2 5 2 2" xfId="45545" xr:uid="{00000000-0005-0000-0000-0000B6710000}"/>
    <cellStyle name="Normal 12 7 2 5 3" xfId="15834" xr:uid="{00000000-0005-0000-0000-0000B7710000}"/>
    <cellStyle name="Normal 12 7 2 5 3 2" xfId="40593" xr:uid="{00000000-0005-0000-0000-0000B8710000}"/>
    <cellStyle name="Normal 12 7 2 5 4" xfId="20785" xr:uid="{00000000-0005-0000-0000-0000B9710000}"/>
    <cellStyle name="Normal 12 7 2 5 5" xfId="25737" xr:uid="{00000000-0005-0000-0000-0000BA710000}"/>
    <cellStyle name="Normal 12 7 2 5 6" xfId="30689" xr:uid="{00000000-0005-0000-0000-0000BB710000}"/>
    <cellStyle name="Normal 12 7 2 5 7" xfId="35641" xr:uid="{00000000-0005-0000-0000-0000BC710000}"/>
    <cellStyle name="Normal 12 7 2 6" xfId="2172" xr:uid="{00000000-0005-0000-0000-0000BD710000}"/>
    <cellStyle name="Normal 12 7 2 6 2" xfId="41783" xr:uid="{00000000-0005-0000-0000-0000BE710000}"/>
    <cellStyle name="Normal 12 7 2 7" xfId="7122" xr:uid="{00000000-0005-0000-0000-0000BF710000}"/>
    <cellStyle name="Normal 12 7 2 7 2" xfId="36831" xr:uid="{00000000-0005-0000-0000-0000C0710000}"/>
    <cellStyle name="Normal 12 7 2 8" xfId="12072" xr:uid="{00000000-0005-0000-0000-0000C1710000}"/>
    <cellStyle name="Normal 12 7 2 9" xfId="17023" xr:uid="{00000000-0005-0000-0000-0000C2710000}"/>
    <cellStyle name="Normal 12 7 3" xfId="720" xr:uid="{00000000-0005-0000-0000-0000C3710000}"/>
    <cellStyle name="Normal 12 7 3 10" xfId="32473" xr:uid="{00000000-0005-0000-0000-0000C4710000}"/>
    <cellStyle name="Normal 12 7 3 2" xfId="4218" xr:uid="{00000000-0005-0000-0000-0000C5710000}"/>
    <cellStyle name="Normal 12 7 3 2 2" xfId="9168" xr:uid="{00000000-0005-0000-0000-0000C6710000}"/>
    <cellStyle name="Normal 12 7 3 2 2 2" xfId="43829" xr:uid="{00000000-0005-0000-0000-0000C7710000}"/>
    <cellStyle name="Normal 12 7 3 2 3" xfId="14118" xr:uid="{00000000-0005-0000-0000-0000C8710000}"/>
    <cellStyle name="Normal 12 7 3 2 3 2" xfId="38877" xr:uid="{00000000-0005-0000-0000-0000C9710000}"/>
    <cellStyle name="Normal 12 7 3 2 4" xfId="19069" xr:uid="{00000000-0005-0000-0000-0000CA710000}"/>
    <cellStyle name="Normal 12 7 3 2 5" xfId="24021" xr:uid="{00000000-0005-0000-0000-0000CB710000}"/>
    <cellStyle name="Normal 12 7 3 2 6" xfId="28973" xr:uid="{00000000-0005-0000-0000-0000CC710000}"/>
    <cellStyle name="Normal 12 7 3 2 7" xfId="33925" xr:uid="{00000000-0005-0000-0000-0000CD710000}"/>
    <cellStyle name="Normal 12 7 3 3" xfId="5670" xr:uid="{00000000-0005-0000-0000-0000CE710000}"/>
    <cellStyle name="Normal 12 7 3 3 2" xfId="10620" xr:uid="{00000000-0005-0000-0000-0000CF710000}"/>
    <cellStyle name="Normal 12 7 3 3 2 2" xfId="45281" xr:uid="{00000000-0005-0000-0000-0000D0710000}"/>
    <cellStyle name="Normal 12 7 3 3 3" xfId="15570" xr:uid="{00000000-0005-0000-0000-0000D1710000}"/>
    <cellStyle name="Normal 12 7 3 3 3 2" xfId="40329" xr:uid="{00000000-0005-0000-0000-0000D2710000}"/>
    <cellStyle name="Normal 12 7 3 3 4" xfId="20521" xr:uid="{00000000-0005-0000-0000-0000D3710000}"/>
    <cellStyle name="Normal 12 7 3 3 5" xfId="25473" xr:uid="{00000000-0005-0000-0000-0000D4710000}"/>
    <cellStyle name="Normal 12 7 3 3 6" xfId="30425" xr:uid="{00000000-0005-0000-0000-0000D5710000}"/>
    <cellStyle name="Normal 12 7 3 3 7" xfId="35377" xr:uid="{00000000-0005-0000-0000-0000D6710000}"/>
    <cellStyle name="Normal 12 7 3 4" xfId="2766" xr:uid="{00000000-0005-0000-0000-0000D7710000}"/>
    <cellStyle name="Normal 12 7 3 4 2" xfId="42377" xr:uid="{00000000-0005-0000-0000-0000D8710000}"/>
    <cellStyle name="Normal 12 7 3 5" xfId="7716" xr:uid="{00000000-0005-0000-0000-0000D9710000}"/>
    <cellStyle name="Normal 12 7 3 5 2" xfId="37425" xr:uid="{00000000-0005-0000-0000-0000DA710000}"/>
    <cellStyle name="Normal 12 7 3 6" xfId="12666" xr:uid="{00000000-0005-0000-0000-0000DB710000}"/>
    <cellStyle name="Normal 12 7 3 7" xfId="17617" xr:uid="{00000000-0005-0000-0000-0000DC710000}"/>
    <cellStyle name="Normal 12 7 3 8" xfId="22569" xr:uid="{00000000-0005-0000-0000-0000DD710000}"/>
    <cellStyle name="Normal 12 7 3 9" xfId="27521" xr:uid="{00000000-0005-0000-0000-0000DE710000}"/>
    <cellStyle name="Normal 12 7 4" xfId="1314" xr:uid="{00000000-0005-0000-0000-0000DF710000}"/>
    <cellStyle name="Normal 12 7 4 10" xfId="33067" xr:uid="{00000000-0005-0000-0000-0000E0710000}"/>
    <cellStyle name="Normal 12 7 4 2" xfId="4812" xr:uid="{00000000-0005-0000-0000-0000E1710000}"/>
    <cellStyle name="Normal 12 7 4 2 2" xfId="9762" xr:uid="{00000000-0005-0000-0000-0000E2710000}"/>
    <cellStyle name="Normal 12 7 4 2 2 2" xfId="44423" xr:uid="{00000000-0005-0000-0000-0000E3710000}"/>
    <cellStyle name="Normal 12 7 4 2 3" xfId="14712" xr:uid="{00000000-0005-0000-0000-0000E4710000}"/>
    <cellStyle name="Normal 12 7 4 2 3 2" xfId="39471" xr:uid="{00000000-0005-0000-0000-0000E5710000}"/>
    <cellStyle name="Normal 12 7 4 2 4" xfId="19663" xr:uid="{00000000-0005-0000-0000-0000E6710000}"/>
    <cellStyle name="Normal 12 7 4 2 5" xfId="24615" xr:uid="{00000000-0005-0000-0000-0000E7710000}"/>
    <cellStyle name="Normal 12 7 4 2 6" xfId="29567" xr:uid="{00000000-0005-0000-0000-0000E8710000}"/>
    <cellStyle name="Normal 12 7 4 2 7" xfId="34519" xr:uid="{00000000-0005-0000-0000-0000E9710000}"/>
    <cellStyle name="Normal 12 7 4 3" xfId="6264" xr:uid="{00000000-0005-0000-0000-0000EA710000}"/>
    <cellStyle name="Normal 12 7 4 3 2" xfId="11214" xr:uid="{00000000-0005-0000-0000-0000EB710000}"/>
    <cellStyle name="Normal 12 7 4 3 2 2" xfId="45875" xr:uid="{00000000-0005-0000-0000-0000EC710000}"/>
    <cellStyle name="Normal 12 7 4 3 3" xfId="16164" xr:uid="{00000000-0005-0000-0000-0000ED710000}"/>
    <cellStyle name="Normal 12 7 4 3 3 2" xfId="40923" xr:uid="{00000000-0005-0000-0000-0000EE710000}"/>
    <cellStyle name="Normal 12 7 4 3 4" xfId="21115" xr:uid="{00000000-0005-0000-0000-0000EF710000}"/>
    <cellStyle name="Normal 12 7 4 3 5" xfId="26067" xr:uid="{00000000-0005-0000-0000-0000F0710000}"/>
    <cellStyle name="Normal 12 7 4 3 6" xfId="31019" xr:uid="{00000000-0005-0000-0000-0000F1710000}"/>
    <cellStyle name="Normal 12 7 4 3 7" xfId="35971" xr:uid="{00000000-0005-0000-0000-0000F2710000}"/>
    <cellStyle name="Normal 12 7 4 4" xfId="3360" xr:uid="{00000000-0005-0000-0000-0000F3710000}"/>
    <cellStyle name="Normal 12 7 4 4 2" xfId="42971" xr:uid="{00000000-0005-0000-0000-0000F4710000}"/>
    <cellStyle name="Normal 12 7 4 5" xfId="8310" xr:uid="{00000000-0005-0000-0000-0000F5710000}"/>
    <cellStyle name="Normal 12 7 4 5 2" xfId="38019" xr:uid="{00000000-0005-0000-0000-0000F6710000}"/>
    <cellStyle name="Normal 12 7 4 6" xfId="13260" xr:uid="{00000000-0005-0000-0000-0000F7710000}"/>
    <cellStyle name="Normal 12 7 4 7" xfId="18211" xr:uid="{00000000-0005-0000-0000-0000F8710000}"/>
    <cellStyle name="Normal 12 7 4 8" xfId="23163" xr:uid="{00000000-0005-0000-0000-0000F9710000}"/>
    <cellStyle name="Normal 12 7 4 9" xfId="28115" xr:uid="{00000000-0005-0000-0000-0000FA710000}"/>
    <cellStyle name="Normal 12 7 5" xfId="2436" xr:uid="{00000000-0005-0000-0000-0000FB710000}"/>
    <cellStyle name="Normal 12 7 5 2" xfId="7386" xr:uid="{00000000-0005-0000-0000-0000FC710000}"/>
    <cellStyle name="Normal 12 7 5 2 2" xfId="42047" xr:uid="{00000000-0005-0000-0000-0000FD710000}"/>
    <cellStyle name="Normal 12 7 5 3" xfId="12336" xr:uid="{00000000-0005-0000-0000-0000FE710000}"/>
    <cellStyle name="Normal 12 7 5 3 2" xfId="37095" xr:uid="{00000000-0005-0000-0000-0000FF710000}"/>
    <cellStyle name="Normal 12 7 5 4" xfId="17287" xr:uid="{00000000-0005-0000-0000-000000720000}"/>
    <cellStyle name="Normal 12 7 5 5" xfId="22239" xr:uid="{00000000-0005-0000-0000-000001720000}"/>
    <cellStyle name="Normal 12 7 5 6" xfId="27191" xr:uid="{00000000-0005-0000-0000-000002720000}"/>
    <cellStyle name="Normal 12 7 5 7" xfId="32143" xr:uid="{00000000-0005-0000-0000-000003720000}"/>
    <cellStyle name="Normal 12 7 6" xfId="3888" xr:uid="{00000000-0005-0000-0000-000004720000}"/>
    <cellStyle name="Normal 12 7 6 2" xfId="8838" xr:uid="{00000000-0005-0000-0000-000005720000}"/>
    <cellStyle name="Normal 12 7 6 2 2" xfId="43499" xr:uid="{00000000-0005-0000-0000-000006720000}"/>
    <cellStyle name="Normal 12 7 6 3" xfId="13788" xr:uid="{00000000-0005-0000-0000-000007720000}"/>
    <cellStyle name="Normal 12 7 6 3 2" xfId="38547" xr:uid="{00000000-0005-0000-0000-000008720000}"/>
    <cellStyle name="Normal 12 7 6 4" xfId="18739" xr:uid="{00000000-0005-0000-0000-000009720000}"/>
    <cellStyle name="Normal 12 7 6 5" xfId="23691" xr:uid="{00000000-0005-0000-0000-00000A720000}"/>
    <cellStyle name="Normal 12 7 6 6" xfId="28643" xr:uid="{00000000-0005-0000-0000-00000B720000}"/>
    <cellStyle name="Normal 12 7 6 7" xfId="33595" xr:uid="{00000000-0005-0000-0000-00000C720000}"/>
    <cellStyle name="Normal 12 7 7" xfId="5340" xr:uid="{00000000-0005-0000-0000-00000D720000}"/>
    <cellStyle name="Normal 12 7 7 2" xfId="10290" xr:uid="{00000000-0005-0000-0000-00000E720000}"/>
    <cellStyle name="Normal 12 7 7 2 2" xfId="44951" xr:uid="{00000000-0005-0000-0000-00000F720000}"/>
    <cellStyle name="Normal 12 7 7 3" xfId="15240" xr:uid="{00000000-0005-0000-0000-000010720000}"/>
    <cellStyle name="Normal 12 7 7 3 2" xfId="39999" xr:uid="{00000000-0005-0000-0000-000011720000}"/>
    <cellStyle name="Normal 12 7 7 4" xfId="20191" xr:uid="{00000000-0005-0000-0000-000012720000}"/>
    <cellStyle name="Normal 12 7 7 5" xfId="25143" xr:uid="{00000000-0005-0000-0000-000013720000}"/>
    <cellStyle name="Normal 12 7 7 6" xfId="30095" xr:uid="{00000000-0005-0000-0000-000014720000}"/>
    <cellStyle name="Normal 12 7 7 7" xfId="35047" xr:uid="{00000000-0005-0000-0000-000015720000}"/>
    <cellStyle name="Normal 12 7 8" xfId="1908" xr:uid="{00000000-0005-0000-0000-000016720000}"/>
    <cellStyle name="Normal 12 7 8 2" xfId="41519" xr:uid="{00000000-0005-0000-0000-000017720000}"/>
    <cellStyle name="Normal 12 7 9" xfId="6858" xr:uid="{00000000-0005-0000-0000-000018720000}"/>
    <cellStyle name="Normal 12 7 9 2" xfId="36567" xr:uid="{00000000-0005-0000-0000-000019720000}"/>
    <cellStyle name="Normal 12 8" xfId="456" xr:uid="{00000000-0005-0000-0000-00001A720000}"/>
    <cellStyle name="Normal 12 8 10" xfId="11874" xr:uid="{00000000-0005-0000-0000-00001B720000}"/>
    <cellStyle name="Normal 12 8 11" xfId="16825" xr:uid="{00000000-0005-0000-0000-00001C720000}"/>
    <cellStyle name="Normal 12 8 12" xfId="21777" xr:uid="{00000000-0005-0000-0000-00001D720000}"/>
    <cellStyle name="Normal 12 8 13" xfId="26729" xr:uid="{00000000-0005-0000-0000-00001E720000}"/>
    <cellStyle name="Normal 12 8 14" xfId="31681" xr:uid="{00000000-0005-0000-0000-00001F720000}"/>
    <cellStyle name="Normal 12 8 2" xfId="1050" xr:uid="{00000000-0005-0000-0000-000020720000}"/>
    <cellStyle name="Normal 12 8 2 10" xfId="22041" xr:uid="{00000000-0005-0000-0000-000021720000}"/>
    <cellStyle name="Normal 12 8 2 11" xfId="26993" xr:uid="{00000000-0005-0000-0000-000022720000}"/>
    <cellStyle name="Normal 12 8 2 12" xfId="31945" xr:uid="{00000000-0005-0000-0000-000023720000}"/>
    <cellStyle name="Normal 12 8 2 2" xfId="1644" xr:uid="{00000000-0005-0000-0000-000024720000}"/>
    <cellStyle name="Normal 12 8 2 2 10" xfId="33397" xr:uid="{00000000-0005-0000-0000-000025720000}"/>
    <cellStyle name="Normal 12 8 2 2 2" xfId="5142" xr:uid="{00000000-0005-0000-0000-000026720000}"/>
    <cellStyle name="Normal 12 8 2 2 2 2" xfId="10092" xr:uid="{00000000-0005-0000-0000-000027720000}"/>
    <cellStyle name="Normal 12 8 2 2 2 2 2" xfId="44753" xr:uid="{00000000-0005-0000-0000-000028720000}"/>
    <cellStyle name="Normal 12 8 2 2 2 3" xfId="15042" xr:uid="{00000000-0005-0000-0000-000029720000}"/>
    <cellStyle name="Normal 12 8 2 2 2 3 2" xfId="39801" xr:uid="{00000000-0005-0000-0000-00002A720000}"/>
    <cellStyle name="Normal 12 8 2 2 2 4" xfId="19993" xr:uid="{00000000-0005-0000-0000-00002B720000}"/>
    <cellStyle name="Normal 12 8 2 2 2 5" xfId="24945" xr:uid="{00000000-0005-0000-0000-00002C720000}"/>
    <cellStyle name="Normal 12 8 2 2 2 6" xfId="29897" xr:uid="{00000000-0005-0000-0000-00002D720000}"/>
    <cellStyle name="Normal 12 8 2 2 2 7" xfId="34849" xr:uid="{00000000-0005-0000-0000-00002E720000}"/>
    <cellStyle name="Normal 12 8 2 2 3" xfId="6594" xr:uid="{00000000-0005-0000-0000-00002F720000}"/>
    <cellStyle name="Normal 12 8 2 2 3 2" xfId="11544" xr:uid="{00000000-0005-0000-0000-000030720000}"/>
    <cellStyle name="Normal 12 8 2 2 3 2 2" xfId="46205" xr:uid="{00000000-0005-0000-0000-000031720000}"/>
    <cellStyle name="Normal 12 8 2 2 3 3" xfId="16494" xr:uid="{00000000-0005-0000-0000-000032720000}"/>
    <cellStyle name="Normal 12 8 2 2 3 3 2" xfId="41253" xr:uid="{00000000-0005-0000-0000-000033720000}"/>
    <cellStyle name="Normal 12 8 2 2 3 4" xfId="21445" xr:uid="{00000000-0005-0000-0000-000034720000}"/>
    <cellStyle name="Normal 12 8 2 2 3 5" xfId="26397" xr:uid="{00000000-0005-0000-0000-000035720000}"/>
    <cellStyle name="Normal 12 8 2 2 3 6" xfId="31349" xr:uid="{00000000-0005-0000-0000-000036720000}"/>
    <cellStyle name="Normal 12 8 2 2 3 7" xfId="36301" xr:uid="{00000000-0005-0000-0000-000037720000}"/>
    <cellStyle name="Normal 12 8 2 2 4" xfId="3690" xr:uid="{00000000-0005-0000-0000-000038720000}"/>
    <cellStyle name="Normal 12 8 2 2 4 2" xfId="43301" xr:uid="{00000000-0005-0000-0000-000039720000}"/>
    <cellStyle name="Normal 12 8 2 2 5" xfId="8640" xr:uid="{00000000-0005-0000-0000-00003A720000}"/>
    <cellStyle name="Normal 12 8 2 2 5 2" xfId="38349" xr:uid="{00000000-0005-0000-0000-00003B720000}"/>
    <cellStyle name="Normal 12 8 2 2 6" xfId="13590" xr:uid="{00000000-0005-0000-0000-00003C720000}"/>
    <cellStyle name="Normal 12 8 2 2 7" xfId="18541" xr:uid="{00000000-0005-0000-0000-00003D720000}"/>
    <cellStyle name="Normal 12 8 2 2 8" xfId="23493" xr:uid="{00000000-0005-0000-0000-00003E720000}"/>
    <cellStyle name="Normal 12 8 2 2 9" xfId="28445" xr:uid="{00000000-0005-0000-0000-00003F720000}"/>
    <cellStyle name="Normal 12 8 2 3" xfId="3096" xr:uid="{00000000-0005-0000-0000-000040720000}"/>
    <cellStyle name="Normal 12 8 2 3 2" xfId="8046" xr:uid="{00000000-0005-0000-0000-000041720000}"/>
    <cellStyle name="Normal 12 8 2 3 2 2" xfId="42707" xr:uid="{00000000-0005-0000-0000-000042720000}"/>
    <cellStyle name="Normal 12 8 2 3 3" xfId="12996" xr:uid="{00000000-0005-0000-0000-000043720000}"/>
    <cellStyle name="Normal 12 8 2 3 3 2" xfId="37755" xr:uid="{00000000-0005-0000-0000-000044720000}"/>
    <cellStyle name="Normal 12 8 2 3 4" xfId="17947" xr:uid="{00000000-0005-0000-0000-000045720000}"/>
    <cellStyle name="Normal 12 8 2 3 5" xfId="22899" xr:uid="{00000000-0005-0000-0000-000046720000}"/>
    <cellStyle name="Normal 12 8 2 3 6" xfId="27851" xr:uid="{00000000-0005-0000-0000-000047720000}"/>
    <cellStyle name="Normal 12 8 2 3 7" xfId="32803" xr:uid="{00000000-0005-0000-0000-000048720000}"/>
    <cellStyle name="Normal 12 8 2 4" xfId="4548" xr:uid="{00000000-0005-0000-0000-000049720000}"/>
    <cellStyle name="Normal 12 8 2 4 2" xfId="9498" xr:uid="{00000000-0005-0000-0000-00004A720000}"/>
    <cellStyle name="Normal 12 8 2 4 2 2" xfId="44159" xr:uid="{00000000-0005-0000-0000-00004B720000}"/>
    <cellStyle name="Normal 12 8 2 4 3" xfId="14448" xr:uid="{00000000-0005-0000-0000-00004C720000}"/>
    <cellStyle name="Normal 12 8 2 4 3 2" xfId="39207" xr:uid="{00000000-0005-0000-0000-00004D720000}"/>
    <cellStyle name="Normal 12 8 2 4 4" xfId="19399" xr:uid="{00000000-0005-0000-0000-00004E720000}"/>
    <cellStyle name="Normal 12 8 2 4 5" xfId="24351" xr:uid="{00000000-0005-0000-0000-00004F720000}"/>
    <cellStyle name="Normal 12 8 2 4 6" xfId="29303" xr:uid="{00000000-0005-0000-0000-000050720000}"/>
    <cellStyle name="Normal 12 8 2 4 7" xfId="34255" xr:uid="{00000000-0005-0000-0000-000051720000}"/>
    <cellStyle name="Normal 12 8 2 5" xfId="6000" xr:uid="{00000000-0005-0000-0000-000052720000}"/>
    <cellStyle name="Normal 12 8 2 5 2" xfId="10950" xr:uid="{00000000-0005-0000-0000-000053720000}"/>
    <cellStyle name="Normal 12 8 2 5 2 2" xfId="45611" xr:uid="{00000000-0005-0000-0000-000054720000}"/>
    <cellStyle name="Normal 12 8 2 5 3" xfId="15900" xr:uid="{00000000-0005-0000-0000-000055720000}"/>
    <cellStyle name="Normal 12 8 2 5 3 2" xfId="40659" xr:uid="{00000000-0005-0000-0000-000056720000}"/>
    <cellStyle name="Normal 12 8 2 5 4" xfId="20851" xr:uid="{00000000-0005-0000-0000-000057720000}"/>
    <cellStyle name="Normal 12 8 2 5 5" xfId="25803" xr:uid="{00000000-0005-0000-0000-000058720000}"/>
    <cellStyle name="Normal 12 8 2 5 6" xfId="30755" xr:uid="{00000000-0005-0000-0000-000059720000}"/>
    <cellStyle name="Normal 12 8 2 5 7" xfId="35707" xr:uid="{00000000-0005-0000-0000-00005A720000}"/>
    <cellStyle name="Normal 12 8 2 6" xfId="2238" xr:uid="{00000000-0005-0000-0000-00005B720000}"/>
    <cellStyle name="Normal 12 8 2 6 2" xfId="41849" xr:uid="{00000000-0005-0000-0000-00005C720000}"/>
    <cellStyle name="Normal 12 8 2 7" xfId="7188" xr:uid="{00000000-0005-0000-0000-00005D720000}"/>
    <cellStyle name="Normal 12 8 2 7 2" xfId="36897" xr:uid="{00000000-0005-0000-0000-00005E720000}"/>
    <cellStyle name="Normal 12 8 2 8" xfId="12138" xr:uid="{00000000-0005-0000-0000-00005F720000}"/>
    <cellStyle name="Normal 12 8 2 9" xfId="17089" xr:uid="{00000000-0005-0000-0000-000060720000}"/>
    <cellStyle name="Normal 12 8 3" xfId="786" xr:uid="{00000000-0005-0000-0000-000061720000}"/>
    <cellStyle name="Normal 12 8 3 10" xfId="32539" xr:uid="{00000000-0005-0000-0000-000062720000}"/>
    <cellStyle name="Normal 12 8 3 2" xfId="4284" xr:uid="{00000000-0005-0000-0000-000063720000}"/>
    <cellStyle name="Normal 12 8 3 2 2" xfId="9234" xr:uid="{00000000-0005-0000-0000-000064720000}"/>
    <cellStyle name="Normal 12 8 3 2 2 2" xfId="43895" xr:uid="{00000000-0005-0000-0000-000065720000}"/>
    <cellStyle name="Normal 12 8 3 2 3" xfId="14184" xr:uid="{00000000-0005-0000-0000-000066720000}"/>
    <cellStyle name="Normal 12 8 3 2 3 2" xfId="38943" xr:uid="{00000000-0005-0000-0000-000067720000}"/>
    <cellStyle name="Normal 12 8 3 2 4" xfId="19135" xr:uid="{00000000-0005-0000-0000-000068720000}"/>
    <cellStyle name="Normal 12 8 3 2 5" xfId="24087" xr:uid="{00000000-0005-0000-0000-000069720000}"/>
    <cellStyle name="Normal 12 8 3 2 6" xfId="29039" xr:uid="{00000000-0005-0000-0000-00006A720000}"/>
    <cellStyle name="Normal 12 8 3 2 7" xfId="33991" xr:uid="{00000000-0005-0000-0000-00006B720000}"/>
    <cellStyle name="Normal 12 8 3 3" xfId="5736" xr:uid="{00000000-0005-0000-0000-00006C720000}"/>
    <cellStyle name="Normal 12 8 3 3 2" xfId="10686" xr:uid="{00000000-0005-0000-0000-00006D720000}"/>
    <cellStyle name="Normal 12 8 3 3 2 2" xfId="45347" xr:uid="{00000000-0005-0000-0000-00006E720000}"/>
    <cellStyle name="Normal 12 8 3 3 3" xfId="15636" xr:uid="{00000000-0005-0000-0000-00006F720000}"/>
    <cellStyle name="Normal 12 8 3 3 3 2" xfId="40395" xr:uid="{00000000-0005-0000-0000-000070720000}"/>
    <cellStyle name="Normal 12 8 3 3 4" xfId="20587" xr:uid="{00000000-0005-0000-0000-000071720000}"/>
    <cellStyle name="Normal 12 8 3 3 5" xfId="25539" xr:uid="{00000000-0005-0000-0000-000072720000}"/>
    <cellStyle name="Normal 12 8 3 3 6" xfId="30491" xr:uid="{00000000-0005-0000-0000-000073720000}"/>
    <cellStyle name="Normal 12 8 3 3 7" xfId="35443" xr:uid="{00000000-0005-0000-0000-000074720000}"/>
    <cellStyle name="Normal 12 8 3 4" xfId="2832" xr:uid="{00000000-0005-0000-0000-000075720000}"/>
    <cellStyle name="Normal 12 8 3 4 2" xfId="42443" xr:uid="{00000000-0005-0000-0000-000076720000}"/>
    <cellStyle name="Normal 12 8 3 5" xfId="7782" xr:uid="{00000000-0005-0000-0000-000077720000}"/>
    <cellStyle name="Normal 12 8 3 5 2" xfId="37491" xr:uid="{00000000-0005-0000-0000-000078720000}"/>
    <cellStyle name="Normal 12 8 3 6" xfId="12732" xr:uid="{00000000-0005-0000-0000-000079720000}"/>
    <cellStyle name="Normal 12 8 3 7" xfId="17683" xr:uid="{00000000-0005-0000-0000-00007A720000}"/>
    <cellStyle name="Normal 12 8 3 8" xfId="22635" xr:uid="{00000000-0005-0000-0000-00007B720000}"/>
    <cellStyle name="Normal 12 8 3 9" xfId="27587" xr:uid="{00000000-0005-0000-0000-00007C720000}"/>
    <cellStyle name="Normal 12 8 4" xfId="1380" xr:uid="{00000000-0005-0000-0000-00007D720000}"/>
    <cellStyle name="Normal 12 8 4 10" xfId="33133" xr:uid="{00000000-0005-0000-0000-00007E720000}"/>
    <cellStyle name="Normal 12 8 4 2" xfId="4878" xr:uid="{00000000-0005-0000-0000-00007F720000}"/>
    <cellStyle name="Normal 12 8 4 2 2" xfId="9828" xr:uid="{00000000-0005-0000-0000-000080720000}"/>
    <cellStyle name="Normal 12 8 4 2 2 2" xfId="44489" xr:uid="{00000000-0005-0000-0000-000081720000}"/>
    <cellStyle name="Normal 12 8 4 2 3" xfId="14778" xr:uid="{00000000-0005-0000-0000-000082720000}"/>
    <cellStyle name="Normal 12 8 4 2 3 2" xfId="39537" xr:uid="{00000000-0005-0000-0000-000083720000}"/>
    <cellStyle name="Normal 12 8 4 2 4" xfId="19729" xr:uid="{00000000-0005-0000-0000-000084720000}"/>
    <cellStyle name="Normal 12 8 4 2 5" xfId="24681" xr:uid="{00000000-0005-0000-0000-000085720000}"/>
    <cellStyle name="Normal 12 8 4 2 6" xfId="29633" xr:uid="{00000000-0005-0000-0000-000086720000}"/>
    <cellStyle name="Normal 12 8 4 2 7" xfId="34585" xr:uid="{00000000-0005-0000-0000-000087720000}"/>
    <cellStyle name="Normal 12 8 4 3" xfId="6330" xr:uid="{00000000-0005-0000-0000-000088720000}"/>
    <cellStyle name="Normal 12 8 4 3 2" xfId="11280" xr:uid="{00000000-0005-0000-0000-000089720000}"/>
    <cellStyle name="Normal 12 8 4 3 2 2" xfId="45941" xr:uid="{00000000-0005-0000-0000-00008A720000}"/>
    <cellStyle name="Normal 12 8 4 3 3" xfId="16230" xr:uid="{00000000-0005-0000-0000-00008B720000}"/>
    <cellStyle name="Normal 12 8 4 3 3 2" xfId="40989" xr:uid="{00000000-0005-0000-0000-00008C720000}"/>
    <cellStyle name="Normal 12 8 4 3 4" xfId="21181" xr:uid="{00000000-0005-0000-0000-00008D720000}"/>
    <cellStyle name="Normal 12 8 4 3 5" xfId="26133" xr:uid="{00000000-0005-0000-0000-00008E720000}"/>
    <cellStyle name="Normal 12 8 4 3 6" xfId="31085" xr:uid="{00000000-0005-0000-0000-00008F720000}"/>
    <cellStyle name="Normal 12 8 4 3 7" xfId="36037" xr:uid="{00000000-0005-0000-0000-000090720000}"/>
    <cellStyle name="Normal 12 8 4 4" xfId="3426" xr:uid="{00000000-0005-0000-0000-000091720000}"/>
    <cellStyle name="Normal 12 8 4 4 2" xfId="43037" xr:uid="{00000000-0005-0000-0000-000092720000}"/>
    <cellStyle name="Normal 12 8 4 5" xfId="8376" xr:uid="{00000000-0005-0000-0000-000093720000}"/>
    <cellStyle name="Normal 12 8 4 5 2" xfId="38085" xr:uid="{00000000-0005-0000-0000-000094720000}"/>
    <cellStyle name="Normal 12 8 4 6" xfId="13326" xr:uid="{00000000-0005-0000-0000-000095720000}"/>
    <cellStyle name="Normal 12 8 4 7" xfId="18277" xr:uid="{00000000-0005-0000-0000-000096720000}"/>
    <cellStyle name="Normal 12 8 4 8" xfId="23229" xr:uid="{00000000-0005-0000-0000-000097720000}"/>
    <cellStyle name="Normal 12 8 4 9" xfId="28181" xr:uid="{00000000-0005-0000-0000-000098720000}"/>
    <cellStyle name="Normal 12 8 5" xfId="2502" xr:uid="{00000000-0005-0000-0000-000099720000}"/>
    <cellStyle name="Normal 12 8 5 2" xfId="7452" xr:uid="{00000000-0005-0000-0000-00009A720000}"/>
    <cellStyle name="Normal 12 8 5 2 2" xfId="42113" xr:uid="{00000000-0005-0000-0000-00009B720000}"/>
    <cellStyle name="Normal 12 8 5 3" xfId="12402" xr:uid="{00000000-0005-0000-0000-00009C720000}"/>
    <cellStyle name="Normal 12 8 5 3 2" xfId="37161" xr:uid="{00000000-0005-0000-0000-00009D720000}"/>
    <cellStyle name="Normal 12 8 5 4" xfId="17353" xr:uid="{00000000-0005-0000-0000-00009E720000}"/>
    <cellStyle name="Normal 12 8 5 5" xfId="22305" xr:uid="{00000000-0005-0000-0000-00009F720000}"/>
    <cellStyle name="Normal 12 8 5 6" xfId="27257" xr:uid="{00000000-0005-0000-0000-0000A0720000}"/>
    <cellStyle name="Normal 12 8 5 7" xfId="32209" xr:uid="{00000000-0005-0000-0000-0000A1720000}"/>
    <cellStyle name="Normal 12 8 6" xfId="3954" xr:uid="{00000000-0005-0000-0000-0000A2720000}"/>
    <cellStyle name="Normal 12 8 6 2" xfId="8904" xr:uid="{00000000-0005-0000-0000-0000A3720000}"/>
    <cellStyle name="Normal 12 8 6 2 2" xfId="43565" xr:uid="{00000000-0005-0000-0000-0000A4720000}"/>
    <cellStyle name="Normal 12 8 6 3" xfId="13854" xr:uid="{00000000-0005-0000-0000-0000A5720000}"/>
    <cellStyle name="Normal 12 8 6 3 2" xfId="38613" xr:uid="{00000000-0005-0000-0000-0000A6720000}"/>
    <cellStyle name="Normal 12 8 6 4" xfId="18805" xr:uid="{00000000-0005-0000-0000-0000A7720000}"/>
    <cellStyle name="Normal 12 8 6 5" xfId="23757" xr:uid="{00000000-0005-0000-0000-0000A8720000}"/>
    <cellStyle name="Normal 12 8 6 6" xfId="28709" xr:uid="{00000000-0005-0000-0000-0000A9720000}"/>
    <cellStyle name="Normal 12 8 6 7" xfId="33661" xr:uid="{00000000-0005-0000-0000-0000AA720000}"/>
    <cellStyle name="Normal 12 8 7" xfId="5406" xr:uid="{00000000-0005-0000-0000-0000AB720000}"/>
    <cellStyle name="Normal 12 8 7 2" xfId="10356" xr:uid="{00000000-0005-0000-0000-0000AC720000}"/>
    <cellStyle name="Normal 12 8 7 2 2" xfId="45017" xr:uid="{00000000-0005-0000-0000-0000AD720000}"/>
    <cellStyle name="Normal 12 8 7 3" xfId="15306" xr:uid="{00000000-0005-0000-0000-0000AE720000}"/>
    <cellStyle name="Normal 12 8 7 3 2" xfId="40065" xr:uid="{00000000-0005-0000-0000-0000AF720000}"/>
    <cellStyle name="Normal 12 8 7 4" xfId="20257" xr:uid="{00000000-0005-0000-0000-0000B0720000}"/>
    <cellStyle name="Normal 12 8 7 5" xfId="25209" xr:uid="{00000000-0005-0000-0000-0000B1720000}"/>
    <cellStyle name="Normal 12 8 7 6" xfId="30161" xr:uid="{00000000-0005-0000-0000-0000B2720000}"/>
    <cellStyle name="Normal 12 8 7 7" xfId="35113" xr:uid="{00000000-0005-0000-0000-0000B3720000}"/>
    <cellStyle name="Normal 12 8 8" xfId="1974" xr:uid="{00000000-0005-0000-0000-0000B4720000}"/>
    <cellStyle name="Normal 12 8 8 2" xfId="41585" xr:uid="{00000000-0005-0000-0000-0000B5720000}"/>
    <cellStyle name="Normal 12 8 9" xfId="6924" xr:uid="{00000000-0005-0000-0000-0000B6720000}"/>
    <cellStyle name="Normal 12 8 9 2" xfId="36633" xr:uid="{00000000-0005-0000-0000-0000B7720000}"/>
    <cellStyle name="Normal 12 9" xfId="588" xr:uid="{00000000-0005-0000-0000-0000B8720000}"/>
    <cellStyle name="Normal 12 9 10" xfId="21579" xr:uid="{00000000-0005-0000-0000-0000B9720000}"/>
    <cellStyle name="Normal 12 9 11" xfId="26531" xr:uid="{00000000-0005-0000-0000-0000BA720000}"/>
    <cellStyle name="Normal 12 9 12" xfId="31483" xr:uid="{00000000-0005-0000-0000-0000BB720000}"/>
    <cellStyle name="Normal 12 9 2" xfId="1182" xr:uid="{00000000-0005-0000-0000-0000BC720000}"/>
    <cellStyle name="Normal 12 9 2 10" xfId="32935" xr:uid="{00000000-0005-0000-0000-0000BD720000}"/>
    <cellStyle name="Normal 12 9 2 2" xfId="4680" xr:uid="{00000000-0005-0000-0000-0000BE720000}"/>
    <cellStyle name="Normal 12 9 2 2 2" xfId="9630" xr:uid="{00000000-0005-0000-0000-0000BF720000}"/>
    <cellStyle name="Normal 12 9 2 2 2 2" xfId="44291" xr:uid="{00000000-0005-0000-0000-0000C0720000}"/>
    <cellStyle name="Normal 12 9 2 2 3" xfId="14580" xr:uid="{00000000-0005-0000-0000-0000C1720000}"/>
    <cellStyle name="Normal 12 9 2 2 3 2" xfId="39339" xr:uid="{00000000-0005-0000-0000-0000C2720000}"/>
    <cellStyle name="Normal 12 9 2 2 4" xfId="19531" xr:uid="{00000000-0005-0000-0000-0000C3720000}"/>
    <cellStyle name="Normal 12 9 2 2 5" xfId="24483" xr:uid="{00000000-0005-0000-0000-0000C4720000}"/>
    <cellStyle name="Normal 12 9 2 2 6" xfId="29435" xr:uid="{00000000-0005-0000-0000-0000C5720000}"/>
    <cellStyle name="Normal 12 9 2 2 7" xfId="34387" xr:uid="{00000000-0005-0000-0000-0000C6720000}"/>
    <cellStyle name="Normal 12 9 2 3" xfId="6132" xr:uid="{00000000-0005-0000-0000-0000C7720000}"/>
    <cellStyle name="Normal 12 9 2 3 2" xfId="11082" xr:uid="{00000000-0005-0000-0000-0000C8720000}"/>
    <cellStyle name="Normal 12 9 2 3 2 2" xfId="45743" xr:uid="{00000000-0005-0000-0000-0000C9720000}"/>
    <cellStyle name="Normal 12 9 2 3 3" xfId="16032" xr:uid="{00000000-0005-0000-0000-0000CA720000}"/>
    <cellStyle name="Normal 12 9 2 3 3 2" xfId="40791" xr:uid="{00000000-0005-0000-0000-0000CB720000}"/>
    <cellStyle name="Normal 12 9 2 3 4" xfId="20983" xr:uid="{00000000-0005-0000-0000-0000CC720000}"/>
    <cellStyle name="Normal 12 9 2 3 5" xfId="25935" xr:uid="{00000000-0005-0000-0000-0000CD720000}"/>
    <cellStyle name="Normal 12 9 2 3 6" xfId="30887" xr:uid="{00000000-0005-0000-0000-0000CE720000}"/>
    <cellStyle name="Normal 12 9 2 3 7" xfId="35839" xr:uid="{00000000-0005-0000-0000-0000CF720000}"/>
    <cellStyle name="Normal 12 9 2 4" xfId="3228" xr:uid="{00000000-0005-0000-0000-0000D0720000}"/>
    <cellStyle name="Normal 12 9 2 4 2" xfId="42839" xr:uid="{00000000-0005-0000-0000-0000D1720000}"/>
    <cellStyle name="Normal 12 9 2 5" xfId="8178" xr:uid="{00000000-0005-0000-0000-0000D2720000}"/>
    <cellStyle name="Normal 12 9 2 5 2" xfId="37887" xr:uid="{00000000-0005-0000-0000-0000D3720000}"/>
    <cellStyle name="Normal 12 9 2 6" xfId="13128" xr:uid="{00000000-0005-0000-0000-0000D4720000}"/>
    <cellStyle name="Normal 12 9 2 7" xfId="18079" xr:uid="{00000000-0005-0000-0000-0000D5720000}"/>
    <cellStyle name="Normal 12 9 2 8" xfId="23031" xr:uid="{00000000-0005-0000-0000-0000D6720000}"/>
    <cellStyle name="Normal 12 9 2 9" xfId="27983" xr:uid="{00000000-0005-0000-0000-0000D7720000}"/>
    <cellStyle name="Normal 12 9 3" xfId="2634" xr:uid="{00000000-0005-0000-0000-0000D8720000}"/>
    <cellStyle name="Normal 12 9 3 2" xfId="7584" xr:uid="{00000000-0005-0000-0000-0000D9720000}"/>
    <cellStyle name="Normal 12 9 3 2 2" xfId="42245" xr:uid="{00000000-0005-0000-0000-0000DA720000}"/>
    <cellStyle name="Normal 12 9 3 3" xfId="12534" xr:uid="{00000000-0005-0000-0000-0000DB720000}"/>
    <cellStyle name="Normal 12 9 3 3 2" xfId="37293" xr:uid="{00000000-0005-0000-0000-0000DC720000}"/>
    <cellStyle name="Normal 12 9 3 4" xfId="17485" xr:uid="{00000000-0005-0000-0000-0000DD720000}"/>
    <cellStyle name="Normal 12 9 3 5" xfId="22437" xr:uid="{00000000-0005-0000-0000-0000DE720000}"/>
    <cellStyle name="Normal 12 9 3 6" xfId="27389" xr:uid="{00000000-0005-0000-0000-0000DF720000}"/>
    <cellStyle name="Normal 12 9 3 7" xfId="32341" xr:uid="{00000000-0005-0000-0000-0000E0720000}"/>
    <cellStyle name="Normal 12 9 4" xfId="4086" xr:uid="{00000000-0005-0000-0000-0000E1720000}"/>
    <cellStyle name="Normal 12 9 4 2" xfId="9036" xr:uid="{00000000-0005-0000-0000-0000E2720000}"/>
    <cellStyle name="Normal 12 9 4 2 2" xfId="43697" xr:uid="{00000000-0005-0000-0000-0000E3720000}"/>
    <cellStyle name="Normal 12 9 4 3" xfId="13986" xr:uid="{00000000-0005-0000-0000-0000E4720000}"/>
    <cellStyle name="Normal 12 9 4 3 2" xfId="38745" xr:uid="{00000000-0005-0000-0000-0000E5720000}"/>
    <cellStyle name="Normal 12 9 4 4" xfId="18937" xr:uid="{00000000-0005-0000-0000-0000E6720000}"/>
    <cellStyle name="Normal 12 9 4 5" xfId="23889" xr:uid="{00000000-0005-0000-0000-0000E7720000}"/>
    <cellStyle name="Normal 12 9 4 6" xfId="28841" xr:uid="{00000000-0005-0000-0000-0000E8720000}"/>
    <cellStyle name="Normal 12 9 4 7" xfId="33793" xr:uid="{00000000-0005-0000-0000-0000E9720000}"/>
    <cellStyle name="Normal 12 9 5" xfId="5538" xr:uid="{00000000-0005-0000-0000-0000EA720000}"/>
    <cellStyle name="Normal 12 9 5 2" xfId="10488" xr:uid="{00000000-0005-0000-0000-0000EB720000}"/>
    <cellStyle name="Normal 12 9 5 2 2" xfId="45149" xr:uid="{00000000-0005-0000-0000-0000EC720000}"/>
    <cellStyle name="Normal 12 9 5 3" xfId="15438" xr:uid="{00000000-0005-0000-0000-0000ED720000}"/>
    <cellStyle name="Normal 12 9 5 3 2" xfId="40197" xr:uid="{00000000-0005-0000-0000-0000EE720000}"/>
    <cellStyle name="Normal 12 9 5 4" xfId="20389" xr:uid="{00000000-0005-0000-0000-0000EF720000}"/>
    <cellStyle name="Normal 12 9 5 5" xfId="25341" xr:uid="{00000000-0005-0000-0000-0000F0720000}"/>
    <cellStyle name="Normal 12 9 5 6" xfId="30293" xr:uid="{00000000-0005-0000-0000-0000F1720000}"/>
    <cellStyle name="Normal 12 9 5 7" xfId="35245" xr:uid="{00000000-0005-0000-0000-0000F2720000}"/>
    <cellStyle name="Normal 12 9 6" xfId="1776" xr:uid="{00000000-0005-0000-0000-0000F3720000}"/>
    <cellStyle name="Normal 12 9 6 2" xfId="41387" xr:uid="{00000000-0005-0000-0000-0000F4720000}"/>
    <cellStyle name="Normal 12 9 7" xfId="6726" xr:uid="{00000000-0005-0000-0000-0000F5720000}"/>
    <cellStyle name="Normal 12 9 7 2" xfId="36435" xr:uid="{00000000-0005-0000-0000-0000F6720000}"/>
    <cellStyle name="Normal 12 9 8" xfId="11676" xr:uid="{00000000-0005-0000-0000-0000F7720000}"/>
    <cellStyle name="Normal 12 9 9" xfId="16627" xr:uid="{00000000-0005-0000-0000-0000F8720000}"/>
    <cellStyle name="Normal 13" xfId="41" xr:uid="{00000000-0005-0000-0000-0000F9720000}"/>
    <cellStyle name="Normal 13 2" xfId="148" xr:uid="{00000000-0005-0000-0000-0000FA720000}"/>
    <cellStyle name="Normal 14" xfId="42" xr:uid="{00000000-0005-0000-0000-0000FB720000}"/>
    <cellStyle name="Normal 14 2" xfId="149" xr:uid="{00000000-0005-0000-0000-0000FC720000}"/>
    <cellStyle name="Normal 15" xfId="43" xr:uid="{00000000-0005-0000-0000-0000FD720000}"/>
    <cellStyle name="Normal 15 2" xfId="150" xr:uid="{00000000-0005-0000-0000-0000FE720000}"/>
    <cellStyle name="Normal 16" xfId="16556" xr:uid="{00000000-0005-0000-0000-0000FF720000}"/>
    <cellStyle name="Normal 16 2" xfId="21507" xr:uid="{00000000-0005-0000-0000-000000730000}"/>
    <cellStyle name="Normal 16 2 2" xfId="46267" xr:uid="{00000000-0005-0000-0000-000001730000}"/>
    <cellStyle name="Normal 16 3" xfId="26459" xr:uid="{00000000-0005-0000-0000-000002730000}"/>
    <cellStyle name="Normal 16 3 2" xfId="41315" xr:uid="{00000000-0005-0000-0000-000003730000}"/>
    <cellStyle name="Normal 16 4" xfId="31411" xr:uid="{00000000-0005-0000-0000-000004730000}"/>
    <cellStyle name="Normal 16 5" xfId="36363" xr:uid="{00000000-0005-0000-0000-000005730000}"/>
    <cellStyle name="Normal 17" xfId="44" xr:uid="{00000000-0005-0000-0000-000006730000}"/>
    <cellStyle name="Normal 18" xfId="46270" xr:uid="{00000000-0005-0000-0000-000007730000}"/>
    <cellStyle name="Normal 2" xfId="45" xr:uid="{00000000-0005-0000-0000-000008730000}"/>
    <cellStyle name="Normal 2 10" xfId="46" xr:uid="{00000000-0005-0000-0000-000009730000}"/>
    <cellStyle name="Normal 2 11" xfId="47" xr:uid="{00000000-0005-0000-0000-00000A730000}"/>
    <cellStyle name="Normal 2 12" xfId="48" xr:uid="{00000000-0005-0000-0000-00000B730000}"/>
    <cellStyle name="Normal 2 13" xfId="49" xr:uid="{00000000-0005-0000-0000-00000C730000}"/>
    <cellStyle name="Normal 2 14" xfId="50" xr:uid="{00000000-0005-0000-0000-00000D730000}"/>
    <cellStyle name="Normal 2 15" xfId="51" xr:uid="{00000000-0005-0000-0000-00000E730000}"/>
    <cellStyle name="Normal 2 16" xfId="266" xr:uid="{00000000-0005-0000-0000-00000F730000}"/>
    <cellStyle name="Normal 2 2" xfId="52" xr:uid="{00000000-0005-0000-0000-000010730000}"/>
    <cellStyle name="Normal 2 2 2" xfId="53" xr:uid="{00000000-0005-0000-0000-000011730000}"/>
    <cellStyle name="Normal 2 2 2 2" xfId="151" xr:uid="{00000000-0005-0000-0000-000012730000}"/>
    <cellStyle name="Normal 2 3" xfId="54" xr:uid="{00000000-0005-0000-0000-000013730000}"/>
    <cellStyle name="Normal 2 3 2" xfId="55" xr:uid="{00000000-0005-0000-0000-000014730000}"/>
    <cellStyle name="Normal 2 3 2 2" xfId="152" xr:uid="{00000000-0005-0000-0000-000015730000}"/>
    <cellStyle name="Normal 2 4" xfId="56" xr:uid="{00000000-0005-0000-0000-000016730000}"/>
    <cellStyle name="Normal 2 5" xfId="57" xr:uid="{00000000-0005-0000-0000-000017730000}"/>
    <cellStyle name="Normal 2 6" xfId="58" xr:uid="{00000000-0005-0000-0000-000018730000}"/>
    <cellStyle name="Normal 2 7" xfId="59" xr:uid="{00000000-0005-0000-0000-000019730000}"/>
    <cellStyle name="Normal 2 8" xfId="60" xr:uid="{00000000-0005-0000-0000-00001A730000}"/>
    <cellStyle name="Normal 2 9" xfId="61" xr:uid="{00000000-0005-0000-0000-00001B730000}"/>
    <cellStyle name="Normal 20" xfId="62" xr:uid="{00000000-0005-0000-0000-00001C730000}"/>
    <cellStyle name="Normal 20 2" xfId="153" xr:uid="{00000000-0005-0000-0000-00001D730000}"/>
    <cellStyle name="Normal 22" xfId="63" xr:uid="{00000000-0005-0000-0000-00001E730000}"/>
    <cellStyle name="Normal 23" xfId="64" xr:uid="{00000000-0005-0000-0000-00001F730000}"/>
    <cellStyle name="Normal 3" xfId="65" xr:uid="{00000000-0005-0000-0000-000020730000}"/>
    <cellStyle name="Normal 3 2" xfId="154" xr:uid="{00000000-0005-0000-0000-000021730000}"/>
    <cellStyle name="Normal 3 3" xfId="267" xr:uid="{00000000-0005-0000-0000-000022730000}"/>
    <cellStyle name="Normal 3 4" xfId="224" xr:uid="{00000000-0005-0000-0000-000023730000}"/>
    <cellStyle name="Normal 3 4 10" xfId="2318" xr:uid="{00000000-0005-0000-0000-000024730000}"/>
    <cellStyle name="Normal 3 4 10 2" xfId="7268" xr:uid="{00000000-0005-0000-0000-000025730000}"/>
    <cellStyle name="Normal 3 4 10 2 2" xfId="41929" xr:uid="{00000000-0005-0000-0000-000026730000}"/>
    <cellStyle name="Normal 3 4 10 3" xfId="12218" xr:uid="{00000000-0005-0000-0000-000027730000}"/>
    <cellStyle name="Normal 3 4 10 3 2" xfId="36977" xr:uid="{00000000-0005-0000-0000-000028730000}"/>
    <cellStyle name="Normal 3 4 10 4" xfId="17169" xr:uid="{00000000-0005-0000-0000-000029730000}"/>
    <cellStyle name="Normal 3 4 10 5" xfId="22121" xr:uid="{00000000-0005-0000-0000-00002A730000}"/>
    <cellStyle name="Normal 3 4 10 6" xfId="27073" xr:uid="{00000000-0005-0000-0000-00002B730000}"/>
    <cellStyle name="Normal 3 4 10 7" xfId="32025" xr:uid="{00000000-0005-0000-0000-00002C730000}"/>
    <cellStyle name="Normal 3 4 11" xfId="3770" xr:uid="{00000000-0005-0000-0000-00002D730000}"/>
    <cellStyle name="Normal 3 4 11 2" xfId="8720" xr:uid="{00000000-0005-0000-0000-00002E730000}"/>
    <cellStyle name="Normal 3 4 11 2 2" xfId="43381" xr:uid="{00000000-0005-0000-0000-00002F730000}"/>
    <cellStyle name="Normal 3 4 11 3" xfId="13670" xr:uid="{00000000-0005-0000-0000-000030730000}"/>
    <cellStyle name="Normal 3 4 11 3 2" xfId="38429" xr:uid="{00000000-0005-0000-0000-000031730000}"/>
    <cellStyle name="Normal 3 4 11 4" xfId="18621" xr:uid="{00000000-0005-0000-0000-000032730000}"/>
    <cellStyle name="Normal 3 4 11 5" xfId="23573" xr:uid="{00000000-0005-0000-0000-000033730000}"/>
    <cellStyle name="Normal 3 4 11 6" xfId="28525" xr:uid="{00000000-0005-0000-0000-000034730000}"/>
    <cellStyle name="Normal 3 4 11 7" xfId="33477" xr:uid="{00000000-0005-0000-0000-000035730000}"/>
    <cellStyle name="Normal 3 4 12" xfId="5222" xr:uid="{00000000-0005-0000-0000-000036730000}"/>
    <cellStyle name="Normal 3 4 12 2" xfId="10172" xr:uid="{00000000-0005-0000-0000-000037730000}"/>
    <cellStyle name="Normal 3 4 12 2 2" xfId="44833" xr:uid="{00000000-0005-0000-0000-000038730000}"/>
    <cellStyle name="Normal 3 4 12 3" xfId="15122" xr:uid="{00000000-0005-0000-0000-000039730000}"/>
    <cellStyle name="Normal 3 4 12 3 2" xfId="39881" xr:uid="{00000000-0005-0000-0000-00003A730000}"/>
    <cellStyle name="Normal 3 4 12 4" xfId="20073" xr:uid="{00000000-0005-0000-0000-00003B730000}"/>
    <cellStyle name="Normal 3 4 12 5" xfId="25025" xr:uid="{00000000-0005-0000-0000-00003C730000}"/>
    <cellStyle name="Normal 3 4 12 6" xfId="29977" xr:uid="{00000000-0005-0000-0000-00003D730000}"/>
    <cellStyle name="Normal 3 4 12 7" xfId="34929" xr:uid="{00000000-0005-0000-0000-00003E730000}"/>
    <cellStyle name="Normal 3 4 13" xfId="1724" xr:uid="{00000000-0005-0000-0000-00003F730000}"/>
    <cellStyle name="Normal 3 4 13 2" xfId="41335" xr:uid="{00000000-0005-0000-0000-000040730000}"/>
    <cellStyle name="Normal 3 4 14" xfId="6674" xr:uid="{00000000-0005-0000-0000-000041730000}"/>
    <cellStyle name="Normal 3 4 14 2" xfId="36383" xr:uid="{00000000-0005-0000-0000-000042730000}"/>
    <cellStyle name="Normal 3 4 15" xfId="11624" xr:uid="{00000000-0005-0000-0000-000043730000}"/>
    <cellStyle name="Normal 3 4 16" xfId="16575" xr:uid="{00000000-0005-0000-0000-000044730000}"/>
    <cellStyle name="Normal 3 4 17" xfId="21527" xr:uid="{00000000-0005-0000-0000-000045730000}"/>
    <cellStyle name="Normal 3 4 18" xfId="26479" xr:uid="{00000000-0005-0000-0000-000046730000}"/>
    <cellStyle name="Normal 3 4 19" xfId="31431" xr:uid="{00000000-0005-0000-0000-000047730000}"/>
    <cellStyle name="Normal 3 4 2" xfId="305" xr:uid="{00000000-0005-0000-0000-000048730000}"/>
    <cellStyle name="Normal 3 4 2 10" xfId="3803" xr:uid="{00000000-0005-0000-0000-000049730000}"/>
    <cellStyle name="Normal 3 4 2 10 2" xfId="8753" xr:uid="{00000000-0005-0000-0000-00004A730000}"/>
    <cellStyle name="Normal 3 4 2 10 2 2" xfId="43414" xr:uid="{00000000-0005-0000-0000-00004B730000}"/>
    <cellStyle name="Normal 3 4 2 10 3" xfId="13703" xr:uid="{00000000-0005-0000-0000-00004C730000}"/>
    <cellStyle name="Normal 3 4 2 10 3 2" xfId="38462" xr:uid="{00000000-0005-0000-0000-00004D730000}"/>
    <cellStyle name="Normal 3 4 2 10 4" xfId="18654" xr:uid="{00000000-0005-0000-0000-00004E730000}"/>
    <cellStyle name="Normal 3 4 2 10 5" xfId="23606" xr:uid="{00000000-0005-0000-0000-00004F730000}"/>
    <cellStyle name="Normal 3 4 2 10 6" xfId="28558" xr:uid="{00000000-0005-0000-0000-000050730000}"/>
    <cellStyle name="Normal 3 4 2 10 7" xfId="33510" xr:uid="{00000000-0005-0000-0000-000051730000}"/>
    <cellStyle name="Normal 3 4 2 11" xfId="5255" xr:uid="{00000000-0005-0000-0000-000052730000}"/>
    <cellStyle name="Normal 3 4 2 11 2" xfId="10205" xr:uid="{00000000-0005-0000-0000-000053730000}"/>
    <cellStyle name="Normal 3 4 2 11 2 2" xfId="44866" xr:uid="{00000000-0005-0000-0000-000054730000}"/>
    <cellStyle name="Normal 3 4 2 11 3" xfId="15155" xr:uid="{00000000-0005-0000-0000-000055730000}"/>
    <cellStyle name="Normal 3 4 2 11 3 2" xfId="39914" xr:uid="{00000000-0005-0000-0000-000056730000}"/>
    <cellStyle name="Normal 3 4 2 11 4" xfId="20106" xr:uid="{00000000-0005-0000-0000-000057730000}"/>
    <cellStyle name="Normal 3 4 2 11 5" xfId="25058" xr:uid="{00000000-0005-0000-0000-000058730000}"/>
    <cellStyle name="Normal 3 4 2 11 6" xfId="30010" xr:uid="{00000000-0005-0000-0000-000059730000}"/>
    <cellStyle name="Normal 3 4 2 11 7" xfId="34962" xr:uid="{00000000-0005-0000-0000-00005A730000}"/>
    <cellStyle name="Normal 3 4 2 12" xfId="1757" xr:uid="{00000000-0005-0000-0000-00005B730000}"/>
    <cellStyle name="Normal 3 4 2 12 2" xfId="41368" xr:uid="{00000000-0005-0000-0000-00005C730000}"/>
    <cellStyle name="Normal 3 4 2 13" xfId="6707" xr:uid="{00000000-0005-0000-0000-00005D730000}"/>
    <cellStyle name="Normal 3 4 2 13 2" xfId="36416" xr:uid="{00000000-0005-0000-0000-00005E730000}"/>
    <cellStyle name="Normal 3 4 2 14" xfId="11657" xr:uid="{00000000-0005-0000-0000-00005F730000}"/>
    <cellStyle name="Normal 3 4 2 15" xfId="16608" xr:uid="{00000000-0005-0000-0000-000060730000}"/>
    <cellStyle name="Normal 3 4 2 16" xfId="21560" xr:uid="{00000000-0005-0000-0000-000061730000}"/>
    <cellStyle name="Normal 3 4 2 17" xfId="26512" xr:uid="{00000000-0005-0000-0000-000062730000}"/>
    <cellStyle name="Normal 3 4 2 18" xfId="31464" xr:uid="{00000000-0005-0000-0000-000063730000}"/>
    <cellStyle name="Normal 3 4 2 2" xfId="371" xr:uid="{00000000-0005-0000-0000-000064730000}"/>
    <cellStyle name="Normal 3 4 2 2 10" xfId="11789" xr:uid="{00000000-0005-0000-0000-000065730000}"/>
    <cellStyle name="Normal 3 4 2 2 11" xfId="16740" xr:uid="{00000000-0005-0000-0000-000066730000}"/>
    <cellStyle name="Normal 3 4 2 2 12" xfId="21692" xr:uid="{00000000-0005-0000-0000-000067730000}"/>
    <cellStyle name="Normal 3 4 2 2 13" xfId="26644" xr:uid="{00000000-0005-0000-0000-000068730000}"/>
    <cellStyle name="Normal 3 4 2 2 14" xfId="31596" xr:uid="{00000000-0005-0000-0000-000069730000}"/>
    <cellStyle name="Normal 3 4 2 2 2" xfId="965" xr:uid="{00000000-0005-0000-0000-00006A730000}"/>
    <cellStyle name="Normal 3 4 2 2 2 10" xfId="21956" xr:uid="{00000000-0005-0000-0000-00006B730000}"/>
    <cellStyle name="Normal 3 4 2 2 2 11" xfId="26908" xr:uid="{00000000-0005-0000-0000-00006C730000}"/>
    <cellStyle name="Normal 3 4 2 2 2 12" xfId="31860" xr:uid="{00000000-0005-0000-0000-00006D730000}"/>
    <cellStyle name="Normal 3 4 2 2 2 2" xfId="1559" xr:uid="{00000000-0005-0000-0000-00006E730000}"/>
    <cellStyle name="Normal 3 4 2 2 2 2 10" xfId="33312" xr:uid="{00000000-0005-0000-0000-00006F730000}"/>
    <cellStyle name="Normal 3 4 2 2 2 2 2" xfId="5057" xr:uid="{00000000-0005-0000-0000-000070730000}"/>
    <cellStyle name="Normal 3 4 2 2 2 2 2 2" xfId="10007" xr:uid="{00000000-0005-0000-0000-000071730000}"/>
    <cellStyle name="Normal 3 4 2 2 2 2 2 2 2" xfId="44668" xr:uid="{00000000-0005-0000-0000-000072730000}"/>
    <cellStyle name="Normal 3 4 2 2 2 2 2 3" xfId="14957" xr:uid="{00000000-0005-0000-0000-000073730000}"/>
    <cellStyle name="Normal 3 4 2 2 2 2 2 3 2" xfId="39716" xr:uid="{00000000-0005-0000-0000-000074730000}"/>
    <cellStyle name="Normal 3 4 2 2 2 2 2 4" xfId="19908" xr:uid="{00000000-0005-0000-0000-000075730000}"/>
    <cellStyle name="Normal 3 4 2 2 2 2 2 5" xfId="24860" xr:uid="{00000000-0005-0000-0000-000076730000}"/>
    <cellStyle name="Normal 3 4 2 2 2 2 2 6" xfId="29812" xr:uid="{00000000-0005-0000-0000-000077730000}"/>
    <cellStyle name="Normal 3 4 2 2 2 2 2 7" xfId="34764" xr:uid="{00000000-0005-0000-0000-000078730000}"/>
    <cellStyle name="Normal 3 4 2 2 2 2 3" xfId="6509" xr:uid="{00000000-0005-0000-0000-000079730000}"/>
    <cellStyle name="Normal 3 4 2 2 2 2 3 2" xfId="11459" xr:uid="{00000000-0005-0000-0000-00007A730000}"/>
    <cellStyle name="Normal 3 4 2 2 2 2 3 2 2" xfId="46120" xr:uid="{00000000-0005-0000-0000-00007B730000}"/>
    <cellStyle name="Normal 3 4 2 2 2 2 3 3" xfId="16409" xr:uid="{00000000-0005-0000-0000-00007C730000}"/>
    <cellStyle name="Normal 3 4 2 2 2 2 3 3 2" xfId="41168" xr:uid="{00000000-0005-0000-0000-00007D730000}"/>
    <cellStyle name="Normal 3 4 2 2 2 2 3 4" xfId="21360" xr:uid="{00000000-0005-0000-0000-00007E730000}"/>
    <cellStyle name="Normal 3 4 2 2 2 2 3 5" xfId="26312" xr:uid="{00000000-0005-0000-0000-00007F730000}"/>
    <cellStyle name="Normal 3 4 2 2 2 2 3 6" xfId="31264" xr:uid="{00000000-0005-0000-0000-000080730000}"/>
    <cellStyle name="Normal 3 4 2 2 2 2 3 7" xfId="36216" xr:uid="{00000000-0005-0000-0000-000081730000}"/>
    <cellStyle name="Normal 3 4 2 2 2 2 4" xfId="3605" xr:uid="{00000000-0005-0000-0000-000082730000}"/>
    <cellStyle name="Normal 3 4 2 2 2 2 4 2" xfId="43216" xr:uid="{00000000-0005-0000-0000-000083730000}"/>
    <cellStyle name="Normal 3 4 2 2 2 2 5" xfId="8555" xr:uid="{00000000-0005-0000-0000-000084730000}"/>
    <cellStyle name="Normal 3 4 2 2 2 2 5 2" xfId="38264" xr:uid="{00000000-0005-0000-0000-000085730000}"/>
    <cellStyle name="Normal 3 4 2 2 2 2 6" xfId="13505" xr:uid="{00000000-0005-0000-0000-000086730000}"/>
    <cellStyle name="Normal 3 4 2 2 2 2 7" xfId="18456" xr:uid="{00000000-0005-0000-0000-000087730000}"/>
    <cellStyle name="Normal 3 4 2 2 2 2 8" xfId="23408" xr:uid="{00000000-0005-0000-0000-000088730000}"/>
    <cellStyle name="Normal 3 4 2 2 2 2 9" xfId="28360" xr:uid="{00000000-0005-0000-0000-000089730000}"/>
    <cellStyle name="Normal 3 4 2 2 2 3" xfId="3011" xr:uid="{00000000-0005-0000-0000-00008A730000}"/>
    <cellStyle name="Normal 3 4 2 2 2 3 2" xfId="7961" xr:uid="{00000000-0005-0000-0000-00008B730000}"/>
    <cellStyle name="Normal 3 4 2 2 2 3 2 2" xfId="42622" xr:uid="{00000000-0005-0000-0000-00008C730000}"/>
    <cellStyle name="Normal 3 4 2 2 2 3 3" xfId="12911" xr:uid="{00000000-0005-0000-0000-00008D730000}"/>
    <cellStyle name="Normal 3 4 2 2 2 3 3 2" xfId="37670" xr:uid="{00000000-0005-0000-0000-00008E730000}"/>
    <cellStyle name="Normal 3 4 2 2 2 3 4" xfId="17862" xr:uid="{00000000-0005-0000-0000-00008F730000}"/>
    <cellStyle name="Normal 3 4 2 2 2 3 5" xfId="22814" xr:uid="{00000000-0005-0000-0000-000090730000}"/>
    <cellStyle name="Normal 3 4 2 2 2 3 6" xfId="27766" xr:uid="{00000000-0005-0000-0000-000091730000}"/>
    <cellStyle name="Normal 3 4 2 2 2 3 7" xfId="32718" xr:uid="{00000000-0005-0000-0000-000092730000}"/>
    <cellStyle name="Normal 3 4 2 2 2 4" xfId="4463" xr:uid="{00000000-0005-0000-0000-000093730000}"/>
    <cellStyle name="Normal 3 4 2 2 2 4 2" xfId="9413" xr:uid="{00000000-0005-0000-0000-000094730000}"/>
    <cellStyle name="Normal 3 4 2 2 2 4 2 2" xfId="44074" xr:uid="{00000000-0005-0000-0000-000095730000}"/>
    <cellStyle name="Normal 3 4 2 2 2 4 3" xfId="14363" xr:uid="{00000000-0005-0000-0000-000096730000}"/>
    <cellStyle name="Normal 3 4 2 2 2 4 3 2" xfId="39122" xr:uid="{00000000-0005-0000-0000-000097730000}"/>
    <cellStyle name="Normal 3 4 2 2 2 4 4" xfId="19314" xr:uid="{00000000-0005-0000-0000-000098730000}"/>
    <cellStyle name="Normal 3 4 2 2 2 4 5" xfId="24266" xr:uid="{00000000-0005-0000-0000-000099730000}"/>
    <cellStyle name="Normal 3 4 2 2 2 4 6" xfId="29218" xr:uid="{00000000-0005-0000-0000-00009A730000}"/>
    <cellStyle name="Normal 3 4 2 2 2 4 7" xfId="34170" xr:uid="{00000000-0005-0000-0000-00009B730000}"/>
    <cellStyle name="Normal 3 4 2 2 2 5" xfId="5915" xr:uid="{00000000-0005-0000-0000-00009C730000}"/>
    <cellStyle name="Normal 3 4 2 2 2 5 2" xfId="10865" xr:uid="{00000000-0005-0000-0000-00009D730000}"/>
    <cellStyle name="Normal 3 4 2 2 2 5 2 2" xfId="45526" xr:uid="{00000000-0005-0000-0000-00009E730000}"/>
    <cellStyle name="Normal 3 4 2 2 2 5 3" xfId="15815" xr:uid="{00000000-0005-0000-0000-00009F730000}"/>
    <cellStyle name="Normal 3 4 2 2 2 5 3 2" xfId="40574" xr:uid="{00000000-0005-0000-0000-0000A0730000}"/>
    <cellStyle name="Normal 3 4 2 2 2 5 4" xfId="20766" xr:uid="{00000000-0005-0000-0000-0000A1730000}"/>
    <cellStyle name="Normal 3 4 2 2 2 5 5" xfId="25718" xr:uid="{00000000-0005-0000-0000-0000A2730000}"/>
    <cellStyle name="Normal 3 4 2 2 2 5 6" xfId="30670" xr:uid="{00000000-0005-0000-0000-0000A3730000}"/>
    <cellStyle name="Normal 3 4 2 2 2 5 7" xfId="35622" xr:uid="{00000000-0005-0000-0000-0000A4730000}"/>
    <cellStyle name="Normal 3 4 2 2 2 6" xfId="2153" xr:uid="{00000000-0005-0000-0000-0000A5730000}"/>
    <cellStyle name="Normal 3 4 2 2 2 6 2" xfId="41764" xr:uid="{00000000-0005-0000-0000-0000A6730000}"/>
    <cellStyle name="Normal 3 4 2 2 2 7" xfId="7103" xr:uid="{00000000-0005-0000-0000-0000A7730000}"/>
    <cellStyle name="Normal 3 4 2 2 2 7 2" xfId="36812" xr:uid="{00000000-0005-0000-0000-0000A8730000}"/>
    <cellStyle name="Normal 3 4 2 2 2 8" xfId="12053" xr:uid="{00000000-0005-0000-0000-0000A9730000}"/>
    <cellStyle name="Normal 3 4 2 2 2 9" xfId="17004" xr:uid="{00000000-0005-0000-0000-0000AA730000}"/>
    <cellStyle name="Normal 3 4 2 2 3" xfId="701" xr:uid="{00000000-0005-0000-0000-0000AB730000}"/>
    <cellStyle name="Normal 3 4 2 2 3 10" xfId="32454" xr:uid="{00000000-0005-0000-0000-0000AC730000}"/>
    <cellStyle name="Normal 3 4 2 2 3 2" xfId="4199" xr:uid="{00000000-0005-0000-0000-0000AD730000}"/>
    <cellStyle name="Normal 3 4 2 2 3 2 2" xfId="9149" xr:uid="{00000000-0005-0000-0000-0000AE730000}"/>
    <cellStyle name="Normal 3 4 2 2 3 2 2 2" xfId="43810" xr:uid="{00000000-0005-0000-0000-0000AF730000}"/>
    <cellStyle name="Normal 3 4 2 2 3 2 3" xfId="14099" xr:uid="{00000000-0005-0000-0000-0000B0730000}"/>
    <cellStyle name="Normal 3 4 2 2 3 2 3 2" xfId="38858" xr:uid="{00000000-0005-0000-0000-0000B1730000}"/>
    <cellStyle name="Normal 3 4 2 2 3 2 4" xfId="19050" xr:uid="{00000000-0005-0000-0000-0000B2730000}"/>
    <cellStyle name="Normal 3 4 2 2 3 2 5" xfId="24002" xr:uid="{00000000-0005-0000-0000-0000B3730000}"/>
    <cellStyle name="Normal 3 4 2 2 3 2 6" xfId="28954" xr:uid="{00000000-0005-0000-0000-0000B4730000}"/>
    <cellStyle name="Normal 3 4 2 2 3 2 7" xfId="33906" xr:uid="{00000000-0005-0000-0000-0000B5730000}"/>
    <cellStyle name="Normal 3 4 2 2 3 3" xfId="5651" xr:uid="{00000000-0005-0000-0000-0000B6730000}"/>
    <cellStyle name="Normal 3 4 2 2 3 3 2" xfId="10601" xr:uid="{00000000-0005-0000-0000-0000B7730000}"/>
    <cellStyle name="Normal 3 4 2 2 3 3 2 2" xfId="45262" xr:uid="{00000000-0005-0000-0000-0000B8730000}"/>
    <cellStyle name="Normal 3 4 2 2 3 3 3" xfId="15551" xr:uid="{00000000-0005-0000-0000-0000B9730000}"/>
    <cellStyle name="Normal 3 4 2 2 3 3 3 2" xfId="40310" xr:uid="{00000000-0005-0000-0000-0000BA730000}"/>
    <cellStyle name="Normal 3 4 2 2 3 3 4" xfId="20502" xr:uid="{00000000-0005-0000-0000-0000BB730000}"/>
    <cellStyle name="Normal 3 4 2 2 3 3 5" xfId="25454" xr:uid="{00000000-0005-0000-0000-0000BC730000}"/>
    <cellStyle name="Normal 3 4 2 2 3 3 6" xfId="30406" xr:uid="{00000000-0005-0000-0000-0000BD730000}"/>
    <cellStyle name="Normal 3 4 2 2 3 3 7" xfId="35358" xr:uid="{00000000-0005-0000-0000-0000BE730000}"/>
    <cellStyle name="Normal 3 4 2 2 3 4" xfId="2747" xr:uid="{00000000-0005-0000-0000-0000BF730000}"/>
    <cellStyle name="Normal 3 4 2 2 3 4 2" xfId="42358" xr:uid="{00000000-0005-0000-0000-0000C0730000}"/>
    <cellStyle name="Normal 3 4 2 2 3 5" xfId="7697" xr:uid="{00000000-0005-0000-0000-0000C1730000}"/>
    <cellStyle name="Normal 3 4 2 2 3 5 2" xfId="37406" xr:uid="{00000000-0005-0000-0000-0000C2730000}"/>
    <cellStyle name="Normal 3 4 2 2 3 6" xfId="12647" xr:uid="{00000000-0005-0000-0000-0000C3730000}"/>
    <cellStyle name="Normal 3 4 2 2 3 7" xfId="17598" xr:uid="{00000000-0005-0000-0000-0000C4730000}"/>
    <cellStyle name="Normal 3 4 2 2 3 8" xfId="22550" xr:uid="{00000000-0005-0000-0000-0000C5730000}"/>
    <cellStyle name="Normal 3 4 2 2 3 9" xfId="27502" xr:uid="{00000000-0005-0000-0000-0000C6730000}"/>
    <cellStyle name="Normal 3 4 2 2 4" xfId="1295" xr:uid="{00000000-0005-0000-0000-0000C7730000}"/>
    <cellStyle name="Normal 3 4 2 2 4 10" xfId="33048" xr:uid="{00000000-0005-0000-0000-0000C8730000}"/>
    <cellStyle name="Normal 3 4 2 2 4 2" xfId="4793" xr:uid="{00000000-0005-0000-0000-0000C9730000}"/>
    <cellStyle name="Normal 3 4 2 2 4 2 2" xfId="9743" xr:uid="{00000000-0005-0000-0000-0000CA730000}"/>
    <cellStyle name="Normal 3 4 2 2 4 2 2 2" xfId="44404" xr:uid="{00000000-0005-0000-0000-0000CB730000}"/>
    <cellStyle name="Normal 3 4 2 2 4 2 3" xfId="14693" xr:uid="{00000000-0005-0000-0000-0000CC730000}"/>
    <cellStyle name="Normal 3 4 2 2 4 2 3 2" xfId="39452" xr:uid="{00000000-0005-0000-0000-0000CD730000}"/>
    <cellStyle name="Normal 3 4 2 2 4 2 4" xfId="19644" xr:uid="{00000000-0005-0000-0000-0000CE730000}"/>
    <cellStyle name="Normal 3 4 2 2 4 2 5" xfId="24596" xr:uid="{00000000-0005-0000-0000-0000CF730000}"/>
    <cellStyle name="Normal 3 4 2 2 4 2 6" xfId="29548" xr:uid="{00000000-0005-0000-0000-0000D0730000}"/>
    <cellStyle name="Normal 3 4 2 2 4 2 7" xfId="34500" xr:uid="{00000000-0005-0000-0000-0000D1730000}"/>
    <cellStyle name="Normal 3 4 2 2 4 3" xfId="6245" xr:uid="{00000000-0005-0000-0000-0000D2730000}"/>
    <cellStyle name="Normal 3 4 2 2 4 3 2" xfId="11195" xr:uid="{00000000-0005-0000-0000-0000D3730000}"/>
    <cellStyle name="Normal 3 4 2 2 4 3 2 2" xfId="45856" xr:uid="{00000000-0005-0000-0000-0000D4730000}"/>
    <cellStyle name="Normal 3 4 2 2 4 3 3" xfId="16145" xr:uid="{00000000-0005-0000-0000-0000D5730000}"/>
    <cellStyle name="Normal 3 4 2 2 4 3 3 2" xfId="40904" xr:uid="{00000000-0005-0000-0000-0000D6730000}"/>
    <cellStyle name="Normal 3 4 2 2 4 3 4" xfId="21096" xr:uid="{00000000-0005-0000-0000-0000D7730000}"/>
    <cellStyle name="Normal 3 4 2 2 4 3 5" xfId="26048" xr:uid="{00000000-0005-0000-0000-0000D8730000}"/>
    <cellStyle name="Normal 3 4 2 2 4 3 6" xfId="31000" xr:uid="{00000000-0005-0000-0000-0000D9730000}"/>
    <cellStyle name="Normal 3 4 2 2 4 3 7" xfId="35952" xr:uid="{00000000-0005-0000-0000-0000DA730000}"/>
    <cellStyle name="Normal 3 4 2 2 4 4" xfId="3341" xr:uid="{00000000-0005-0000-0000-0000DB730000}"/>
    <cellStyle name="Normal 3 4 2 2 4 4 2" xfId="42952" xr:uid="{00000000-0005-0000-0000-0000DC730000}"/>
    <cellStyle name="Normal 3 4 2 2 4 5" xfId="8291" xr:uid="{00000000-0005-0000-0000-0000DD730000}"/>
    <cellStyle name="Normal 3 4 2 2 4 5 2" xfId="38000" xr:uid="{00000000-0005-0000-0000-0000DE730000}"/>
    <cellStyle name="Normal 3 4 2 2 4 6" xfId="13241" xr:uid="{00000000-0005-0000-0000-0000DF730000}"/>
    <cellStyle name="Normal 3 4 2 2 4 7" xfId="18192" xr:uid="{00000000-0005-0000-0000-0000E0730000}"/>
    <cellStyle name="Normal 3 4 2 2 4 8" xfId="23144" xr:uid="{00000000-0005-0000-0000-0000E1730000}"/>
    <cellStyle name="Normal 3 4 2 2 4 9" xfId="28096" xr:uid="{00000000-0005-0000-0000-0000E2730000}"/>
    <cellStyle name="Normal 3 4 2 2 5" xfId="2417" xr:uid="{00000000-0005-0000-0000-0000E3730000}"/>
    <cellStyle name="Normal 3 4 2 2 5 2" xfId="7367" xr:uid="{00000000-0005-0000-0000-0000E4730000}"/>
    <cellStyle name="Normal 3 4 2 2 5 2 2" xfId="42028" xr:uid="{00000000-0005-0000-0000-0000E5730000}"/>
    <cellStyle name="Normal 3 4 2 2 5 3" xfId="12317" xr:uid="{00000000-0005-0000-0000-0000E6730000}"/>
    <cellStyle name="Normal 3 4 2 2 5 3 2" xfId="37076" xr:uid="{00000000-0005-0000-0000-0000E7730000}"/>
    <cellStyle name="Normal 3 4 2 2 5 4" xfId="17268" xr:uid="{00000000-0005-0000-0000-0000E8730000}"/>
    <cellStyle name="Normal 3 4 2 2 5 5" xfId="22220" xr:uid="{00000000-0005-0000-0000-0000E9730000}"/>
    <cellStyle name="Normal 3 4 2 2 5 6" xfId="27172" xr:uid="{00000000-0005-0000-0000-0000EA730000}"/>
    <cellStyle name="Normal 3 4 2 2 5 7" xfId="32124" xr:uid="{00000000-0005-0000-0000-0000EB730000}"/>
    <cellStyle name="Normal 3 4 2 2 6" xfId="3869" xr:uid="{00000000-0005-0000-0000-0000EC730000}"/>
    <cellStyle name="Normal 3 4 2 2 6 2" xfId="8819" xr:uid="{00000000-0005-0000-0000-0000ED730000}"/>
    <cellStyle name="Normal 3 4 2 2 6 2 2" xfId="43480" xr:uid="{00000000-0005-0000-0000-0000EE730000}"/>
    <cellStyle name="Normal 3 4 2 2 6 3" xfId="13769" xr:uid="{00000000-0005-0000-0000-0000EF730000}"/>
    <cellStyle name="Normal 3 4 2 2 6 3 2" xfId="38528" xr:uid="{00000000-0005-0000-0000-0000F0730000}"/>
    <cellStyle name="Normal 3 4 2 2 6 4" xfId="18720" xr:uid="{00000000-0005-0000-0000-0000F1730000}"/>
    <cellStyle name="Normal 3 4 2 2 6 5" xfId="23672" xr:uid="{00000000-0005-0000-0000-0000F2730000}"/>
    <cellStyle name="Normal 3 4 2 2 6 6" xfId="28624" xr:uid="{00000000-0005-0000-0000-0000F3730000}"/>
    <cellStyle name="Normal 3 4 2 2 6 7" xfId="33576" xr:uid="{00000000-0005-0000-0000-0000F4730000}"/>
    <cellStyle name="Normal 3 4 2 2 7" xfId="5321" xr:uid="{00000000-0005-0000-0000-0000F5730000}"/>
    <cellStyle name="Normal 3 4 2 2 7 2" xfId="10271" xr:uid="{00000000-0005-0000-0000-0000F6730000}"/>
    <cellStyle name="Normal 3 4 2 2 7 2 2" xfId="44932" xr:uid="{00000000-0005-0000-0000-0000F7730000}"/>
    <cellStyle name="Normal 3 4 2 2 7 3" xfId="15221" xr:uid="{00000000-0005-0000-0000-0000F8730000}"/>
    <cellStyle name="Normal 3 4 2 2 7 3 2" xfId="39980" xr:uid="{00000000-0005-0000-0000-0000F9730000}"/>
    <cellStyle name="Normal 3 4 2 2 7 4" xfId="20172" xr:uid="{00000000-0005-0000-0000-0000FA730000}"/>
    <cellStyle name="Normal 3 4 2 2 7 5" xfId="25124" xr:uid="{00000000-0005-0000-0000-0000FB730000}"/>
    <cellStyle name="Normal 3 4 2 2 7 6" xfId="30076" xr:uid="{00000000-0005-0000-0000-0000FC730000}"/>
    <cellStyle name="Normal 3 4 2 2 7 7" xfId="35028" xr:uid="{00000000-0005-0000-0000-0000FD730000}"/>
    <cellStyle name="Normal 3 4 2 2 8" xfId="1889" xr:uid="{00000000-0005-0000-0000-0000FE730000}"/>
    <cellStyle name="Normal 3 4 2 2 8 2" xfId="41500" xr:uid="{00000000-0005-0000-0000-0000FF730000}"/>
    <cellStyle name="Normal 3 4 2 2 9" xfId="6839" xr:uid="{00000000-0005-0000-0000-000000740000}"/>
    <cellStyle name="Normal 3 4 2 2 9 2" xfId="36548" xr:uid="{00000000-0005-0000-0000-000001740000}"/>
    <cellStyle name="Normal 3 4 2 3" xfId="437" xr:uid="{00000000-0005-0000-0000-000002740000}"/>
    <cellStyle name="Normal 3 4 2 3 10" xfId="11855" xr:uid="{00000000-0005-0000-0000-000003740000}"/>
    <cellStyle name="Normal 3 4 2 3 11" xfId="16806" xr:uid="{00000000-0005-0000-0000-000004740000}"/>
    <cellStyle name="Normal 3 4 2 3 12" xfId="21758" xr:uid="{00000000-0005-0000-0000-000005740000}"/>
    <cellStyle name="Normal 3 4 2 3 13" xfId="26710" xr:uid="{00000000-0005-0000-0000-000006740000}"/>
    <cellStyle name="Normal 3 4 2 3 14" xfId="31662" xr:uid="{00000000-0005-0000-0000-000007740000}"/>
    <cellStyle name="Normal 3 4 2 3 2" xfId="1031" xr:uid="{00000000-0005-0000-0000-000008740000}"/>
    <cellStyle name="Normal 3 4 2 3 2 10" xfId="22022" xr:uid="{00000000-0005-0000-0000-000009740000}"/>
    <cellStyle name="Normal 3 4 2 3 2 11" xfId="26974" xr:uid="{00000000-0005-0000-0000-00000A740000}"/>
    <cellStyle name="Normal 3 4 2 3 2 12" xfId="31926" xr:uid="{00000000-0005-0000-0000-00000B740000}"/>
    <cellStyle name="Normal 3 4 2 3 2 2" xfId="1625" xr:uid="{00000000-0005-0000-0000-00000C740000}"/>
    <cellStyle name="Normal 3 4 2 3 2 2 10" xfId="33378" xr:uid="{00000000-0005-0000-0000-00000D740000}"/>
    <cellStyle name="Normal 3 4 2 3 2 2 2" xfId="5123" xr:uid="{00000000-0005-0000-0000-00000E740000}"/>
    <cellStyle name="Normal 3 4 2 3 2 2 2 2" xfId="10073" xr:uid="{00000000-0005-0000-0000-00000F740000}"/>
    <cellStyle name="Normal 3 4 2 3 2 2 2 2 2" xfId="44734" xr:uid="{00000000-0005-0000-0000-000010740000}"/>
    <cellStyle name="Normal 3 4 2 3 2 2 2 3" xfId="15023" xr:uid="{00000000-0005-0000-0000-000011740000}"/>
    <cellStyle name="Normal 3 4 2 3 2 2 2 3 2" xfId="39782" xr:uid="{00000000-0005-0000-0000-000012740000}"/>
    <cellStyle name="Normal 3 4 2 3 2 2 2 4" xfId="19974" xr:uid="{00000000-0005-0000-0000-000013740000}"/>
    <cellStyle name="Normal 3 4 2 3 2 2 2 5" xfId="24926" xr:uid="{00000000-0005-0000-0000-000014740000}"/>
    <cellStyle name="Normal 3 4 2 3 2 2 2 6" xfId="29878" xr:uid="{00000000-0005-0000-0000-000015740000}"/>
    <cellStyle name="Normal 3 4 2 3 2 2 2 7" xfId="34830" xr:uid="{00000000-0005-0000-0000-000016740000}"/>
    <cellStyle name="Normal 3 4 2 3 2 2 3" xfId="6575" xr:uid="{00000000-0005-0000-0000-000017740000}"/>
    <cellStyle name="Normal 3 4 2 3 2 2 3 2" xfId="11525" xr:uid="{00000000-0005-0000-0000-000018740000}"/>
    <cellStyle name="Normal 3 4 2 3 2 2 3 2 2" xfId="46186" xr:uid="{00000000-0005-0000-0000-000019740000}"/>
    <cellStyle name="Normal 3 4 2 3 2 2 3 3" xfId="16475" xr:uid="{00000000-0005-0000-0000-00001A740000}"/>
    <cellStyle name="Normal 3 4 2 3 2 2 3 3 2" xfId="41234" xr:uid="{00000000-0005-0000-0000-00001B740000}"/>
    <cellStyle name="Normal 3 4 2 3 2 2 3 4" xfId="21426" xr:uid="{00000000-0005-0000-0000-00001C740000}"/>
    <cellStyle name="Normal 3 4 2 3 2 2 3 5" xfId="26378" xr:uid="{00000000-0005-0000-0000-00001D740000}"/>
    <cellStyle name="Normal 3 4 2 3 2 2 3 6" xfId="31330" xr:uid="{00000000-0005-0000-0000-00001E740000}"/>
    <cellStyle name="Normal 3 4 2 3 2 2 3 7" xfId="36282" xr:uid="{00000000-0005-0000-0000-00001F740000}"/>
    <cellStyle name="Normal 3 4 2 3 2 2 4" xfId="3671" xr:uid="{00000000-0005-0000-0000-000020740000}"/>
    <cellStyle name="Normal 3 4 2 3 2 2 4 2" xfId="43282" xr:uid="{00000000-0005-0000-0000-000021740000}"/>
    <cellStyle name="Normal 3 4 2 3 2 2 5" xfId="8621" xr:uid="{00000000-0005-0000-0000-000022740000}"/>
    <cellStyle name="Normal 3 4 2 3 2 2 5 2" xfId="38330" xr:uid="{00000000-0005-0000-0000-000023740000}"/>
    <cellStyle name="Normal 3 4 2 3 2 2 6" xfId="13571" xr:uid="{00000000-0005-0000-0000-000024740000}"/>
    <cellStyle name="Normal 3 4 2 3 2 2 7" xfId="18522" xr:uid="{00000000-0005-0000-0000-000025740000}"/>
    <cellStyle name="Normal 3 4 2 3 2 2 8" xfId="23474" xr:uid="{00000000-0005-0000-0000-000026740000}"/>
    <cellStyle name="Normal 3 4 2 3 2 2 9" xfId="28426" xr:uid="{00000000-0005-0000-0000-000027740000}"/>
    <cellStyle name="Normal 3 4 2 3 2 3" xfId="3077" xr:uid="{00000000-0005-0000-0000-000028740000}"/>
    <cellStyle name="Normal 3 4 2 3 2 3 2" xfId="8027" xr:uid="{00000000-0005-0000-0000-000029740000}"/>
    <cellStyle name="Normal 3 4 2 3 2 3 2 2" xfId="42688" xr:uid="{00000000-0005-0000-0000-00002A740000}"/>
    <cellStyle name="Normal 3 4 2 3 2 3 3" xfId="12977" xr:uid="{00000000-0005-0000-0000-00002B740000}"/>
    <cellStyle name="Normal 3 4 2 3 2 3 3 2" xfId="37736" xr:uid="{00000000-0005-0000-0000-00002C740000}"/>
    <cellStyle name="Normal 3 4 2 3 2 3 4" xfId="17928" xr:uid="{00000000-0005-0000-0000-00002D740000}"/>
    <cellStyle name="Normal 3 4 2 3 2 3 5" xfId="22880" xr:uid="{00000000-0005-0000-0000-00002E740000}"/>
    <cellStyle name="Normal 3 4 2 3 2 3 6" xfId="27832" xr:uid="{00000000-0005-0000-0000-00002F740000}"/>
    <cellStyle name="Normal 3 4 2 3 2 3 7" xfId="32784" xr:uid="{00000000-0005-0000-0000-000030740000}"/>
    <cellStyle name="Normal 3 4 2 3 2 4" xfId="4529" xr:uid="{00000000-0005-0000-0000-000031740000}"/>
    <cellStyle name="Normal 3 4 2 3 2 4 2" xfId="9479" xr:uid="{00000000-0005-0000-0000-000032740000}"/>
    <cellStyle name="Normal 3 4 2 3 2 4 2 2" xfId="44140" xr:uid="{00000000-0005-0000-0000-000033740000}"/>
    <cellStyle name="Normal 3 4 2 3 2 4 3" xfId="14429" xr:uid="{00000000-0005-0000-0000-000034740000}"/>
    <cellStyle name="Normal 3 4 2 3 2 4 3 2" xfId="39188" xr:uid="{00000000-0005-0000-0000-000035740000}"/>
    <cellStyle name="Normal 3 4 2 3 2 4 4" xfId="19380" xr:uid="{00000000-0005-0000-0000-000036740000}"/>
    <cellStyle name="Normal 3 4 2 3 2 4 5" xfId="24332" xr:uid="{00000000-0005-0000-0000-000037740000}"/>
    <cellStyle name="Normal 3 4 2 3 2 4 6" xfId="29284" xr:uid="{00000000-0005-0000-0000-000038740000}"/>
    <cellStyle name="Normal 3 4 2 3 2 4 7" xfId="34236" xr:uid="{00000000-0005-0000-0000-000039740000}"/>
    <cellStyle name="Normal 3 4 2 3 2 5" xfId="5981" xr:uid="{00000000-0005-0000-0000-00003A740000}"/>
    <cellStyle name="Normal 3 4 2 3 2 5 2" xfId="10931" xr:uid="{00000000-0005-0000-0000-00003B740000}"/>
    <cellStyle name="Normal 3 4 2 3 2 5 2 2" xfId="45592" xr:uid="{00000000-0005-0000-0000-00003C740000}"/>
    <cellStyle name="Normal 3 4 2 3 2 5 3" xfId="15881" xr:uid="{00000000-0005-0000-0000-00003D740000}"/>
    <cellStyle name="Normal 3 4 2 3 2 5 3 2" xfId="40640" xr:uid="{00000000-0005-0000-0000-00003E740000}"/>
    <cellStyle name="Normal 3 4 2 3 2 5 4" xfId="20832" xr:uid="{00000000-0005-0000-0000-00003F740000}"/>
    <cellStyle name="Normal 3 4 2 3 2 5 5" xfId="25784" xr:uid="{00000000-0005-0000-0000-000040740000}"/>
    <cellStyle name="Normal 3 4 2 3 2 5 6" xfId="30736" xr:uid="{00000000-0005-0000-0000-000041740000}"/>
    <cellStyle name="Normal 3 4 2 3 2 5 7" xfId="35688" xr:uid="{00000000-0005-0000-0000-000042740000}"/>
    <cellStyle name="Normal 3 4 2 3 2 6" xfId="2219" xr:uid="{00000000-0005-0000-0000-000043740000}"/>
    <cellStyle name="Normal 3 4 2 3 2 6 2" xfId="41830" xr:uid="{00000000-0005-0000-0000-000044740000}"/>
    <cellStyle name="Normal 3 4 2 3 2 7" xfId="7169" xr:uid="{00000000-0005-0000-0000-000045740000}"/>
    <cellStyle name="Normal 3 4 2 3 2 7 2" xfId="36878" xr:uid="{00000000-0005-0000-0000-000046740000}"/>
    <cellStyle name="Normal 3 4 2 3 2 8" xfId="12119" xr:uid="{00000000-0005-0000-0000-000047740000}"/>
    <cellStyle name="Normal 3 4 2 3 2 9" xfId="17070" xr:uid="{00000000-0005-0000-0000-000048740000}"/>
    <cellStyle name="Normal 3 4 2 3 3" xfId="767" xr:uid="{00000000-0005-0000-0000-000049740000}"/>
    <cellStyle name="Normal 3 4 2 3 3 10" xfId="32520" xr:uid="{00000000-0005-0000-0000-00004A740000}"/>
    <cellStyle name="Normal 3 4 2 3 3 2" xfId="4265" xr:uid="{00000000-0005-0000-0000-00004B740000}"/>
    <cellStyle name="Normal 3 4 2 3 3 2 2" xfId="9215" xr:uid="{00000000-0005-0000-0000-00004C740000}"/>
    <cellStyle name="Normal 3 4 2 3 3 2 2 2" xfId="43876" xr:uid="{00000000-0005-0000-0000-00004D740000}"/>
    <cellStyle name="Normal 3 4 2 3 3 2 3" xfId="14165" xr:uid="{00000000-0005-0000-0000-00004E740000}"/>
    <cellStyle name="Normal 3 4 2 3 3 2 3 2" xfId="38924" xr:uid="{00000000-0005-0000-0000-00004F740000}"/>
    <cellStyle name="Normal 3 4 2 3 3 2 4" xfId="19116" xr:uid="{00000000-0005-0000-0000-000050740000}"/>
    <cellStyle name="Normal 3 4 2 3 3 2 5" xfId="24068" xr:uid="{00000000-0005-0000-0000-000051740000}"/>
    <cellStyle name="Normal 3 4 2 3 3 2 6" xfId="29020" xr:uid="{00000000-0005-0000-0000-000052740000}"/>
    <cellStyle name="Normal 3 4 2 3 3 2 7" xfId="33972" xr:uid="{00000000-0005-0000-0000-000053740000}"/>
    <cellStyle name="Normal 3 4 2 3 3 3" xfId="5717" xr:uid="{00000000-0005-0000-0000-000054740000}"/>
    <cellStyle name="Normal 3 4 2 3 3 3 2" xfId="10667" xr:uid="{00000000-0005-0000-0000-000055740000}"/>
    <cellStyle name="Normal 3 4 2 3 3 3 2 2" xfId="45328" xr:uid="{00000000-0005-0000-0000-000056740000}"/>
    <cellStyle name="Normal 3 4 2 3 3 3 3" xfId="15617" xr:uid="{00000000-0005-0000-0000-000057740000}"/>
    <cellStyle name="Normal 3 4 2 3 3 3 3 2" xfId="40376" xr:uid="{00000000-0005-0000-0000-000058740000}"/>
    <cellStyle name="Normal 3 4 2 3 3 3 4" xfId="20568" xr:uid="{00000000-0005-0000-0000-000059740000}"/>
    <cellStyle name="Normal 3 4 2 3 3 3 5" xfId="25520" xr:uid="{00000000-0005-0000-0000-00005A740000}"/>
    <cellStyle name="Normal 3 4 2 3 3 3 6" xfId="30472" xr:uid="{00000000-0005-0000-0000-00005B740000}"/>
    <cellStyle name="Normal 3 4 2 3 3 3 7" xfId="35424" xr:uid="{00000000-0005-0000-0000-00005C740000}"/>
    <cellStyle name="Normal 3 4 2 3 3 4" xfId="2813" xr:uid="{00000000-0005-0000-0000-00005D740000}"/>
    <cellStyle name="Normal 3 4 2 3 3 4 2" xfId="42424" xr:uid="{00000000-0005-0000-0000-00005E740000}"/>
    <cellStyle name="Normal 3 4 2 3 3 5" xfId="7763" xr:uid="{00000000-0005-0000-0000-00005F740000}"/>
    <cellStyle name="Normal 3 4 2 3 3 5 2" xfId="37472" xr:uid="{00000000-0005-0000-0000-000060740000}"/>
    <cellStyle name="Normal 3 4 2 3 3 6" xfId="12713" xr:uid="{00000000-0005-0000-0000-000061740000}"/>
    <cellStyle name="Normal 3 4 2 3 3 7" xfId="17664" xr:uid="{00000000-0005-0000-0000-000062740000}"/>
    <cellStyle name="Normal 3 4 2 3 3 8" xfId="22616" xr:uid="{00000000-0005-0000-0000-000063740000}"/>
    <cellStyle name="Normal 3 4 2 3 3 9" xfId="27568" xr:uid="{00000000-0005-0000-0000-000064740000}"/>
    <cellStyle name="Normal 3 4 2 3 4" xfId="1361" xr:uid="{00000000-0005-0000-0000-000065740000}"/>
    <cellStyle name="Normal 3 4 2 3 4 10" xfId="33114" xr:uid="{00000000-0005-0000-0000-000066740000}"/>
    <cellStyle name="Normal 3 4 2 3 4 2" xfId="4859" xr:uid="{00000000-0005-0000-0000-000067740000}"/>
    <cellStyle name="Normal 3 4 2 3 4 2 2" xfId="9809" xr:uid="{00000000-0005-0000-0000-000068740000}"/>
    <cellStyle name="Normal 3 4 2 3 4 2 2 2" xfId="44470" xr:uid="{00000000-0005-0000-0000-000069740000}"/>
    <cellStyle name="Normal 3 4 2 3 4 2 3" xfId="14759" xr:uid="{00000000-0005-0000-0000-00006A740000}"/>
    <cellStyle name="Normal 3 4 2 3 4 2 3 2" xfId="39518" xr:uid="{00000000-0005-0000-0000-00006B740000}"/>
    <cellStyle name="Normal 3 4 2 3 4 2 4" xfId="19710" xr:uid="{00000000-0005-0000-0000-00006C740000}"/>
    <cellStyle name="Normal 3 4 2 3 4 2 5" xfId="24662" xr:uid="{00000000-0005-0000-0000-00006D740000}"/>
    <cellStyle name="Normal 3 4 2 3 4 2 6" xfId="29614" xr:uid="{00000000-0005-0000-0000-00006E740000}"/>
    <cellStyle name="Normal 3 4 2 3 4 2 7" xfId="34566" xr:uid="{00000000-0005-0000-0000-00006F740000}"/>
    <cellStyle name="Normal 3 4 2 3 4 3" xfId="6311" xr:uid="{00000000-0005-0000-0000-000070740000}"/>
    <cellStyle name="Normal 3 4 2 3 4 3 2" xfId="11261" xr:uid="{00000000-0005-0000-0000-000071740000}"/>
    <cellStyle name="Normal 3 4 2 3 4 3 2 2" xfId="45922" xr:uid="{00000000-0005-0000-0000-000072740000}"/>
    <cellStyle name="Normal 3 4 2 3 4 3 3" xfId="16211" xr:uid="{00000000-0005-0000-0000-000073740000}"/>
    <cellStyle name="Normal 3 4 2 3 4 3 3 2" xfId="40970" xr:uid="{00000000-0005-0000-0000-000074740000}"/>
    <cellStyle name="Normal 3 4 2 3 4 3 4" xfId="21162" xr:uid="{00000000-0005-0000-0000-000075740000}"/>
    <cellStyle name="Normal 3 4 2 3 4 3 5" xfId="26114" xr:uid="{00000000-0005-0000-0000-000076740000}"/>
    <cellStyle name="Normal 3 4 2 3 4 3 6" xfId="31066" xr:uid="{00000000-0005-0000-0000-000077740000}"/>
    <cellStyle name="Normal 3 4 2 3 4 3 7" xfId="36018" xr:uid="{00000000-0005-0000-0000-000078740000}"/>
    <cellStyle name="Normal 3 4 2 3 4 4" xfId="3407" xr:uid="{00000000-0005-0000-0000-000079740000}"/>
    <cellStyle name="Normal 3 4 2 3 4 4 2" xfId="43018" xr:uid="{00000000-0005-0000-0000-00007A740000}"/>
    <cellStyle name="Normal 3 4 2 3 4 5" xfId="8357" xr:uid="{00000000-0005-0000-0000-00007B740000}"/>
    <cellStyle name="Normal 3 4 2 3 4 5 2" xfId="38066" xr:uid="{00000000-0005-0000-0000-00007C740000}"/>
    <cellStyle name="Normal 3 4 2 3 4 6" xfId="13307" xr:uid="{00000000-0005-0000-0000-00007D740000}"/>
    <cellStyle name="Normal 3 4 2 3 4 7" xfId="18258" xr:uid="{00000000-0005-0000-0000-00007E740000}"/>
    <cellStyle name="Normal 3 4 2 3 4 8" xfId="23210" xr:uid="{00000000-0005-0000-0000-00007F740000}"/>
    <cellStyle name="Normal 3 4 2 3 4 9" xfId="28162" xr:uid="{00000000-0005-0000-0000-000080740000}"/>
    <cellStyle name="Normal 3 4 2 3 5" xfId="2483" xr:uid="{00000000-0005-0000-0000-000081740000}"/>
    <cellStyle name="Normal 3 4 2 3 5 2" xfId="7433" xr:uid="{00000000-0005-0000-0000-000082740000}"/>
    <cellStyle name="Normal 3 4 2 3 5 2 2" xfId="42094" xr:uid="{00000000-0005-0000-0000-000083740000}"/>
    <cellStyle name="Normal 3 4 2 3 5 3" xfId="12383" xr:uid="{00000000-0005-0000-0000-000084740000}"/>
    <cellStyle name="Normal 3 4 2 3 5 3 2" xfId="37142" xr:uid="{00000000-0005-0000-0000-000085740000}"/>
    <cellStyle name="Normal 3 4 2 3 5 4" xfId="17334" xr:uid="{00000000-0005-0000-0000-000086740000}"/>
    <cellStyle name="Normal 3 4 2 3 5 5" xfId="22286" xr:uid="{00000000-0005-0000-0000-000087740000}"/>
    <cellStyle name="Normal 3 4 2 3 5 6" xfId="27238" xr:uid="{00000000-0005-0000-0000-000088740000}"/>
    <cellStyle name="Normal 3 4 2 3 5 7" xfId="32190" xr:uid="{00000000-0005-0000-0000-000089740000}"/>
    <cellStyle name="Normal 3 4 2 3 6" xfId="3935" xr:uid="{00000000-0005-0000-0000-00008A740000}"/>
    <cellStyle name="Normal 3 4 2 3 6 2" xfId="8885" xr:uid="{00000000-0005-0000-0000-00008B740000}"/>
    <cellStyle name="Normal 3 4 2 3 6 2 2" xfId="43546" xr:uid="{00000000-0005-0000-0000-00008C740000}"/>
    <cellStyle name="Normal 3 4 2 3 6 3" xfId="13835" xr:uid="{00000000-0005-0000-0000-00008D740000}"/>
    <cellStyle name="Normal 3 4 2 3 6 3 2" xfId="38594" xr:uid="{00000000-0005-0000-0000-00008E740000}"/>
    <cellStyle name="Normal 3 4 2 3 6 4" xfId="18786" xr:uid="{00000000-0005-0000-0000-00008F740000}"/>
    <cellStyle name="Normal 3 4 2 3 6 5" xfId="23738" xr:uid="{00000000-0005-0000-0000-000090740000}"/>
    <cellStyle name="Normal 3 4 2 3 6 6" xfId="28690" xr:uid="{00000000-0005-0000-0000-000091740000}"/>
    <cellStyle name="Normal 3 4 2 3 6 7" xfId="33642" xr:uid="{00000000-0005-0000-0000-000092740000}"/>
    <cellStyle name="Normal 3 4 2 3 7" xfId="5387" xr:uid="{00000000-0005-0000-0000-000093740000}"/>
    <cellStyle name="Normal 3 4 2 3 7 2" xfId="10337" xr:uid="{00000000-0005-0000-0000-000094740000}"/>
    <cellStyle name="Normal 3 4 2 3 7 2 2" xfId="44998" xr:uid="{00000000-0005-0000-0000-000095740000}"/>
    <cellStyle name="Normal 3 4 2 3 7 3" xfId="15287" xr:uid="{00000000-0005-0000-0000-000096740000}"/>
    <cellStyle name="Normal 3 4 2 3 7 3 2" xfId="40046" xr:uid="{00000000-0005-0000-0000-000097740000}"/>
    <cellStyle name="Normal 3 4 2 3 7 4" xfId="20238" xr:uid="{00000000-0005-0000-0000-000098740000}"/>
    <cellStyle name="Normal 3 4 2 3 7 5" xfId="25190" xr:uid="{00000000-0005-0000-0000-000099740000}"/>
    <cellStyle name="Normal 3 4 2 3 7 6" xfId="30142" xr:uid="{00000000-0005-0000-0000-00009A740000}"/>
    <cellStyle name="Normal 3 4 2 3 7 7" xfId="35094" xr:uid="{00000000-0005-0000-0000-00009B740000}"/>
    <cellStyle name="Normal 3 4 2 3 8" xfId="1955" xr:uid="{00000000-0005-0000-0000-00009C740000}"/>
    <cellStyle name="Normal 3 4 2 3 8 2" xfId="41566" xr:uid="{00000000-0005-0000-0000-00009D740000}"/>
    <cellStyle name="Normal 3 4 2 3 9" xfId="6905" xr:uid="{00000000-0005-0000-0000-00009E740000}"/>
    <cellStyle name="Normal 3 4 2 3 9 2" xfId="36614" xr:uid="{00000000-0005-0000-0000-00009F740000}"/>
    <cellStyle name="Normal 3 4 2 4" xfId="503" xr:uid="{00000000-0005-0000-0000-0000A0740000}"/>
    <cellStyle name="Normal 3 4 2 4 10" xfId="11921" xr:uid="{00000000-0005-0000-0000-0000A1740000}"/>
    <cellStyle name="Normal 3 4 2 4 11" xfId="16872" xr:uid="{00000000-0005-0000-0000-0000A2740000}"/>
    <cellStyle name="Normal 3 4 2 4 12" xfId="21824" xr:uid="{00000000-0005-0000-0000-0000A3740000}"/>
    <cellStyle name="Normal 3 4 2 4 13" xfId="26776" xr:uid="{00000000-0005-0000-0000-0000A4740000}"/>
    <cellStyle name="Normal 3 4 2 4 14" xfId="31728" xr:uid="{00000000-0005-0000-0000-0000A5740000}"/>
    <cellStyle name="Normal 3 4 2 4 2" xfId="1097" xr:uid="{00000000-0005-0000-0000-0000A6740000}"/>
    <cellStyle name="Normal 3 4 2 4 2 10" xfId="22088" xr:uid="{00000000-0005-0000-0000-0000A7740000}"/>
    <cellStyle name="Normal 3 4 2 4 2 11" xfId="27040" xr:uid="{00000000-0005-0000-0000-0000A8740000}"/>
    <cellStyle name="Normal 3 4 2 4 2 12" xfId="31992" xr:uid="{00000000-0005-0000-0000-0000A9740000}"/>
    <cellStyle name="Normal 3 4 2 4 2 2" xfId="1691" xr:uid="{00000000-0005-0000-0000-0000AA740000}"/>
    <cellStyle name="Normal 3 4 2 4 2 2 10" xfId="33444" xr:uid="{00000000-0005-0000-0000-0000AB740000}"/>
    <cellStyle name="Normal 3 4 2 4 2 2 2" xfId="5189" xr:uid="{00000000-0005-0000-0000-0000AC740000}"/>
    <cellStyle name="Normal 3 4 2 4 2 2 2 2" xfId="10139" xr:uid="{00000000-0005-0000-0000-0000AD740000}"/>
    <cellStyle name="Normal 3 4 2 4 2 2 2 2 2" xfId="44800" xr:uid="{00000000-0005-0000-0000-0000AE740000}"/>
    <cellStyle name="Normal 3 4 2 4 2 2 2 3" xfId="15089" xr:uid="{00000000-0005-0000-0000-0000AF740000}"/>
    <cellStyle name="Normal 3 4 2 4 2 2 2 3 2" xfId="39848" xr:uid="{00000000-0005-0000-0000-0000B0740000}"/>
    <cellStyle name="Normal 3 4 2 4 2 2 2 4" xfId="20040" xr:uid="{00000000-0005-0000-0000-0000B1740000}"/>
    <cellStyle name="Normal 3 4 2 4 2 2 2 5" xfId="24992" xr:uid="{00000000-0005-0000-0000-0000B2740000}"/>
    <cellStyle name="Normal 3 4 2 4 2 2 2 6" xfId="29944" xr:uid="{00000000-0005-0000-0000-0000B3740000}"/>
    <cellStyle name="Normal 3 4 2 4 2 2 2 7" xfId="34896" xr:uid="{00000000-0005-0000-0000-0000B4740000}"/>
    <cellStyle name="Normal 3 4 2 4 2 2 3" xfId="6641" xr:uid="{00000000-0005-0000-0000-0000B5740000}"/>
    <cellStyle name="Normal 3 4 2 4 2 2 3 2" xfId="11591" xr:uid="{00000000-0005-0000-0000-0000B6740000}"/>
    <cellStyle name="Normal 3 4 2 4 2 2 3 2 2" xfId="46252" xr:uid="{00000000-0005-0000-0000-0000B7740000}"/>
    <cellStyle name="Normal 3 4 2 4 2 2 3 3" xfId="16541" xr:uid="{00000000-0005-0000-0000-0000B8740000}"/>
    <cellStyle name="Normal 3 4 2 4 2 2 3 3 2" xfId="41300" xr:uid="{00000000-0005-0000-0000-0000B9740000}"/>
    <cellStyle name="Normal 3 4 2 4 2 2 3 4" xfId="21492" xr:uid="{00000000-0005-0000-0000-0000BA740000}"/>
    <cellStyle name="Normal 3 4 2 4 2 2 3 5" xfId="26444" xr:uid="{00000000-0005-0000-0000-0000BB740000}"/>
    <cellStyle name="Normal 3 4 2 4 2 2 3 6" xfId="31396" xr:uid="{00000000-0005-0000-0000-0000BC740000}"/>
    <cellStyle name="Normal 3 4 2 4 2 2 3 7" xfId="36348" xr:uid="{00000000-0005-0000-0000-0000BD740000}"/>
    <cellStyle name="Normal 3 4 2 4 2 2 4" xfId="3737" xr:uid="{00000000-0005-0000-0000-0000BE740000}"/>
    <cellStyle name="Normal 3 4 2 4 2 2 4 2" xfId="43348" xr:uid="{00000000-0005-0000-0000-0000BF740000}"/>
    <cellStyle name="Normal 3 4 2 4 2 2 5" xfId="8687" xr:uid="{00000000-0005-0000-0000-0000C0740000}"/>
    <cellStyle name="Normal 3 4 2 4 2 2 5 2" xfId="38396" xr:uid="{00000000-0005-0000-0000-0000C1740000}"/>
    <cellStyle name="Normal 3 4 2 4 2 2 6" xfId="13637" xr:uid="{00000000-0005-0000-0000-0000C2740000}"/>
    <cellStyle name="Normal 3 4 2 4 2 2 7" xfId="18588" xr:uid="{00000000-0005-0000-0000-0000C3740000}"/>
    <cellStyle name="Normal 3 4 2 4 2 2 8" xfId="23540" xr:uid="{00000000-0005-0000-0000-0000C4740000}"/>
    <cellStyle name="Normal 3 4 2 4 2 2 9" xfId="28492" xr:uid="{00000000-0005-0000-0000-0000C5740000}"/>
    <cellStyle name="Normal 3 4 2 4 2 3" xfId="3143" xr:uid="{00000000-0005-0000-0000-0000C6740000}"/>
    <cellStyle name="Normal 3 4 2 4 2 3 2" xfId="8093" xr:uid="{00000000-0005-0000-0000-0000C7740000}"/>
    <cellStyle name="Normal 3 4 2 4 2 3 2 2" xfId="42754" xr:uid="{00000000-0005-0000-0000-0000C8740000}"/>
    <cellStyle name="Normal 3 4 2 4 2 3 3" xfId="13043" xr:uid="{00000000-0005-0000-0000-0000C9740000}"/>
    <cellStyle name="Normal 3 4 2 4 2 3 3 2" xfId="37802" xr:uid="{00000000-0005-0000-0000-0000CA740000}"/>
    <cellStyle name="Normal 3 4 2 4 2 3 4" xfId="17994" xr:uid="{00000000-0005-0000-0000-0000CB740000}"/>
    <cellStyle name="Normal 3 4 2 4 2 3 5" xfId="22946" xr:uid="{00000000-0005-0000-0000-0000CC740000}"/>
    <cellStyle name="Normal 3 4 2 4 2 3 6" xfId="27898" xr:uid="{00000000-0005-0000-0000-0000CD740000}"/>
    <cellStyle name="Normal 3 4 2 4 2 3 7" xfId="32850" xr:uid="{00000000-0005-0000-0000-0000CE740000}"/>
    <cellStyle name="Normal 3 4 2 4 2 4" xfId="4595" xr:uid="{00000000-0005-0000-0000-0000CF740000}"/>
    <cellStyle name="Normal 3 4 2 4 2 4 2" xfId="9545" xr:uid="{00000000-0005-0000-0000-0000D0740000}"/>
    <cellStyle name="Normal 3 4 2 4 2 4 2 2" xfId="44206" xr:uid="{00000000-0005-0000-0000-0000D1740000}"/>
    <cellStyle name="Normal 3 4 2 4 2 4 3" xfId="14495" xr:uid="{00000000-0005-0000-0000-0000D2740000}"/>
    <cellStyle name="Normal 3 4 2 4 2 4 3 2" xfId="39254" xr:uid="{00000000-0005-0000-0000-0000D3740000}"/>
    <cellStyle name="Normal 3 4 2 4 2 4 4" xfId="19446" xr:uid="{00000000-0005-0000-0000-0000D4740000}"/>
    <cellStyle name="Normal 3 4 2 4 2 4 5" xfId="24398" xr:uid="{00000000-0005-0000-0000-0000D5740000}"/>
    <cellStyle name="Normal 3 4 2 4 2 4 6" xfId="29350" xr:uid="{00000000-0005-0000-0000-0000D6740000}"/>
    <cellStyle name="Normal 3 4 2 4 2 4 7" xfId="34302" xr:uid="{00000000-0005-0000-0000-0000D7740000}"/>
    <cellStyle name="Normal 3 4 2 4 2 5" xfId="6047" xr:uid="{00000000-0005-0000-0000-0000D8740000}"/>
    <cellStyle name="Normal 3 4 2 4 2 5 2" xfId="10997" xr:uid="{00000000-0005-0000-0000-0000D9740000}"/>
    <cellStyle name="Normal 3 4 2 4 2 5 2 2" xfId="45658" xr:uid="{00000000-0005-0000-0000-0000DA740000}"/>
    <cellStyle name="Normal 3 4 2 4 2 5 3" xfId="15947" xr:uid="{00000000-0005-0000-0000-0000DB740000}"/>
    <cellStyle name="Normal 3 4 2 4 2 5 3 2" xfId="40706" xr:uid="{00000000-0005-0000-0000-0000DC740000}"/>
    <cellStyle name="Normal 3 4 2 4 2 5 4" xfId="20898" xr:uid="{00000000-0005-0000-0000-0000DD740000}"/>
    <cellStyle name="Normal 3 4 2 4 2 5 5" xfId="25850" xr:uid="{00000000-0005-0000-0000-0000DE740000}"/>
    <cellStyle name="Normal 3 4 2 4 2 5 6" xfId="30802" xr:uid="{00000000-0005-0000-0000-0000DF740000}"/>
    <cellStyle name="Normal 3 4 2 4 2 5 7" xfId="35754" xr:uid="{00000000-0005-0000-0000-0000E0740000}"/>
    <cellStyle name="Normal 3 4 2 4 2 6" xfId="2285" xr:uid="{00000000-0005-0000-0000-0000E1740000}"/>
    <cellStyle name="Normal 3 4 2 4 2 6 2" xfId="41896" xr:uid="{00000000-0005-0000-0000-0000E2740000}"/>
    <cellStyle name="Normal 3 4 2 4 2 7" xfId="7235" xr:uid="{00000000-0005-0000-0000-0000E3740000}"/>
    <cellStyle name="Normal 3 4 2 4 2 7 2" xfId="36944" xr:uid="{00000000-0005-0000-0000-0000E4740000}"/>
    <cellStyle name="Normal 3 4 2 4 2 8" xfId="12185" xr:uid="{00000000-0005-0000-0000-0000E5740000}"/>
    <cellStyle name="Normal 3 4 2 4 2 9" xfId="17136" xr:uid="{00000000-0005-0000-0000-0000E6740000}"/>
    <cellStyle name="Normal 3 4 2 4 3" xfId="833" xr:uid="{00000000-0005-0000-0000-0000E7740000}"/>
    <cellStyle name="Normal 3 4 2 4 3 10" xfId="32586" xr:uid="{00000000-0005-0000-0000-0000E8740000}"/>
    <cellStyle name="Normal 3 4 2 4 3 2" xfId="4331" xr:uid="{00000000-0005-0000-0000-0000E9740000}"/>
    <cellStyle name="Normal 3 4 2 4 3 2 2" xfId="9281" xr:uid="{00000000-0005-0000-0000-0000EA740000}"/>
    <cellStyle name="Normal 3 4 2 4 3 2 2 2" xfId="43942" xr:uid="{00000000-0005-0000-0000-0000EB740000}"/>
    <cellStyle name="Normal 3 4 2 4 3 2 3" xfId="14231" xr:uid="{00000000-0005-0000-0000-0000EC740000}"/>
    <cellStyle name="Normal 3 4 2 4 3 2 3 2" xfId="38990" xr:uid="{00000000-0005-0000-0000-0000ED740000}"/>
    <cellStyle name="Normal 3 4 2 4 3 2 4" xfId="19182" xr:uid="{00000000-0005-0000-0000-0000EE740000}"/>
    <cellStyle name="Normal 3 4 2 4 3 2 5" xfId="24134" xr:uid="{00000000-0005-0000-0000-0000EF740000}"/>
    <cellStyle name="Normal 3 4 2 4 3 2 6" xfId="29086" xr:uid="{00000000-0005-0000-0000-0000F0740000}"/>
    <cellStyle name="Normal 3 4 2 4 3 2 7" xfId="34038" xr:uid="{00000000-0005-0000-0000-0000F1740000}"/>
    <cellStyle name="Normal 3 4 2 4 3 3" xfId="5783" xr:uid="{00000000-0005-0000-0000-0000F2740000}"/>
    <cellStyle name="Normal 3 4 2 4 3 3 2" xfId="10733" xr:uid="{00000000-0005-0000-0000-0000F3740000}"/>
    <cellStyle name="Normal 3 4 2 4 3 3 2 2" xfId="45394" xr:uid="{00000000-0005-0000-0000-0000F4740000}"/>
    <cellStyle name="Normal 3 4 2 4 3 3 3" xfId="15683" xr:uid="{00000000-0005-0000-0000-0000F5740000}"/>
    <cellStyle name="Normal 3 4 2 4 3 3 3 2" xfId="40442" xr:uid="{00000000-0005-0000-0000-0000F6740000}"/>
    <cellStyle name="Normal 3 4 2 4 3 3 4" xfId="20634" xr:uid="{00000000-0005-0000-0000-0000F7740000}"/>
    <cellStyle name="Normal 3 4 2 4 3 3 5" xfId="25586" xr:uid="{00000000-0005-0000-0000-0000F8740000}"/>
    <cellStyle name="Normal 3 4 2 4 3 3 6" xfId="30538" xr:uid="{00000000-0005-0000-0000-0000F9740000}"/>
    <cellStyle name="Normal 3 4 2 4 3 3 7" xfId="35490" xr:uid="{00000000-0005-0000-0000-0000FA740000}"/>
    <cellStyle name="Normal 3 4 2 4 3 4" xfId="2879" xr:uid="{00000000-0005-0000-0000-0000FB740000}"/>
    <cellStyle name="Normal 3 4 2 4 3 4 2" xfId="42490" xr:uid="{00000000-0005-0000-0000-0000FC740000}"/>
    <cellStyle name="Normal 3 4 2 4 3 5" xfId="7829" xr:uid="{00000000-0005-0000-0000-0000FD740000}"/>
    <cellStyle name="Normal 3 4 2 4 3 5 2" xfId="37538" xr:uid="{00000000-0005-0000-0000-0000FE740000}"/>
    <cellStyle name="Normal 3 4 2 4 3 6" xfId="12779" xr:uid="{00000000-0005-0000-0000-0000FF740000}"/>
    <cellStyle name="Normal 3 4 2 4 3 7" xfId="17730" xr:uid="{00000000-0005-0000-0000-000000750000}"/>
    <cellStyle name="Normal 3 4 2 4 3 8" xfId="22682" xr:uid="{00000000-0005-0000-0000-000001750000}"/>
    <cellStyle name="Normal 3 4 2 4 3 9" xfId="27634" xr:uid="{00000000-0005-0000-0000-000002750000}"/>
    <cellStyle name="Normal 3 4 2 4 4" xfId="1427" xr:uid="{00000000-0005-0000-0000-000003750000}"/>
    <cellStyle name="Normal 3 4 2 4 4 10" xfId="33180" xr:uid="{00000000-0005-0000-0000-000004750000}"/>
    <cellStyle name="Normal 3 4 2 4 4 2" xfId="4925" xr:uid="{00000000-0005-0000-0000-000005750000}"/>
    <cellStyle name="Normal 3 4 2 4 4 2 2" xfId="9875" xr:uid="{00000000-0005-0000-0000-000006750000}"/>
    <cellStyle name="Normal 3 4 2 4 4 2 2 2" xfId="44536" xr:uid="{00000000-0005-0000-0000-000007750000}"/>
    <cellStyle name="Normal 3 4 2 4 4 2 3" xfId="14825" xr:uid="{00000000-0005-0000-0000-000008750000}"/>
    <cellStyle name="Normal 3 4 2 4 4 2 3 2" xfId="39584" xr:uid="{00000000-0005-0000-0000-000009750000}"/>
    <cellStyle name="Normal 3 4 2 4 4 2 4" xfId="19776" xr:uid="{00000000-0005-0000-0000-00000A750000}"/>
    <cellStyle name="Normal 3 4 2 4 4 2 5" xfId="24728" xr:uid="{00000000-0005-0000-0000-00000B750000}"/>
    <cellStyle name="Normal 3 4 2 4 4 2 6" xfId="29680" xr:uid="{00000000-0005-0000-0000-00000C750000}"/>
    <cellStyle name="Normal 3 4 2 4 4 2 7" xfId="34632" xr:uid="{00000000-0005-0000-0000-00000D750000}"/>
    <cellStyle name="Normal 3 4 2 4 4 3" xfId="6377" xr:uid="{00000000-0005-0000-0000-00000E750000}"/>
    <cellStyle name="Normal 3 4 2 4 4 3 2" xfId="11327" xr:uid="{00000000-0005-0000-0000-00000F750000}"/>
    <cellStyle name="Normal 3 4 2 4 4 3 2 2" xfId="45988" xr:uid="{00000000-0005-0000-0000-000010750000}"/>
    <cellStyle name="Normal 3 4 2 4 4 3 3" xfId="16277" xr:uid="{00000000-0005-0000-0000-000011750000}"/>
    <cellStyle name="Normal 3 4 2 4 4 3 3 2" xfId="41036" xr:uid="{00000000-0005-0000-0000-000012750000}"/>
    <cellStyle name="Normal 3 4 2 4 4 3 4" xfId="21228" xr:uid="{00000000-0005-0000-0000-000013750000}"/>
    <cellStyle name="Normal 3 4 2 4 4 3 5" xfId="26180" xr:uid="{00000000-0005-0000-0000-000014750000}"/>
    <cellStyle name="Normal 3 4 2 4 4 3 6" xfId="31132" xr:uid="{00000000-0005-0000-0000-000015750000}"/>
    <cellStyle name="Normal 3 4 2 4 4 3 7" xfId="36084" xr:uid="{00000000-0005-0000-0000-000016750000}"/>
    <cellStyle name="Normal 3 4 2 4 4 4" xfId="3473" xr:uid="{00000000-0005-0000-0000-000017750000}"/>
    <cellStyle name="Normal 3 4 2 4 4 4 2" xfId="43084" xr:uid="{00000000-0005-0000-0000-000018750000}"/>
    <cellStyle name="Normal 3 4 2 4 4 5" xfId="8423" xr:uid="{00000000-0005-0000-0000-000019750000}"/>
    <cellStyle name="Normal 3 4 2 4 4 5 2" xfId="38132" xr:uid="{00000000-0005-0000-0000-00001A750000}"/>
    <cellStyle name="Normal 3 4 2 4 4 6" xfId="13373" xr:uid="{00000000-0005-0000-0000-00001B750000}"/>
    <cellStyle name="Normal 3 4 2 4 4 7" xfId="18324" xr:uid="{00000000-0005-0000-0000-00001C750000}"/>
    <cellStyle name="Normal 3 4 2 4 4 8" xfId="23276" xr:uid="{00000000-0005-0000-0000-00001D750000}"/>
    <cellStyle name="Normal 3 4 2 4 4 9" xfId="28228" xr:uid="{00000000-0005-0000-0000-00001E750000}"/>
    <cellStyle name="Normal 3 4 2 4 5" xfId="2549" xr:uid="{00000000-0005-0000-0000-00001F750000}"/>
    <cellStyle name="Normal 3 4 2 4 5 2" xfId="7499" xr:uid="{00000000-0005-0000-0000-000020750000}"/>
    <cellStyle name="Normal 3 4 2 4 5 2 2" xfId="42160" xr:uid="{00000000-0005-0000-0000-000021750000}"/>
    <cellStyle name="Normal 3 4 2 4 5 3" xfId="12449" xr:uid="{00000000-0005-0000-0000-000022750000}"/>
    <cellStyle name="Normal 3 4 2 4 5 3 2" xfId="37208" xr:uid="{00000000-0005-0000-0000-000023750000}"/>
    <cellStyle name="Normal 3 4 2 4 5 4" xfId="17400" xr:uid="{00000000-0005-0000-0000-000024750000}"/>
    <cellStyle name="Normal 3 4 2 4 5 5" xfId="22352" xr:uid="{00000000-0005-0000-0000-000025750000}"/>
    <cellStyle name="Normal 3 4 2 4 5 6" xfId="27304" xr:uid="{00000000-0005-0000-0000-000026750000}"/>
    <cellStyle name="Normal 3 4 2 4 5 7" xfId="32256" xr:uid="{00000000-0005-0000-0000-000027750000}"/>
    <cellStyle name="Normal 3 4 2 4 6" xfId="4001" xr:uid="{00000000-0005-0000-0000-000028750000}"/>
    <cellStyle name="Normal 3 4 2 4 6 2" xfId="8951" xr:uid="{00000000-0005-0000-0000-000029750000}"/>
    <cellStyle name="Normal 3 4 2 4 6 2 2" xfId="43612" xr:uid="{00000000-0005-0000-0000-00002A750000}"/>
    <cellStyle name="Normal 3 4 2 4 6 3" xfId="13901" xr:uid="{00000000-0005-0000-0000-00002B750000}"/>
    <cellStyle name="Normal 3 4 2 4 6 3 2" xfId="38660" xr:uid="{00000000-0005-0000-0000-00002C750000}"/>
    <cellStyle name="Normal 3 4 2 4 6 4" xfId="18852" xr:uid="{00000000-0005-0000-0000-00002D750000}"/>
    <cellStyle name="Normal 3 4 2 4 6 5" xfId="23804" xr:uid="{00000000-0005-0000-0000-00002E750000}"/>
    <cellStyle name="Normal 3 4 2 4 6 6" xfId="28756" xr:uid="{00000000-0005-0000-0000-00002F750000}"/>
    <cellStyle name="Normal 3 4 2 4 6 7" xfId="33708" xr:uid="{00000000-0005-0000-0000-000030750000}"/>
    <cellStyle name="Normal 3 4 2 4 7" xfId="5453" xr:uid="{00000000-0005-0000-0000-000031750000}"/>
    <cellStyle name="Normal 3 4 2 4 7 2" xfId="10403" xr:uid="{00000000-0005-0000-0000-000032750000}"/>
    <cellStyle name="Normal 3 4 2 4 7 2 2" xfId="45064" xr:uid="{00000000-0005-0000-0000-000033750000}"/>
    <cellStyle name="Normal 3 4 2 4 7 3" xfId="15353" xr:uid="{00000000-0005-0000-0000-000034750000}"/>
    <cellStyle name="Normal 3 4 2 4 7 3 2" xfId="40112" xr:uid="{00000000-0005-0000-0000-000035750000}"/>
    <cellStyle name="Normal 3 4 2 4 7 4" xfId="20304" xr:uid="{00000000-0005-0000-0000-000036750000}"/>
    <cellStyle name="Normal 3 4 2 4 7 5" xfId="25256" xr:uid="{00000000-0005-0000-0000-000037750000}"/>
    <cellStyle name="Normal 3 4 2 4 7 6" xfId="30208" xr:uid="{00000000-0005-0000-0000-000038750000}"/>
    <cellStyle name="Normal 3 4 2 4 7 7" xfId="35160" xr:uid="{00000000-0005-0000-0000-000039750000}"/>
    <cellStyle name="Normal 3 4 2 4 8" xfId="2021" xr:uid="{00000000-0005-0000-0000-00003A750000}"/>
    <cellStyle name="Normal 3 4 2 4 8 2" xfId="41632" xr:uid="{00000000-0005-0000-0000-00003B750000}"/>
    <cellStyle name="Normal 3 4 2 4 9" xfId="6971" xr:uid="{00000000-0005-0000-0000-00003C750000}"/>
    <cellStyle name="Normal 3 4 2 4 9 2" xfId="36680" xr:uid="{00000000-0005-0000-0000-00003D750000}"/>
    <cellStyle name="Normal 3 4 2 5" xfId="635" xr:uid="{00000000-0005-0000-0000-00003E750000}"/>
    <cellStyle name="Normal 3 4 2 5 10" xfId="21626" xr:uid="{00000000-0005-0000-0000-00003F750000}"/>
    <cellStyle name="Normal 3 4 2 5 11" xfId="26578" xr:uid="{00000000-0005-0000-0000-000040750000}"/>
    <cellStyle name="Normal 3 4 2 5 12" xfId="31530" xr:uid="{00000000-0005-0000-0000-000041750000}"/>
    <cellStyle name="Normal 3 4 2 5 2" xfId="1229" xr:uid="{00000000-0005-0000-0000-000042750000}"/>
    <cellStyle name="Normal 3 4 2 5 2 10" xfId="32982" xr:uid="{00000000-0005-0000-0000-000043750000}"/>
    <cellStyle name="Normal 3 4 2 5 2 2" xfId="4727" xr:uid="{00000000-0005-0000-0000-000044750000}"/>
    <cellStyle name="Normal 3 4 2 5 2 2 2" xfId="9677" xr:uid="{00000000-0005-0000-0000-000045750000}"/>
    <cellStyle name="Normal 3 4 2 5 2 2 2 2" xfId="44338" xr:uid="{00000000-0005-0000-0000-000046750000}"/>
    <cellStyle name="Normal 3 4 2 5 2 2 3" xfId="14627" xr:uid="{00000000-0005-0000-0000-000047750000}"/>
    <cellStyle name="Normal 3 4 2 5 2 2 3 2" xfId="39386" xr:uid="{00000000-0005-0000-0000-000048750000}"/>
    <cellStyle name="Normal 3 4 2 5 2 2 4" xfId="19578" xr:uid="{00000000-0005-0000-0000-000049750000}"/>
    <cellStyle name="Normal 3 4 2 5 2 2 5" xfId="24530" xr:uid="{00000000-0005-0000-0000-00004A750000}"/>
    <cellStyle name="Normal 3 4 2 5 2 2 6" xfId="29482" xr:uid="{00000000-0005-0000-0000-00004B750000}"/>
    <cellStyle name="Normal 3 4 2 5 2 2 7" xfId="34434" xr:uid="{00000000-0005-0000-0000-00004C750000}"/>
    <cellStyle name="Normal 3 4 2 5 2 3" xfId="6179" xr:uid="{00000000-0005-0000-0000-00004D750000}"/>
    <cellStyle name="Normal 3 4 2 5 2 3 2" xfId="11129" xr:uid="{00000000-0005-0000-0000-00004E750000}"/>
    <cellStyle name="Normal 3 4 2 5 2 3 2 2" xfId="45790" xr:uid="{00000000-0005-0000-0000-00004F750000}"/>
    <cellStyle name="Normal 3 4 2 5 2 3 3" xfId="16079" xr:uid="{00000000-0005-0000-0000-000050750000}"/>
    <cellStyle name="Normal 3 4 2 5 2 3 3 2" xfId="40838" xr:uid="{00000000-0005-0000-0000-000051750000}"/>
    <cellStyle name="Normal 3 4 2 5 2 3 4" xfId="21030" xr:uid="{00000000-0005-0000-0000-000052750000}"/>
    <cellStyle name="Normal 3 4 2 5 2 3 5" xfId="25982" xr:uid="{00000000-0005-0000-0000-000053750000}"/>
    <cellStyle name="Normal 3 4 2 5 2 3 6" xfId="30934" xr:uid="{00000000-0005-0000-0000-000054750000}"/>
    <cellStyle name="Normal 3 4 2 5 2 3 7" xfId="35886" xr:uid="{00000000-0005-0000-0000-000055750000}"/>
    <cellStyle name="Normal 3 4 2 5 2 4" xfId="3275" xr:uid="{00000000-0005-0000-0000-000056750000}"/>
    <cellStyle name="Normal 3 4 2 5 2 4 2" xfId="42886" xr:uid="{00000000-0005-0000-0000-000057750000}"/>
    <cellStyle name="Normal 3 4 2 5 2 5" xfId="8225" xr:uid="{00000000-0005-0000-0000-000058750000}"/>
    <cellStyle name="Normal 3 4 2 5 2 5 2" xfId="37934" xr:uid="{00000000-0005-0000-0000-000059750000}"/>
    <cellStyle name="Normal 3 4 2 5 2 6" xfId="13175" xr:uid="{00000000-0005-0000-0000-00005A750000}"/>
    <cellStyle name="Normal 3 4 2 5 2 7" xfId="18126" xr:uid="{00000000-0005-0000-0000-00005B750000}"/>
    <cellStyle name="Normal 3 4 2 5 2 8" xfId="23078" xr:uid="{00000000-0005-0000-0000-00005C750000}"/>
    <cellStyle name="Normal 3 4 2 5 2 9" xfId="28030" xr:uid="{00000000-0005-0000-0000-00005D750000}"/>
    <cellStyle name="Normal 3 4 2 5 3" xfId="2681" xr:uid="{00000000-0005-0000-0000-00005E750000}"/>
    <cellStyle name="Normal 3 4 2 5 3 2" xfId="7631" xr:uid="{00000000-0005-0000-0000-00005F750000}"/>
    <cellStyle name="Normal 3 4 2 5 3 2 2" xfId="42292" xr:uid="{00000000-0005-0000-0000-000060750000}"/>
    <cellStyle name="Normal 3 4 2 5 3 3" xfId="12581" xr:uid="{00000000-0005-0000-0000-000061750000}"/>
    <cellStyle name="Normal 3 4 2 5 3 3 2" xfId="37340" xr:uid="{00000000-0005-0000-0000-000062750000}"/>
    <cellStyle name="Normal 3 4 2 5 3 4" xfId="17532" xr:uid="{00000000-0005-0000-0000-000063750000}"/>
    <cellStyle name="Normal 3 4 2 5 3 5" xfId="22484" xr:uid="{00000000-0005-0000-0000-000064750000}"/>
    <cellStyle name="Normal 3 4 2 5 3 6" xfId="27436" xr:uid="{00000000-0005-0000-0000-000065750000}"/>
    <cellStyle name="Normal 3 4 2 5 3 7" xfId="32388" xr:uid="{00000000-0005-0000-0000-000066750000}"/>
    <cellStyle name="Normal 3 4 2 5 4" xfId="4133" xr:uid="{00000000-0005-0000-0000-000067750000}"/>
    <cellStyle name="Normal 3 4 2 5 4 2" xfId="9083" xr:uid="{00000000-0005-0000-0000-000068750000}"/>
    <cellStyle name="Normal 3 4 2 5 4 2 2" xfId="43744" xr:uid="{00000000-0005-0000-0000-000069750000}"/>
    <cellStyle name="Normal 3 4 2 5 4 3" xfId="14033" xr:uid="{00000000-0005-0000-0000-00006A750000}"/>
    <cellStyle name="Normal 3 4 2 5 4 3 2" xfId="38792" xr:uid="{00000000-0005-0000-0000-00006B750000}"/>
    <cellStyle name="Normal 3 4 2 5 4 4" xfId="18984" xr:uid="{00000000-0005-0000-0000-00006C750000}"/>
    <cellStyle name="Normal 3 4 2 5 4 5" xfId="23936" xr:uid="{00000000-0005-0000-0000-00006D750000}"/>
    <cellStyle name="Normal 3 4 2 5 4 6" xfId="28888" xr:uid="{00000000-0005-0000-0000-00006E750000}"/>
    <cellStyle name="Normal 3 4 2 5 4 7" xfId="33840" xr:uid="{00000000-0005-0000-0000-00006F750000}"/>
    <cellStyle name="Normal 3 4 2 5 5" xfId="5585" xr:uid="{00000000-0005-0000-0000-000070750000}"/>
    <cellStyle name="Normal 3 4 2 5 5 2" xfId="10535" xr:uid="{00000000-0005-0000-0000-000071750000}"/>
    <cellStyle name="Normal 3 4 2 5 5 2 2" xfId="45196" xr:uid="{00000000-0005-0000-0000-000072750000}"/>
    <cellStyle name="Normal 3 4 2 5 5 3" xfId="15485" xr:uid="{00000000-0005-0000-0000-000073750000}"/>
    <cellStyle name="Normal 3 4 2 5 5 3 2" xfId="40244" xr:uid="{00000000-0005-0000-0000-000074750000}"/>
    <cellStyle name="Normal 3 4 2 5 5 4" xfId="20436" xr:uid="{00000000-0005-0000-0000-000075750000}"/>
    <cellStyle name="Normal 3 4 2 5 5 5" xfId="25388" xr:uid="{00000000-0005-0000-0000-000076750000}"/>
    <cellStyle name="Normal 3 4 2 5 5 6" xfId="30340" xr:uid="{00000000-0005-0000-0000-000077750000}"/>
    <cellStyle name="Normal 3 4 2 5 5 7" xfId="35292" xr:uid="{00000000-0005-0000-0000-000078750000}"/>
    <cellStyle name="Normal 3 4 2 5 6" xfId="1823" xr:uid="{00000000-0005-0000-0000-000079750000}"/>
    <cellStyle name="Normal 3 4 2 5 6 2" xfId="41434" xr:uid="{00000000-0005-0000-0000-00007A750000}"/>
    <cellStyle name="Normal 3 4 2 5 7" xfId="6773" xr:uid="{00000000-0005-0000-0000-00007B750000}"/>
    <cellStyle name="Normal 3 4 2 5 7 2" xfId="36482" xr:uid="{00000000-0005-0000-0000-00007C750000}"/>
    <cellStyle name="Normal 3 4 2 5 8" xfId="11723" xr:uid="{00000000-0005-0000-0000-00007D750000}"/>
    <cellStyle name="Normal 3 4 2 5 9" xfId="16674" xr:uid="{00000000-0005-0000-0000-00007E750000}"/>
    <cellStyle name="Normal 3 4 2 6" xfId="899" xr:uid="{00000000-0005-0000-0000-00007F750000}"/>
    <cellStyle name="Normal 3 4 2 6 10" xfId="21890" xr:uid="{00000000-0005-0000-0000-000080750000}"/>
    <cellStyle name="Normal 3 4 2 6 11" xfId="26842" xr:uid="{00000000-0005-0000-0000-000081750000}"/>
    <cellStyle name="Normal 3 4 2 6 12" xfId="31794" xr:uid="{00000000-0005-0000-0000-000082750000}"/>
    <cellStyle name="Normal 3 4 2 6 2" xfId="1493" xr:uid="{00000000-0005-0000-0000-000083750000}"/>
    <cellStyle name="Normal 3 4 2 6 2 10" xfId="33246" xr:uid="{00000000-0005-0000-0000-000084750000}"/>
    <cellStyle name="Normal 3 4 2 6 2 2" xfId="4991" xr:uid="{00000000-0005-0000-0000-000085750000}"/>
    <cellStyle name="Normal 3 4 2 6 2 2 2" xfId="9941" xr:uid="{00000000-0005-0000-0000-000086750000}"/>
    <cellStyle name="Normal 3 4 2 6 2 2 2 2" xfId="44602" xr:uid="{00000000-0005-0000-0000-000087750000}"/>
    <cellStyle name="Normal 3 4 2 6 2 2 3" xfId="14891" xr:uid="{00000000-0005-0000-0000-000088750000}"/>
    <cellStyle name="Normal 3 4 2 6 2 2 3 2" xfId="39650" xr:uid="{00000000-0005-0000-0000-000089750000}"/>
    <cellStyle name="Normal 3 4 2 6 2 2 4" xfId="19842" xr:uid="{00000000-0005-0000-0000-00008A750000}"/>
    <cellStyle name="Normal 3 4 2 6 2 2 5" xfId="24794" xr:uid="{00000000-0005-0000-0000-00008B750000}"/>
    <cellStyle name="Normal 3 4 2 6 2 2 6" xfId="29746" xr:uid="{00000000-0005-0000-0000-00008C750000}"/>
    <cellStyle name="Normal 3 4 2 6 2 2 7" xfId="34698" xr:uid="{00000000-0005-0000-0000-00008D750000}"/>
    <cellStyle name="Normal 3 4 2 6 2 3" xfId="6443" xr:uid="{00000000-0005-0000-0000-00008E750000}"/>
    <cellStyle name="Normal 3 4 2 6 2 3 2" xfId="11393" xr:uid="{00000000-0005-0000-0000-00008F750000}"/>
    <cellStyle name="Normal 3 4 2 6 2 3 2 2" xfId="46054" xr:uid="{00000000-0005-0000-0000-000090750000}"/>
    <cellStyle name="Normal 3 4 2 6 2 3 3" xfId="16343" xr:uid="{00000000-0005-0000-0000-000091750000}"/>
    <cellStyle name="Normal 3 4 2 6 2 3 3 2" xfId="41102" xr:uid="{00000000-0005-0000-0000-000092750000}"/>
    <cellStyle name="Normal 3 4 2 6 2 3 4" xfId="21294" xr:uid="{00000000-0005-0000-0000-000093750000}"/>
    <cellStyle name="Normal 3 4 2 6 2 3 5" xfId="26246" xr:uid="{00000000-0005-0000-0000-000094750000}"/>
    <cellStyle name="Normal 3 4 2 6 2 3 6" xfId="31198" xr:uid="{00000000-0005-0000-0000-000095750000}"/>
    <cellStyle name="Normal 3 4 2 6 2 3 7" xfId="36150" xr:uid="{00000000-0005-0000-0000-000096750000}"/>
    <cellStyle name="Normal 3 4 2 6 2 4" xfId="3539" xr:uid="{00000000-0005-0000-0000-000097750000}"/>
    <cellStyle name="Normal 3 4 2 6 2 4 2" xfId="43150" xr:uid="{00000000-0005-0000-0000-000098750000}"/>
    <cellStyle name="Normal 3 4 2 6 2 5" xfId="8489" xr:uid="{00000000-0005-0000-0000-000099750000}"/>
    <cellStyle name="Normal 3 4 2 6 2 5 2" xfId="38198" xr:uid="{00000000-0005-0000-0000-00009A750000}"/>
    <cellStyle name="Normal 3 4 2 6 2 6" xfId="13439" xr:uid="{00000000-0005-0000-0000-00009B750000}"/>
    <cellStyle name="Normal 3 4 2 6 2 7" xfId="18390" xr:uid="{00000000-0005-0000-0000-00009C750000}"/>
    <cellStyle name="Normal 3 4 2 6 2 8" xfId="23342" xr:uid="{00000000-0005-0000-0000-00009D750000}"/>
    <cellStyle name="Normal 3 4 2 6 2 9" xfId="28294" xr:uid="{00000000-0005-0000-0000-00009E750000}"/>
    <cellStyle name="Normal 3 4 2 6 3" xfId="2945" xr:uid="{00000000-0005-0000-0000-00009F750000}"/>
    <cellStyle name="Normal 3 4 2 6 3 2" xfId="7895" xr:uid="{00000000-0005-0000-0000-0000A0750000}"/>
    <cellStyle name="Normal 3 4 2 6 3 2 2" xfId="42556" xr:uid="{00000000-0005-0000-0000-0000A1750000}"/>
    <cellStyle name="Normal 3 4 2 6 3 3" xfId="12845" xr:uid="{00000000-0005-0000-0000-0000A2750000}"/>
    <cellStyle name="Normal 3 4 2 6 3 3 2" xfId="37604" xr:uid="{00000000-0005-0000-0000-0000A3750000}"/>
    <cellStyle name="Normal 3 4 2 6 3 4" xfId="17796" xr:uid="{00000000-0005-0000-0000-0000A4750000}"/>
    <cellStyle name="Normal 3 4 2 6 3 5" xfId="22748" xr:uid="{00000000-0005-0000-0000-0000A5750000}"/>
    <cellStyle name="Normal 3 4 2 6 3 6" xfId="27700" xr:uid="{00000000-0005-0000-0000-0000A6750000}"/>
    <cellStyle name="Normal 3 4 2 6 3 7" xfId="32652" xr:uid="{00000000-0005-0000-0000-0000A7750000}"/>
    <cellStyle name="Normal 3 4 2 6 4" xfId="4397" xr:uid="{00000000-0005-0000-0000-0000A8750000}"/>
    <cellStyle name="Normal 3 4 2 6 4 2" xfId="9347" xr:uid="{00000000-0005-0000-0000-0000A9750000}"/>
    <cellStyle name="Normal 3 4 2 6 4 2 2" xfId="44008" xr:uid="{00000000-0005-0000-0000-0000AA750000}"/>
    <cellStyle name="Normal 3 4 2 6 4 3" xfId="14297" xr:uid="{00000000-0005-0000-0000-0000AB750000}"/>
    <cellStyle name="Normal 3 4 2 6 4 3 2" xfId="39056" xr:uid="{00000000-0005-0000-0000-0000AC750000}"/>
    <cellStyle name="Normal 3 4 2 6 4 4" xfId="19248" xr:uid="{00000000-0005-0000-0000-0000AD750000}"/>
    <cellStyle name="Normal 3 4 2 6 4 5" xfId="24200" xr:uid="{00000000-0005-0000-0000-0000AE750000}"/>
    <cellStyle name="Normal 3 4 2 6 4 6" xfId="29152" xr:uid="{00000000-0005-0000-0000-0000AF750000}"/>
    <cellStyle name="Normal 3 4 2 6 4 7" xfId="34104" xr:uid="{00000000-0005-0000-0000-0000B0750000}"/>
    <cellStyle name="Normal 3 4 2 6 5" xfId="5849" xr:uid="{00000000-0005-0000-0000-0000B1750000}"/>
    <cellStyle name="Normal 3 4 2 6 5 2" xfId="10799" xr:uid="{00000000-0005-0000-0000-0000B2750000}"/>
    <cellStyle name="Normal 3 4 2 6 5 2 2" xfId="45460" xr:uid="{00000000-0005-0000-0000-0000B3750000}"/>
    <cellStyle name="Normal 3 4 2 6 5 3" xfId="15749" xr:uid="{00000000-0005-0000-0000-0000B4750000}"/>
    <cellStyle name="Normal 3 4 2 6 5 3 2" xfId="40508" xr:uid="{00000000-0005-0000-0000-0000B5750000}"/>
    <cellStyle name="Normal 3 4 2 6 5 4" xfId="20700" xr:uid="{00000000-0005-0000-0000-0000B6750000}"/>
    <cellStyle name="Normal 3 4 2 6 5 5" xfId="25652" xr:uid="{00000000-0005-0000-0000-0000B7750000}"/>
    <cellStyle name="Normal 3 4 2 6 5 6" xfId="30604" xr:uid="{00000000-0005-0000-0000-0000B8750000}"/>
    <cellStyle name="Normal 3 4 2 6 5 7" xfId="35556" xr:uid="{00000000-0005-0000-0000-0000B9750000}"/>
    <cellStyle name="Normal 3 4 2 6 6" xfId="2087" xr:uid="{00000000-0005-0000-0000-0000BA750000}"/>
    <cellStyle name="Normal 3 4 2 6 6 2" xfId="41698" xr:uid="{00000000-0005-0000-0000-0000BB750000}"/>
    <cellStyle name="Normal 3 4 2 6 7" xfId="7037" xr:uid="{00000000-0005-0000-0000-0000BC750000}"/>
    <cellStyle name="Normal 3 4 2 6 7 2" xfId="36746" xr:uid="{00000000-0005-0000-0000-0000BD750000}"/>
    <cellStyle name="Normal 3 4 2 6 8" xfId="11987" xr:uid="{00000000-0005-0000-0000-0000BE750000}"/>
    <cellStyle name="Normal 3 4 2 6 9" xfId="16938" xr:uid="{00000000-0005-0000-0000-0000BF750000}"/>
    <cellStyle name="Normal 3 4 2 7" xfId="569" xr:uid="{00000000-0005-0000-0000-0000C0750000}"/>
    <cellStyle name="Normal 3 4 2 7 10" xfId="32322" xr:uid="{00000000-0005-0000-0000-0000C1750000}"/>
    <cellStyle name="Normal 3 4 2 7 2" xfId="4067" xr:uid="{00000000-0005-0000-0000-0000C2750000}"/>
    <cellStyle name="Normal 3 4 2 7 2 2" xfId="9017" xr:uid="{00000000-0005-0000-0000-0000C3750000}"/>
    <cellStyle name="Normal 3 4 2 7 2 2 2" xfId="43678" xr:uid="{00000000-0005-0000-0000-0000C4750000}"/>
    <cellStyle name="Normal 3 4 2 7 2 3" xfId="13967" xr:uid="{00000000-0005-0000-0000-0000C5750000}"/>
    <cellStyle name="Normal 3 4 2 7 2 3 2" xfId="38726" xr:uid="{00000000-0005-0000-0000-0000C6750000}"/>
    <cellStyle name="Normal 3 4 2 7 2 4" xfId="18918" xr:uid="{00000000-0005-0000-0000-0000C7750000}"/>
    <cellStyle name="Normal 3 4 2 7 2 5" xfId="23870" xr:uid="{00000000-0005-0000-0000-0000C8750000}"/>
    <cellStyle name="Normal 3 4 2 7 2 6" xfId="28822" xr:uid="{00000000-0005-0000-0000-0000C9750000}"/>
    <cellStyle name="Normal 3 4 2 7 2 7" xfId="33774" xr:uid="{00000000-0005-0000-0000-0000CA750000}"/>
    <cellStyle name="Normal 3 4 2 7 3" xfId="5519" xr:uid="{00000000-0005-0000-0000-0000CB750000}"/>
    <cellStyle name="Normal 3 4 2 7 3 2" xfId="10469" xr:uid="{00000000-0005-0000-0000-0000CC750000}"/>
    <cellStyle name="Normal 3 4 2 7 3 2 2" xfId="45130" xr:uid="{00000000-0005-0000-0000-0000CD750000}"/>
    <cellStyle name="Normal 3 4 2 7 3 3" xfId="15419" xr:uid="{00000000-0005-0000-0000-0000CE750000}"/>
    <cellStyle name="Normal 3 4 2 7 3 3 2" xfId="40178" xr:uid="{00000000-0005-0000-0000-0000CF750000}"/>
    <cellStyle name="Normal 3 4 2 7 3 4" xfId="20370" xr:uid="{00000000-0005-0000-0000-0000D0750000}"/>
    <cellStyle name="Normal 3 4 2 7 3 5" xfId="25322" xr:uid="{00000000-0005-0000-0000-0000D1750000}"/>
    <cellStyle name="Normal 3 4 2 7 3 6" xfId="30274" xr:uid="{00000000-0005-0000-0000-0000D2750000}"/>
    <cellStyle name="Normal 3 4 2 7 3 7" xfId="35226" xr:uid="{00000000-0005-0000-0000-0000D3750000}"/>
    <cellStyle name="Normal 3 4 2 7 4" xfId="2615" xr:uid="{00000000-0005-0000-0000-0000D4750000}"/>
    <cellStyle name="Normal 3 4 2 7 4 2" xfId="42226" xr:uid="{00000000-0005-0000-0000-0000D5750000}"/>
    <cellStyle name="Normal 3 4 2 7 5" xfId="7565" xr:uid="{00000000-0005-0000-0000-0000D6750000}"/>
    <cellStyle name="Normal 3 4 2 7 5 2" xfId="37274" xr:uid="{00000000-0005-0000-0000-0000D7750000}"/>
    <cellStyle name="Normal 3 4 2 7 6" xfId="12515" xr:uid="{00000000-0005-0000-0000-0000D8750000}"/>
    <cellStyle name="Normal 3 4 2 7 7" xfId="17466" xr:uid="{00000000-0005-0000-0000-0000D9750000}"/>
    <cellStyle name="Normal 3 4 2 7 8" xfId="22418" xr:uid="{00000000-0005-0000-0000-0000DA750000}"/>
    <cellStyle name="Normal 3 4 2 7 9" xfId="27370" xr:uid="{00000000-0005-0000-0000-0000DB750000}"/>
    <cellStyle name="Normal 3 4 2 8" xfId="1163" xr:uid="{00000000-0005-0000-0000-0000DC750000}"/>
    <cellStyle name="Normal 3 4 2 8 10" xfId="32916" xr:uid="{00000000-0005-0000-0000-0000DD750000}"/>
    <cellStyle name="Normal 3 4 2 8 2" xfId="4661" xr:uid="{00000000-0005-0000-0000-0000DE750000}"/>
    <cellStyle name="Normal 3 4 2 8 2 2" xfId="9611" xr:uid="{00000000-0005-0000-0000-0000DF750000}"/>
    <cellStyle name="Normal 3 4 2 8 2 2 2" xfId="44272" xr:uid="{00000000-0005-0000-0000-0000E0750000}"/>
    <cellStyle name="Normal 3 4 2 8 2 3" xfId="14561" xr:uid="{00000000-0005-0000-0000-0000E1750000}"/>
    <cellStyle name="Normal 3 4 2 8 2 3 2" xfId="39320" xr:uid="{00000000-0005-0000-0000-0000E2750000}"/>
    <cellStyle name="Normal 3 4 2 8 2 4" xfId="19512" xr:uid="{00000000-0005-0000-0000-0000E3750000}"/>
    <cellStyle name="Normal 3 4 2 8 2 5" xfId="24464" xr:uid="{00000000-0005-0000-0000-0000E4750000}"/>
    <cellStyle name="Normal 3 4 2 8 2 6" xfId="29416" xr:uid="{00000000-0005-0000-0000-0000E5750000}"/>
    <cellStyle name="Normal 3 4 2 8 2 7" xfId="34368" xr:uid="{00000000-0005-0000-0000-0000E6750000}"/>
    <cellStyle name="Normal 3 4 2 8 3" xfId="6113" xr:uid="{00000000-0005-0000-0000-0000E7750000}"/>
    <cellStyle name="Normal 3 4 2 8 3 2" xfId="11063" xr:uid="{00000000-0005-0000-0000-0000E8750000}"/>
    <cellStyle name="Normal 3 4 2 8 3 2 2" xfId="45724" xr:uid="{00000000-0005-0000-0000-0000E9750000}"/>
    <cellStyle name="Normal 3 4 2 8 3 3" xfId="16013" xr:uid="{00000000-0005-0000-0000-0000EA750000}"/>
    <cellStyle name="Normal 3 4 2 8 3 3 2" xfId="40772" xr:uid="{00000000-0005-0000-0000-0000EB750000}"/>
    <cellStyle name="Normal 3 4 2 8 3 4" xfId="20964" xr:uid="{00000000-0005-0000-0000-0000EC750000}"/>
    <cellStyle name="Normal 3 4 2 8 3 5" xfId="25916" xr:uid="{00000000-0005-0000-0000-0000ED750000}"/>
    <cellStyle name="Normal 3 4 2 8 3 6" xfId="30868" xr:uid="{00000000-0005-0000-0000-0000EE750000}"/>
    <cellStyle name="Normal 3 4 2 8 3 7" xfId="35820" xr:uid="{00000000-0005-0000-0000-0000EF750000}"/>
    <cellStyle name="Normal 3 4 2 8 4" xfId="3209" xr:uid="{00000000-0005-0000-0000-0000F0750000}"/>
    <cellStyle name="Normal 3 4 2 8 4 2" xfId="42820" xr:uid="{00000000-0005-0000-0000-0000F1750000}"/>
    <cellStyle name="Normal 3 4 2 8 5" xfId="8159" xr:uid="{00000000-0005-0000-0000-0000F2750000}"/>
    <cellStyle name="Normal 3 4 2 8 5 2" xfId="37868" xr:uid="{00000000-0005-0000-0000-0000F3750000}"/>
    <cellStyle name="Normal 3 4 2 8 6" xfId="13109" xr:uid="{00000000-0005-0000-0000-0000F4750000}"/>
    <cellStyle name="Normal 3 4 2 8 7" xfId="18060" xr:uid="{00000000-0005-0000-0000-0000F5750000}"/>
    <cellStyle name="Normal 3 4 2 8 8" xfId="23012" xr:uid="{00000000-0005-0000-0000-0000F6750000}"/>
    <cellStyle name="Normal 3 4 2 8 9" xfId="27964" xr:uid="{00000000-0005-0000-0000-0000F7750000}"/>
    <cellStyle name="Normal 3 4 2 9" xfId="2351" xr:uid="{00000000-0005-0000-0000-0000F8750000}"/>
    <cellStyle name="Normal 3 4 2 9 2" xfId="7301" xr:uid="{00000000-0005-0000-0000-0000F9750000}"/>
    <cellStyle name="Normal 3 4 2 9 2 2" xfId="41962" xr:uid="{00000000-0005-0000-0000-0000FA750000}"/>
    <cellStyle name="Normal 3 4 2 9 3" xfId="12251" xr:uid="{00000000-0005-0000-0000-0000FB750000}"/>
    <cellStyle name="Normal 3 4 2 9 3 2" xfId="37010" xr:uid="{00000000-0005-0000-0000-0000FC750000}"/>
    <cellStyle name="Normal 3 4 2 9 4" xfId="17202" xr:uid="{00000000-0005-0000-0000-0000FD750000}"/>
    <cellStyle name="Normal 3 4 2 9 5" xfId="22154" xr:uid="{00000000-0005-0000-0000-0000FE750000}"/>
    <cellStyle name="Normal 3 4 2 9 6" xfId="27106" xr:uid="{00000000-0005-0000-0000-0000FF750000}"/>
    <cellStyle name="Normal 3 4 2 9 7" xfId="32058" xr:uid="{00000000-0005-0000-0000-000000760000}"/>
    <cellStyle name="Normal 3 4 3" xfId="338" xr:uid="{00000000-0005-0000-0000-000001760000}"/>
    <cellStyle name="Normal 3 4 3 10" xfId="11756" xr:uid="{00000000-0005-0000-0000-000002760000}"/>
    <cellStyle name="Normal 3 4 3 11" xfId="16707" xr:uid="{00000000-0005-0000-0000-000003760000}"/>
    <cellStyle name="Normal 3 4 3 12" xfId="21659" xr:uid="{00000000-0005-0000-0000-000004760000}"/>
    <cellStyle name="Normal 3 4 3 13" xfId="26611" xr:uid="{00000000-0005-0000-0000-000005760000}"/>
    <cellStyle name="Normal 3 4 3 14" xfId="31563" xr:uid="{00000000-0005-0000-0000-000006760000}"/>
    <cellStyle name="Normal 3 4 3 2" xfId="932" xr:uid="{00000000-0005-0000-0000-000007760000}"/>
    <cellStyle name="Normal 3 4 3 2 10" xfId="21923" xr:uid="{00000000-0005-0000-0000-000008760000}"/>
    <cellStyle name="Normal 3 4 3 2 11" xfId="26875" xr:uid="{00000000-0005-0000-0000-000009760000}"/>
    <cellStyle name="Normal 3 4 3 2 12" xfId="31827" xr:uid="{00000000-0005-0000-0000-00000A760000}"/>
    <cellStyle name="Normal 3 4 3 2 2" xfId="1526" xr:uid="{00000000-0005-0000-0000-00000B760000}"/>
    <cellStyle name="Normal 3 4 3 2 2 10" xfId="33279" xr:uid="{00000000-0005-0000-0000-00000C760000}"/>
    <cellStyle name="Normal 3 4 3 2 2 2" xfId="5024" xr:uid="{00000000-0005-0000-0000-00000D760000}"/>
    <cellStyle name="Normal 3 4 3 2 2 2 2" xfId="9974" xr:uid="{00000000-0005-0000-0000-00000E760000}"/>
    <cellStyle name="Normal 3 4 3 2 2 2 2 2" xfId="44635" xr:uid="{00000000-0005-0000-0000-00000F760000}"/>
    <cellStyle name="Normal 3 4 3 2 2 2 3" xfId="14924" xr:uid="{00000000-0005-0000-0000-000010760000}"/>
    <cellStyle name="Normal 3 4 3 2 2 2 3 2" xfId="39683" xr:uid="{00000000-0005-0000-0000-000011760000}"/>
    <cellStyle name="Normal 3 4 3 2 2 2 4" xfId="19875" xr:uid="{00000000-0005-0000-0000-000012760000}"/>
    <cellStyle name="Normal 3 4 3 2 2 2 5" xfId="24827" xr:uid="{00000000-0005-0000-0000-000013760000}"/>
    <cellStyle name="Normal 3 4 3 2 2 2 6" xfId="29779" xr:uid="{00000000-0005-0000-0000-000014760000}"/>
    <cellStyle name="Normal 3 4 3 2 2 2 7" xfId="34731" xr:uid="{00000000-0005-0000-0000-000015760000}"/>
    <cellStyle name="Normal 3 4 3 2 2 3" xfId="6476" xr:uid="{00000000-0005-0000-0000-000016760000}"/>
    <cellStyle name="Normal 3 4 3 2 2 3 2" xfId="11426" xr:uid="{00000000-0005-0000-0000-000017760000}"/>
    <cellStyle name="Normal 3 4 3 2 2 3 2 2" xfId="46087" xr:uid="{00000000-0005-0000-0000-000018760000}"/>
    <cellStyle name="Normal 3 4 3 2 2 3 3" xfId="16376" xr:uid="{00000000-0005-0000-0000-000019760000}"/>
    <cellStyle name="Normal 3 4 3 2 2 3 3 2" xfId="41135" xr:uid="{00000000-0005-0000-0000-00001A760000}"/>
    <cellStyle name="Normal 3 4 3 2 2 3 4" xfId="21327" xr:uid="{00000000-0005-0000-0000-00001B760000}"/>
    <cellStyle name="Normal 3 4 3 2 2 3 5" xfId="26279" xr:uid="{00000000-0005-0000-0000-00001C760000}"/>
    <cellStyle name="Normal 3 4 3 2 2 3 6" xfId="31231" xr:uid="{00000000-0005-0000-0000-00001D760000}"/>
    <cellStyle name="Normal 3 4 3 2 2 3 7" xfId="36183" xr:uid="{00000000-0005-0000-0000-00001E760000}"/>
    <cellStyle name="Normal 3 4 3 2 2 4" xfId="3572" xr:uid="{00000000-0005-0000-0000-00001F760000}"/>
    <cellStyle name="Normal 3 4 3 2 2 4 2" xfId="43183" xr:uid="{00000000-0005-0000-0000-000020760000}"/>
    <cellStyle name="Normal 3 4 3 2 2 5" xfId="8522" xr:uid="{00000000-0005-0000-0000-000021760000}"/>
    <cellStyle name="Normal 3 4 3 2 2 5 2" xfId="38231" xr:uid="{00000000-0005-0000-0000-000022760000}"/>
    <cellStyle name="Normal 3 4 3 2 2 6" xfId="13472" xr:uid="{00000000-0005-0000-0000-000023760000}"/>
    <cellStyle name="Normal 3 4 3 2 2 7" xfId="18423" xr:uid="{00000000-0005-0000-0000-000024760000}"/>
    <cellStyle name="Normal 3 4 3 2 2 8" xfId="23375" xr:uid="{00000000-0005-0000-0000-000025760000}"/>
    <cellStyle name="Normal 3 4 3 2 2 9" xfId="28327" xr:uid="{00000000-0005-0000-0000-000026760000}"/>
    <cellStyle name="Normal 3 4 3 2 3" xfId="2978" xr:uid="{00000000-0005-0000-0000-000027760000}"/>
    <cellStyle name="Normal 3 4 3 2 3 2" xfId="7928" xr:uid="{00000000-0005-0000-0000-000028760000}"/>
    <cellStyle name="Normal 3 4 3 2 3 2 2" xfId="42589" xr:uid="{00000000-0005-0000-0000-000029760000}"/>
    <cellStyle name="Normal 3 4 3 2 3 3" xfId="12878" xr:uid="{00000000-0005-0000-0000-00002A760000}"/>
    <cellStyle name="Normal 3 4 3 2 3 3 2" xfId="37637" xr:uid="{00000000-0005-0000-0000-00002B760000}"/>
    <cellStyle name="Normal 3 4 3 2 3 4" xfId="17829" xr:uid="{00000000-0005-0000-0000-00002C760000}"/>
    <cellStyle name="Normal 3 4 3 2 3 5" xfId="22781" xr:uid="{00000000-0005-0000-0000-00002D760000}"/>
    <cellStyle name="Normal 3 4 3 2 3 6" xfId="27733" xr:uid="{00000000-0005-0000-0000-00002E760000}"/>
    <cellStyle name="Normal 3 4 3 2 3 7" xfId="32685" xr:uid="{00000000-0005-0000-0000-00002F760000}"/>
    <cellStyle name="Normal 3 4 3 2 4" xfId="4430" xr:uid="{00000000-0005-0000-0000-000030760000}"/>
    <cellStyle name="Normal 3 4 3 2 4 2" xfId="9380" xr:uid="{00000000-0005-0000-0000-000031760000}"/>
    <cellStyle name="Normal 3 4 3 2 4 2 2" xfId="44041" xr:uid="{00000000-0005-0000-0000-000032760000}"/>
    <cellStyle name="Normal 3 4 3 2 4 3" xfId="14330" xr:uid="{00000000-0005-0000-0000-000033760000}"/>
    <cellStyle name="Normal 3 4 3 2 4 3 2" xfId="39089" xr:uid="{00000000-0005-0000-0000-000034760000}"/>
    <cellStyle name="Normal 3 4 3 2 4 4" xfId="19281" xr:uid="{00000000-0005-0000-0000-000035760000}"/>
    <cellStyle name="Normal 3 4 3 2 4 5" xfId="24233" xr:uid="{00000000-0005-0000-0000-000036760000}"/>
    <cellStyle name="Normal 3 4 3 2 4 6" xfId="29185" xr:uid="{00000000-0005-0000-0000-000037760000}"/>
    <cellStyle name="Normal 3 4 3 2 4 7" xfId="34137" xr:uid="{00000000-0005-0000-0000-000038760000}"/>
    <cellStyle name="Normal 3 4 3 2 5" xfId="5882" xr:uid="{00000000-0005-0000-0000-000039760000}"/>
    <cellStyle name="Normal 3 4 3 2 5 2" xfId="10832" xr:uid="{00000000-0005-0000-0000-00003A760000}"/>
    <cellStyle name="Normal 3 4 3 2 5 2 2" xfId="45493" xr:uid="{00000000-0005-0000-0000-00003B760000}"/>
    <cellStyle name="Normal 3 4 3 2 5 3" xfId="15782" xr:uid="{00000000-0005-0000-0000-00003C760000}"/>
    <cellStyle name="Normal 3 4 3 2 5 3 2" xfId="40541" xr:uid="{00000000-0005-0000-0000-00003D760000}"/>
    <cellStyle name="Normal 3 4 3 2 5 4" xfId="20733" xr:uid="{00000000-0005-0000-0000-00003E760000}"/>
    <cellStyle name="Normal 3 4 3 2 5 5" xfId="25685" xr:uid="{00000000-0005-0000-0000-00003F760000}"/>
    <cellStyle name="Normal 3 4 3 2 5 6" xfId="30637" xr:uid="{00000000-0005-0000-0000-000040760000}"/>
    <cellStyle name="Normal 3 4 3 2 5 7" xfId="35589" xr:uid="{00000000-0005-0000-0000-000041760000}"/>
    <cellStyle name="Normal 3 4 3 2 6" xfId="2120" xr:uid="{00000000-0005-0000-0000-000042760000}"/>
    <cellStyle name="Normal 3 4 3 2 6 2" xfId="41731" xr:uid="{00000000-0005-0000-0000-000043760000}"/>
    <cellStyle name="Normal 3 4 3 2 7" xfId="7070" xr:uid="{00000000-0005-0000-0000-000044760000}"/>
    <cellStyle name="Normal 3 4 3 2 7 2" xfId="36779" xr:uid="{00000000-0005-0000-0000-000045760000}"/>
    <cellStyle name="Normal 3 4 3 2 8" xfId="12020" xr:uid="{00000000-0005-0000-0000-000046760000}"/>
    <cellStyle name="Normal 3 4 3 2 9" xfId="16971" xr:uid="{00000000-0005-0000-0000-000047760000}"/>
    <cellStyle name="Normal 3 4 3 3" xfId="668" xr:uid="{00000000-0005-0000-0000-000048760000}"/>
    <cellStyle name="Normal 3 4 3 3 10" xfId="32421" xr:uid="{00000000-0005-0000-0000-000049760000}"/>
    <cellStyle name="Normal 3 4 3 3 2" xfId="4166" xr:uid="{00000000-0005-0000-0000-00004A760000}"/>
    <cellStyle name="Normal 3 4 3 3 2 2" xfId="9116" xr:uid="{00000000-0005-0000-0000-00004B760000}"/>
    <cellStyle name="Normal 3 4 3 3 2 2 2" xfId="43777" xr:uid="{00000000-0005-0000-0000-00004C760000}"/>
    <cellStyle name="Normal 3 4 3 3 2 3" xfId="14066" xr:uid="{00000000-0005-0000-0000-00004D760000}"/>
    <cellStyle name="Normal 3 4 3 3 2 3 2" xfId="38825" xr:uid="{00000000-0005-0000-0000-00004E760000}"/>
    <cellStyle name="Normal 3 4 3 3 2 4" xfId="19017" xr:uid="{00000000-0005-0000-0000-00004F760000}"/>
    <cellStyle name="Normal 3 4 3 3 2 5" xfId="23969" xr:uid="{00000000-0005-0000-0000-000050760000}"/>
    <cellStyle name="Normal 3 4 3 3 2 6" xfId="28921" xr:uid="{00000000-0005-0000-0000-000051760000}"/>
    <cellStyle name="Normal 3 4 3 3 2 7" xfId="33873" xr:uid="{00000000-0005-0000-0000-000052760000}"/>
    <cellStyle name="Normal 3 4 3 3 3" xfId="5618" xr:uid="{00000000-0005-0000-0000-000053760000}"/>
    <cellStyle name="Normal 3 4 3 3 3 2" xfId="10568" xr:uid="{00000000-0005-0000-0000-000054760000}"/>
    <cellStyle name="Normal 3 4 3 3 3 2 2" xfId="45229" xr:uid="{00000000-0005-0000-0000-000055760000}"/>
    <cellStyle name="Normal 3 4 3 3 3 3" xfId="15518" xr:uid="{00000000-0005-0000-0000-000056760000}"/>
    <cellStyle name="Normal 3 4 3 3 3 3 2" xfId="40277" xr:uid="{00000000-0005-0000-0000-000057760000}"/>
    <cellStyle name="Normal 3 4 3 3 3 4" xfId="20469" xr:uid="{00000000-0005-0000-0000-000058760000}"/>
    <cellStyle name="Normal 3 4 3 3 3 5" xfId="25421" xr:uid="{00000000-0005-0000-0000-000059760000}"/>
    <cellStyle name="Normal 3 4 3 3 3 6" xfId="30373" xr:uid="{00000000-0005-0000-0000-00005A760000}"/>
    <cellStyle name="Normal 3 4 3 3 3 7" xfId="35325" xr:uid="{00000000-0005-0000-0000-00005B760000}"/>
    <cellStyle name="Normal 3 4 3 3 4" xfId="2714" xr:uid="{00000000-0005-0000-0000-00005C760000}"/>
    <cellStyle name="Normal 3 4 3 3 4 2" xfId="42325" xr:uid="{00000000-0005-0000-0000-00005D760000}"/>
    <cellStyle name="Normal 3 4 3 3 5" xfId="7664" xr:uid="{00000000-0005-0000-0000-00005E760000}"/>
    <cellStyle name="Normal 3 4 3 3 5 2" xfId="37373" xr:uid="{00000000-0005-0000-0000-00005F760000}"/>
    <cellStyle name="Normal 3 4 3 3 6" xfId="12614" xr:uid="{00000000-0005-0000-0000-000060760000}"/>
    <cellStyle name="Normal 3 4 3 3 7" xfId="17565" xr:uid="{00000000-0005-0000-0000-000061760000}"/>
    <cellStyle name="Normal 3 4 3 3 8" xfId="22517" xr:uid="{00000000-0005-0000-0000-000062760000}"/>
    <cellStyle name="Normal 3 4 3 3 9" xfId="27469" xr:uid="{00000000-0005-0000-0000-000063760000}"/>
    <cellStyle name="Normal 3 4 3 4" xfId="1262" xr:uid="{00000000-0005-0000-0000-000064760000}"/>
    <cellStyle name="Normal 3 4 3 4 10" xfId="33015" xr:uid="{00000000-0005-0000-0000-000065760000}"/>
    <cellStyle name="Normal 3 4 3 4 2" xfId="4760" xr:uid="{00000000-0005-0000-0000-000066760000}"/>
    <cellStyle name="Normal 3 4 3 4 2 2" xfId="9710" xr:uid="{00000000-0005-0000-0000-000067760000}"/>
    <cellStyle name="Normal 3 4 3 4 2 2 2" xfId="44371" xr:uid="{00000000-0005-0000-0000-000068760000}"/>
    <cellStyle name="Normal 3 4 3 4 2 3" xfId="14660" xr:uid="{00000000-0005-0000-0000-000069760000}"/>
    <cellStyle name="Normal 3 4 3 4 2 3 2" xfId="39419" xr:uid="{00000000-0005-0000-0000-00006A760000}"/>
    <cellStyle name="Normal 3 4 3 4 2 4" xfId="19611" xr:uid="{00000000-0005-0000-0000-00006B760000}"/>
    <cellStyle name="Normal 3 4 3 4 2 5" xfId="24563" xr:uid="{00000000-0005-0000-0000-00006C760000}"/>
    <cellStyle name="Normal 3 4 3 4 2 6" xfId="29515" xr:uid="{00000000-0005-0000-0000-00006D760000}"/>
    <cellStyle name="Normal 3 4 3 4 2 7" xfId="34467" xr:uid="{00000000-0005-0000-0000-00006E760000}"/>
    <cellStyle name="Normal 3 4 3 4 3" xfId="6212" xr:uid="{00000000-0005-0000-0000-00006F760000}"/>
    <cellStyle name="Normal 3 4 3 4 3 2" xfId="11162" xr:uid="{00000000-0005-0000-0000-000070760000}"/>
    <cellStyle name="Normal 3 4 3 4 3 2 2" xfId="45823" xr:uid="{00000000-0005-0000-0000-000071760000}"/>
    <cellStyle name="Normal 3 4 3 4 3 3" xfId="16112" xr:uid="{00000000-0005-0000-0000-000072760000}"/>
    <cellStyle name="Normal 3 4 3 4 3 3 2" xfId="40871" xr:uid="{00000000-0005-0000-0000-000073760000}"/>
    <cellStyle name="Normal 3 4 3 4 3 4" xfId="21063" xr:uid="{00000000-0005-0000-0000-000074760000}"/>
    <cellStyle name="Normal 3 4 3 4 3 5" xfId="26015" xr:uid="{00000000-0005-0000-0000-000075760000}"/>
    <cellStyle name="Normal 3 4 3 4 3 6" xfId="30967" xr:uid="{00000000-0005-0000-0000-000076760000}"/>
    <cellStyle name="Normal 3 4 3 4 3 7" xfId="35919" xr:uid="{00000000-0005-0000-0000-000077760000}"/>
    <cellStyle name="Normal 3 4 3 4 4" xfId="3308" xr:uid="{00000000-0005-0000-0000-000078760000}"/>
    <cellStyle name="Normal 3 4 3 4 4 2" xfId="42919" xr:uid="{00000000-0005-0000-0000-000079760000}"/>
    <cellStyle name="Normal 3 4 3 4 5" xfId="8258" xr:uid="{00000000-0005-0000-0000-00007A760000}"/>
    <cellStyle name="Normal 3 4 3 4 5 2" xfId="37967" xr:uid="{00000000-0005-0000-0000-00007B760000}"/>
    <cellStyle name="Normal 3 4 3 4 6" xfId="13208" xr:uid="{00000000-0005-0000-0000-00007C760000}"/>
    <cellStyle name="Normal 3 4 3 4 7" xfId="18159" xr:uid="{00000000-0005-0000-0000-00007D760000}"/>
    <cellStyle name="Normal 3 4 3 4 8" xfId="23111" xr:uid="{00000000-0005-0000-0000-00007E760000}"/>
    <cellStyle name="Normal 3 4 3 4 9" xfId="28063" xr:uid="{00000000-0005-0000-0000-00007F760000}"/>
    <cellStyle name="Normal 3 4 3 5" xfId="2384" xr:uid="{00000000-0005-0000-0000-000080760000}"/>
    <cellStyle name="Normal 3 4 3 5 2" xfId="7334" xr:uid="{00000000-0005-0000-0000-000081760000}"/>
    <cellStyle name="Normal 3 4 3 5 2 2" xfId="41995" xr:uid="{00000000-0005-0000-0000-000082760000}"/>
    <cellStyle name="Normal 3 4 3 5 3" xfId="12284" xr:uid="{00000000-0005-0000-0000-000083760000}"/>
    <cellStyle name="Normal 3 4 3 5 3 2" xfId="37043" xr:uid="{00000000-0005-0000-0000-000084760000}"/>
    <cellStyle name="Normal 3 4 3 5 4" xfId="17235" xr:uid="{00000000-0005-0000-0000-000085760000}"/>
    <cellStyle name="Normal 3 4 3 5 5" xfId="22187" xr:uid="{00000000-0005-0000-0000-000086760000}"/>
    <cellStyle name="Normal 3 4 3 5 6" xfId="27139" xr:uid="{00000000-0005-0000-0000-000087760000}"/>
    <cellStyle name="Normal 3 4 3 5 7" xfId="32091" xr:uid="{00000000-0005-0000-0000-000088760000}"/>
    <cellStyle name="Normal 3 4 3 6" xfId="3836" xr:uid="{00000000-0005-0000-0000-000089760000}"/>
    <cellStyle name="Normal 3 4 3 6 2" xfId="8786" xr:uid="{00000000-0005-0000-0000-00008A760000}"/>
    <cellStyle name="Normal 3 4 3 6 2 2" xfId="43447" xr:uid="{00000000-0005-0000-0000-00008B760000}"/>
    <cellStyle name="Normal 3 4 3 6 3" xfId="13736" xr:uid="{00000000-0005-0000-0000-00008C760000}"/>
    <cellStyle name="Normal 3 4 3 6 3 2" xfId="38495" xr:uid="{00000000-0005-0000-0000-00008D760000}"/>
    <cellStyle name="Normal 3 4 3 6 4" xfId="18687" xr:uid="{00000000-0005-0000-0000-00008E760000}"/>
    <cellStyle name="Normal 3 4 3 6 5" xfId="23639" xr:uid="{00000000-0005-0000-0000-00008F760000}"/>
    <cellStyle name="Normal 3 4 3 6 6" xfId="28591" xr:uid="{00000000-0005-0000-0000-000090760000}"/>
    <cellStyle name="Normal 3 4 3 6 7" xfId="33543" xr:uid="{00000000-0005-0000-0000-000091760000}"/>
    <cellStyle name="Normal 3 4 3 7" xfId="5288" xr:uid="{00000000-0005-0000-0000-000092760000}"/>
    <cellStyle name="Normal 3 4 3 7 2" xfId="10238" xr:uid="{00000000-0005-0000-0000-000093760000}"/>
    <cellStyle name="Normal 3 4 3 7 2 2" xfId="44899" xr:uid="{00000000-0005-0000-0000-000094760000}"/>
    <cellStyle name="Normal 3 4 3 7 3" xfId="15188" xr:uid="{00000000-0005-0000-0000-000095760000}"/>
    <cellStyle name="Normal 3 4 3 7 3 2" xfId="39947" xr:uid="{00000000-0005-0000-0000-000096760000}"/>
    <cellStyle name="Normal 3 4 3 7 4" xfId="20139" xr:uid="{00000000-0005-0000-0000-000097760000}"/>
    <cellStyle name="Normal 3 4 3 7 5" xfId="25091" xr:uid="{00000000-0005-0000-0000-000098760000}"/>
    <cellStyle name="Normal 3 4 3 7 6" xfId="30043" xr:uid="{00000000-0005-0000-0000-000099760000}"/>
    <cellStyle name="Normal 3 4 3 7 7" xfId="34995" xr:uid="{00000000-0005-0000-0000-00009A760000}"/>
    <cellStyle name="Normal 3 4 3 8" xfId="1856" xr:uid="{00000000-0005-0000-0000-00009B760000}"/>
    <cellStyle name="Normal 3 4 3 8 2" xfId="41467" xr:uid="{00000000-0005-0000-0000-00009C760000}"/>
    <cellStyle name="Normal 3 4 3 9" xfId="6806" xr:uid="{00000000-0005-0000-0000-00009D760000}"/>
    <cellStyle name="Normal 3 4 3 9 2" xfId="36515" xr:uid="{00000000-0005-0000-0000-00009E760000}"/>
    <cellStyle name="Normal 3 4 4" xfId="404" xr:uid="{00000000-0005-0000-0000-00009F760000}"/>
    <cellStyle name="Normal 3 4 4 10" xfId="11822" xr:uid="{00000000-0005-0000-0000-0000A0760000}"/>
    <cellStyle name="Normal 3 4 4 11" xfId="16773" xr:uid="{00000000-0005-0000-0000-0000A1760000}"/>
    <cellStyle name="Normal 3 4 4 12" xfId="21725" xr:uid="{00000000-0005-0000-0000-0000A2760000}"/>
    <cellStyle name="Normal 3 4 4 13" xfId="26677" xr:uid="{00000000-0005-0000-0000-0000A3760000}"/>
    <cellStyle name="Normal 3 4 4 14" xfId="31629" xr:uid="{00000000-0005-0000-0000-0000A4760000}"/>
    <cellStyle name="Normal 3 4 4 2" xfId="998" xr:uid="{00000000-0005-0000-0000-0000A5760000}"/>
    <cellStyle name="Normal 3 4 4 2 10" xfId="21989" xr:uid="{00000000-0005-0000-0000-0000A6760000}"/>
    <cellStyle name="Normal 3 4 4 2 11" xfId="26941" xr:uid="{00000000-0005-0000-0000-0000A7760000}"/>
    <cellStyle name="Normal 3 4 4 2 12" xfId="31893" xr:uid="{00000000-0005-0000-0000-0000A8760000}"/>
    <cellStyle name="Normal 3 4 4 2 2" xfId="1592" xr:uid="{00000000-0005-0000-0000-0000A9760000}"/>
    <cellStyle name="Normal 3 4 4 2 2 10" xfId="33345" xr:uid="{00000000-0005-0000-0000-0000AA760000}"/>
    <cellStyle name="Normal 3 4 4 2 2 2" xfId="5090" xr:uid="{00000000-0005-0000-0000-0000AB760000}"/>
    <cellStyle name="Normal 3 4 4 2 2 2 2" xfId="10040" xr:uid="{00000000-0005-0000-0000-0000AC760000}"/>
    <cellStyle name="Normal 3 4 4 2 2 2 2 2" xfId="44701" xr:uid="{00000000-0005-0000-0000-0000AD760000}"/>
    <cellStyle name="Normal 3 4 4 2 2 2 3" xfId="14990" xr:uid="{00000000-0005-0000-0000-0000AE760000}"/>
    <cellStyle name="Normal 3 4 4 2 2 2 3 2" xfId="39749" xr:uid="{00000000-0005-0000-0000-0000AF760000}"/>
    <cellStyle name="Normal 3 4 4 2 2 2 4" xfId="19941" xr:uid="{00000000-0005-0000-0000-0000B0760000}"/>
    <cellStyle name="Normal 3 4 4 2 2 2 5" xfId="24893" xr:uid="{00000000-0005-0000-0000-0000B1760000}"/>
    <cellStyle name="Normal 3 4 4 2 2 2 6" xfId="29845" xr:uid="{00000000-0005-0000-0000-0000B2760000}"/>
    <cellStyle name="Normal 3 4 4 2 2 2 7" xfId="34797" xr:uid="{00000000-0005-0000-0000-0000B3760000}"/>
    <cellStyle name="Normal 3 4 4 2 2 3" xfId="6542" xr:uid="{00000000-0005-0000-0000-0000B4760000}"/>
    <cellStyle name="Normal 3 4 4 2 2 3 2" xfId="11492" xr:uid="{00000000-0005-0000-0000-0000B5760000}"/>
    <cellStyle name="Normal 3 4 4 2 2 3 2 2" xfId="46153" xr:uid="{00000000-0005-0000-0000-0000B6760000}"/>
    <cellStyle name="Normal 3 4 4 2 2 3 3" xfId="16442" xr:uid="{00000000-0005-0000-0000-0000B7760000}"/>
    <cellStyle name="Normal 3 4 4 2 2 3 3 2" xfId="41201" xr:uid="{00000000-0005-0000-0000-0000B8760000}"/>
    <cellStyle name="Normal 3 4 4 2 2 3 4" xfId="21393" xr:uid="{00000000-0005-0000-0000-0000B9760000}"/>
    <cellStyle name="Normal 3 4 4 2 2 3 5" xfId="26345" xr:uid="{00000000-0005-0000-0000-0000BA760000}"/>
    <cellStyle name="Normal 3 4 4 2 2 3 6" xfId="31297" xr:uid="{00000000-0005-0000-0000-0000BB760000}"/>
    <cellStyle name="Normal 3 4 4 2 2 3 7" xfId="36249" xr:uid="{00000000-0005-0000-0000-0000BC760000}"/>
    <cellStyle name="Normal 3 4 4 2 2 4" xfId="3638" xr:uid="{00000000-0005-0000-0000-0000BD760000}"/>
    <cellStyle name="Normal 3 4 4 2 2 4 2" xfId="43249" xr:uid="{00000000-0005-0000-0000-0000BE760000}"/>
    <cellStyle name="Normal 3 4 4 2 2 5" xfId="8588" xr:uid="{00000000-0005-0000-0000-0000BF760000}"/>
    <cellStyle name="Normal 3 4 4 2 2 5 2" xfId="38297" xr:uid="{00000000-0005-0000-0000-0000C0760000}"/>
    <cellStyle name="Normal 3 4 4 2 2 6" xfId="13538" xr:uid="{00000000-0005-0000-0000-0000C1760000}"/>
    <cellStyle name="Normal 3 4 4 2 2 7" xfId="18489" xr:uid="{00000000-0005-0000-0000-0000C2760000}"/>
    <cellStyle name="Normal 3 4 4 2 2 8" xfId="23441" xr:uid="{00000000-0005-0000-0000-0000C3760000}"/>
    <cellStyle name="Normal 3 4 4 2 2 9" xfId="28393" xr:uid="{00000000-0005-0000-0000-0000C4760000}"/>
    <cellStyle name="Normal 3 4 4 2 3" xfId="3044" xr:uid="{00000000-0005-0000-0000-0000C5760000}"/>
    <cellStyle name="Normal 3 4 4 2 3 2" xfId="7994" xr:uid="{00000000-0005-0000-0000-0000C6760000}"/>
    <cellStyle name="Normal 3 4 4 2 3 2 2" xfId="42655" xr:uid="{00000000-0005-0000-0000-0000C7760000}"/>
    <cellStyle name="Normal 3 4 4 2 3 3" xfId="12944" xr:uid="{00000000-0005-0000-0000-0000C8760000}"/>
    <cellStyle name="Normal 3 4 4 2 3 3 2" xfId="37703" xr:uid="{00000000-0005-0000-0000-0000C9760000}"/>
    <cellStyle name="Normal 3 4 4 2 3 4" xfId="17895" xr:uid="{00000000-0005-0000-0000-0000CA760000}"/>
    <cellStyle name="Normal 3 4 4 2 3 5" xfId="22847" xr:uid="{00000000-0005-0000-0000-0000CB760000}"/>
    <cellStyle name="Normal 3 4 4 2 3 6" xfId="27799" xr:uid="{00000000-0005-0000-0000-0000CC760000}"/>
    <cellStyle name="Normal 3 4 4 2 3 7" xfId="32751" xr:uid="{00000000-0005-0000-0000-0000CD760000}"/>
    <cellStyle name="Normal 3 4 4 2 4" xfId="4496" xr:uid="{00000000-0005-0000-0000-0000CE760000}"/>
    <cellStyle name="Normal 3 4 4 2 4 2" xfId="9446" xr:uid="{00000000-0005-0000-0000-0000CF760000}"/>
    <cellStyle name="Normal 3 4 4 2 4 2 2" xfId="44107" xr:uid="{00000000-0005-0000-0000-0000D0760000}"/>
    <cellStyle name="Normal 3 4 4 2 4 3" xfId="14396" xr:uid="{00000000-0005-0000-0000-0000D1760000}"/>
    <cellStyle name="Normal 3 4 4 2 4 3 2" xfId="39155" xr:uid="{00000000-0005-0000-0000-0000D2760000}"/>
    <cellStyle name="Normal 3 4 4 2 4 4" xfId="19347" xr:uid="{00000000-0005-0000-0000-0000D3760000}"/>
    <cellStyle name="Normal 3 4 4 2 4 5" xfId="24299" xr:uid="{00000000-0005-0000-0000-0000D4760000}"/>
    <cellStyle name="Normal 3 4 4 2 4 6" xfId="29251" xr:uid="{00000000-0005-0000-0000-0000D5760000}"/>
    <cellStyle name="Normal 3 4 4 2 4 7" xfId="34203" xr:uid="{00000000-0005-0000-0000-0000D6760000}"/>
    <cellStyle name="Normal 3 4 4 2 5" xfId="5948" xr:uid="{00000000-0005-0000-0000-0000D7760000}"/>
    <cellStyle name="Normal 3 4 4 2 5 2" xfId="10898" xr:uid="{00000000-0005-0000-0000-0000D8760000}"/>
    <cellStyle name="Normal 3 4 4 2 5 2 2" xfId="45559" xr:uid="{00000000-0005-0000-0000-0000D9760000}"/>
    <cellStyle name="Normal 3 4 4 2 5 3" xfId="15848" xr:uid="{00000000-0005-0000-0000-0000DA760000}"/>
    <cellStyle name="Normal 3 4 4 2 5 3 2" xfId="40607" xr:uid="{00000000-0005-0000-0000-0000DB760000}"/>
    <cellStyle name="Normal 3 4 4 2 5 4" xfId="20799" xr:uid="{00000000-0005-0000-0000-0000DC760000}"/>
    <cellStyle name="Normal 3 4 4 2 5 5" xfId="25751" xr:uid="{00000000-0005-0000-0000-0000DD760000}"/>
    <cellStyle name="Normal 3 4 4 2 5 6" xfId="30703" xr:uid="{00000000-0005-0000-0000-0000DE760000}"/>
    <cellStyle name="Normal 3 4 4 2 5 7" xfId="35655" xr:uid="{00000000-0005-0000-0000-0000DF760000}"/>
    <cellStyle name="Normal 3 4 4 2 6" xfId="2186" xr:uid="{00000000-0005-0000-0000-0000E0760000}"/>
    <cellStyle name="Normal 3 4 4 2 6 2" xfId="41797" xr:uid="{00000000-0005-0000-0000-0000E1760000}"/>
    <cellStyle name="Normal 3 4 4 2 7" xfId="7136" xr:uid="{00000000-0005-0000-0000-0000E2760000}"/>
    <cellStyle name="Normal 3 4 4 2 7 2" xfId="36845" xr:uid="{00000000-0005-0000-0000-0000E3760000}"/>
    <cellStyle name="Normal 3 4 4 2 8" xfId="12086" xr:uid="{00000000-0005-0000-0000-0000E4760000}"/>
    <cellStyle name="Normal 3 4 4 2 9" xfId="17037" xr:uid="{00000000-0005-0000-0000-0000E5760000}"/>
    <cellStyle name="Normal 3 4 4 3" xfId="734" xr:uid="{00000000-0005-0000-0000-0000E6760000}"/>
    <cellStyle name="Normal 3 4 4 3 10" xfId="32487" xr:uid="{00000000-0005-0000-0000-0000E7760000}"/>
    <cellStyle name="Normal 3 4 4 3 2" xfId="4232" xr:uid="{00000000-0005-0000-0000-0000E8760000}"/>
    <cellStyle name="Normal 3 4 4 3 2 2" xfId="9182" xr:uid="{00000000-0005-0000-0000-0000E9760000}"/>
    <cellStyle name="Normal 3 4 4 3 2 2 2" xfId="43843" xr:uid="{00000000-0005-0000-0000-0000EA760000}"/>
    <cellStyle name="Normal 3 4 4 3 2 3" xfId="14132" xr:uid="{00000000-0005-0000-0000-0000EB760000}"/>
    <cellStyle name="Normal 3 4 4 3 2 3 2" xfId="38891" xr:uid="{00000000-0005-0000-0000-0000EC760000}"/>
    <cellStyle name="Normal 3 4 4 3 2 4" xfId="19083" xr:uid="{00000000-0005-0000-0000-0000ED760000}"/>
    <cellStyle name="Normal 3 4 4 3 2 5" xfId="24035" xr:uid="{00000000-0005-0000-0000-0000EE760000}"/>
    <cellStyle name="Normal 3 4 4 3 2 6" xfId="28987" xr:uid="{00000000-0005-0000-0000-0000EF760000}"/>
    <cellStyle name="Normal 3 4 4 3 2 7" xfId="33939" xr:uid="{00000000-0005-0000-0000-0000F0760000}"/>
    <cellStyle name="Normal 3 4 4 3 3" xfId="5684" xr:uid="{00000000-0005-0000-0000-0000F1760000}"/>
    <cellStyle name="Normal 3 4 4 3 3 2" xfId="10634" xr:uid="{00000000-0005-0000-0000-0000F2760000}"/>
    <cellStyle name="Normal 3 4 4 3 3 2 2" xfId="45295" xr:uid="{00000000-0005-0000-0000-0000F3760000}"/>
    <cellStyle name="Normal 3 4 4 3 3 3" xfId="15584" xr:uid="{00000000-0005-0000-0000-0000F4760000}"/>
    <cellStyle name="Normal 3 4 4 3 3 3 2" xfId="40343" xr:uid="{00000000-0005-0000-0000-0000F5760000}"/>
    <cellStyle name="Normal 3 4 4 3 3 4" xfId="20535" xr:uid="{00000000-0005-0000-0000-0000F6760000}"/>
    <cellStyle name="Normal 3 4 4 3 3 5" xfId="25487" xr:uid="{00000000-0005-0000-0000-0000F7760000}"/>
    <cellStyle name="Normal 3 4 4 3 3 6" xfId="30439" xr:uid="{00000000-0005-0000-0000-0000F8760000}"/>
    <cellStyle name="Normal 3 4 4 3 3 7" xfId="35391" xr:uid="{00000000-0005-0000-0000-0000F9760000}"/>
    <cellStyle name="Normal 3 4 4 3 4" xfId="2780" xr:uid="{00000000-0005-0000-0000-0000FA760000}"/>
    <cellStyle name="Normal 3 4 4 3 4 2" xfId="42391" xr:uid="{00000000-0005-0000-0000-0000FB760000}"/>
    <cellStyle name="Normal 3 4 4 3 5" xfId="7730" xr:uid="{00000000-0005-0000-0000-0000FC760000}"/>
    <cellStyle name="Normal 3 4 4 3 5 2" xfId="37439" xr:uid="{00000000-0005-0000-0000-0000FD760000}"/>
    <cellStyle name="Normal 3 4 4 3 6" xfId="12680" xr:uid="{00000000-0005-0000-0000-0000FE760000}"/>
    <cellStyle name="Normal 3 4 4 3 7" xfId="17631" xr:uid="{00000000-0005-0000-0000-0000FF760000}"/>
    <cellStyle name="Normal 3 4 4 3 8" xfId="22583" xr:uid="{00000000-0005-0000-0000-000000770000}"/>
    <cellStyle name="Normal 3 4 4 3 9" xfId="27535" xr:uid="{00000000-0005-0000-0000-000001770000}"/>
    <cellStyle name="Normal 3 4 4 4" xfId="1328" xr:uid="{00000000-0005-0000-0000-000002770000}"/>
    <cellStyle name="Normal 3 4 4 4 10" xfId="33081" xr:uid="{00000000-0005-0000-0000-000003770000}"/>
    <cellStyle name="Normal 3 4 4 4 2" xfId="4826" xr:uid="{00000000-0005-0000-0000-000004770000}"/>
    <cellStyle name="Normal 3 4 4 4 2 2" xfId="9776" xr:uid="{00000000-0005-0000-0000-000005770000}"/>
    <cellStyle name="Normal 3 4 4 4 2 2 2" xfId="44437" xr:uid="{00000000-0005-0000-0000-000006770000}"/>
    <cellStyle name="Normal 3 4 4 4 2 3" xfId="14726" xr:uid="{00000000-0005-0000-0000-000007770000}"/>
    <cellStyle name="Normal 3 4 4 4 2 3 2" xfId="39485" xr:uid="{00000000-0005-0000-0000-000008770000}"/>
    <cellStyle name="Normal 3 4 4 4 2 4" xfId="19677" xr:uid="{00000000-0005-0000-0000-000009770000}"/>
    <cellStyle name="Normal 3 4 4 4 2 5" xfId="24629" xr:uid="{00000000-0005-0000-0000-00000A770000}"/>
    <cellStyle name="Normal 3 4 4 4 2 6" xfId="29581" xr:uid="{00000000-0005-0000-0000-00000B770000}"/>
    <cellStyle name="Normal 3 4 4 4 2 7" xfId="34533" xr:uid="{00000000-0005-0000-0000-00000C770000}"/>
    <cellStyle name="Normal 3 4 4 4 3" xfId="6278" xr:uid="{00000000-0005-0000-0000-00000D770000}"/>
    <cellStyle name="Normal 3 4 4 4 3 2" xfId="11228" xr:uid="{00000000-0005-0000-0000-00000E770000}"/>
    <cellStyle name="Normal 3 4 4 4 3 2 2" xfId="45889" xr:uid="{00000000-0005-0000-0000-00000F770000}"/>
    <cellStyle name="Normal 3 4 4 4 3 3" xfId="16178" xr:uid="{00000000-0005-0000-0000-000010770000}"/>
    <cellStyle name="Normal 3 4 4 4 3 3 2" xfId="40937" xr:uid="{00000000-0005-0000-0000-000011770000}"/>
    <cellStyle name="Normal 3 4 4 4 3 4" xfId="21129" xr:uid="{00000000-0005-0000-0000-000012770000}"/>
    <cellStyle name="Normal 3 4 4 4 3 5" xfId="26081" xr:uid="{00000000-0005-0000-0000-000013770000}"/>
    <cellStyle name="Normal 3 4 4 4 3 6" xfId="31033" xr:uid="{00000000-0005-0000-0000-000014770000}"/>
    <cellStyle name="Normal 3 4 4 4 3 7" xfId="35985" xr:uid="{00000000-0005-0000-0000-000015770000}"/>
    <cellStyle name="Normal 3 4 4 4 4" xfId="3374" xr:uid="{00000000-0005-0000-0000-000016770000}"/>
    <cellStyle name="Normal 3 4 4 4 4 2" xfId="42985" xr:uid="{00000000-0005-0000-0000-000017770000}"/>
    <cellStyle name="Normal 3 4 4 4 5" xfId="8324" xr:uid="{00000000-0005-0000-0000-000018770000}"/>
    <cellStyle name="Normal 3 4 4 4 5 2" xfId="38033" xr:uid="{00000000-0005-0000-0000-000019770000}"/>
    <cellStyle name="Normal 3 4 4 4 6" xfId="13274" xr:uid="{00000000-0005-0000-0000-00001A770000}"/>
    <cellStyle name="Normal 3 4 4 4 7" xfId="18225" xr:uid="{00000000-0005-0000-0000-00001B770000}"/>
    <cellStyle name="Normal 3 4 4 4 8" xfId="23177" xr:uid="{00000000-0005-0000-0000-00001C770000}"/>
    <cellStyle name="Normal 3 4 4 4 9" xfId="28129" xr:uid="{00000000-0005-0000-0000-00001D770000}"/>
    <cellStyle name="Normal 3 4 4 5" xfId="2450" xr:uid="{00000000-0005-0000-0000-00001E770000}"/>
    <cellStyle name="Normal 3 4 4 5 2" xfId="7400" xr:uid="{00000000-0005-0000-0000-00001F770000}"/>
    <cellStyle name="Normal 3 4 4 5 2 2" xfId="42061" xr:uid="{00000000-0005-0000-0000-000020770000}"/>
    <cellStyle name="Normal 3 4 4 5 3" xfId="12350" xr:uid="{00000000-0005-0000-0000-000021770000}"/>
    <cellStyle name="Normal 3 4 4 5 3 2" xfId="37109" xr:uid="{00000000-0005-0000-0000-000022770000}"/>
    <cellStyle name="Normal 3 4 4 5 4" xfId="17301" xr:uid="{00000000-0005-0000-0000-000023770000}"/>
    <cellStyle name="Normal 3 4 4 5 5" xfId="22253" xr:uid="{00000000-0005-0000-0000-000024770000}"/>
    <cellStyle name="Normal 3 4 4 5 6" xfId="27205" xr:uid="{00000000-0005-0000-0000-000025770000}"/>
    <cellStyle name="Normal 3 4 4 5 7" xfId="32157" xr:uid="{00000000-0005-0000-0000-000026770000}"/>
    <cellStyle name="Normal 3 4 4 6" xfId="3902" xr:uid="{00000000-0005-0000-0000-000027770000}"/>
    <cellStyle name="Normal 3 4 4 6 2" xfId="8852" xr:uid="{00000000-0005-0000-0000-000028770000}"/>
    <cellStyle name="Normal 3 4 4 6 2 2" xfId="43513" xr:uid="{00000000-0005-0000-0000-000029770000}"/>
    <cellStyle name="Normal 3 4 4 6 3" xfId="13802" xr:uid="{00000000-0005-0000-0000-00002A770000}"/>
    <cellStyle name="Normal 3 4 4 6 3 2" xfId="38561" xr:uid="{00000000-0005-0000-0000-00002B770000}"/>
    <cellStyle name="Normal 3 4 4 6 4" xfId="18753" xr:uid="{00000000-0005-0000-0000-00002C770000}"/>
    <cellStyle name="Normal 3 4 4 6 5" xfId="23705" xr:uid="{00000000-0005-0000-0000-00002D770000}"/>
    <cellStyle name="Normal 3 4 4 6 6" xfId="28657" xr:uid="{00000000-0005-0000-0000-00002E770000}"/>
    <cellStyle name="Normal 3 4 4 6 7" xfId="33609" xr:uid="{00000000-0005-0000-0000-00002F770000}"/>
    <cellStyle name="Normal 3 4 4 7" xfId="5354" xr:uid="{00000000-0005-0000-0000-000030770000}"/>
    <cellStyle name="Normal 3 4 4 7 2" xfId="10304" xr:uid="{00000000-0005-0000-0000-000031770000}"/>
    <cellStyle name="Normal 3 4 4 7 2 2" xfId="44965" xr:uid="{00000000-0005-0000-0000-000032770000}"/>
    <cellStyle name="Normal 3 4 4 7 3" xfId="15254" xr:uid="{00000000-0005-0000-0000-000033770000}"/>
    <cellStyle name="Normal 3 4 4 7 3 2" xfId="40013" xr:uid="{00000000-0005-0000-0000-000034770000}"/>
    <cellStyle name="Normal 3 4 4 7 4" xfId="20205" xr:uid="{00000000-0005-0000-0000-000035770000}"/>
    <cellStyle name="Normal 3 4 4 7 5" xfId="25157" xr:uid="{00000000-0005-0000-0000-000036770000}"/>
    <cellStyle name="Normal 3 4 4 7 6" xfId="30109" xr:uid="{00000000-0005-0000-0000-000037770000}"/>
    <cellStyle name="Normal 3 4 4 7 7" xfId="35061" xr:uid="{00000000-0005-0000-0000-000038770000}"/>
    <cellStyle name="Normal 3 4 4 8" xfId="1922" xr:uid="{00000000-0005-0000-0000-000039770000}"/>
    <cellStyle name="Normal 3 4 4 8 2" xfId="41533" xr:uid="{00000000-0005-0000-0000-00003A770000}"/>
    <cellStyle name="Normal 3 4 4 9" xfId="6872" xr:uid="{00000000-0005-0000-0000-00003B770000}"/>
    <cellStyle name="Normal 3 4 4 9 2" xfId="36581" xr:uid="{00000000-0005-0000-0000-00003C770000}"/>
    <cellStyle name="Normal 3 4 5" xfId="470" xr:uid="{00000000-0005-0000-0000-00003D770000}"/>
    <cellStyle name="Normal 3 4 5 10" xfId="11888" xr:uid="{00000000-0005-0000-0000-00003E770000}"/>
    <cellStyle name="Normal 3 4 5 11" xfId="16839" xr:uid="{00000000-0005-0000-0000-00003F770000}"/>
    <cellStyle name="Normal 3 4 5 12" xfId="21791" xr:uid="{00000000-0005-0000-0000-000040770000}"/>
    <cellStyle name="Normal 3 4 5 13" xfId="26743" xr:uid="{00000000-0005-0000-0000-000041770000}"/>
    <cellStyle name="Normal 3 4 5 14" xfId="31695" xr:uid="{00000000-0005-0000-0000-000042770000}"/>
    <cellStyle name="Normal 3 4 5 2" xfId="1064" xr:uid="{00000000-0005-0000-0000-000043770000}"/>
    <cellStyle name="Normal 3 4 5 2 10" xfId="22055" xr:uid="{00000000-0005-0000-0000-000044770000}"/>
    <cellStyle name="Normal 3 4 5 2 11" xfId="27007" xr:uid="{00000000-0005-0000-0000-000045770000}"/>
    <cellStyle name="Normal 3 4 5 2 12" xfId="31959" xr:uid="{00000000-0005-0000-0000-000046770000}"/>
    <cellStyle name="Normal 3 4 5 2 2" xfId="1658" xr:uid="{00000000-0005-0000-0000-000047770000}"/>
    <cellStyle name="Normal 3 4 5 2 2 10" xfId="33411" xr:uid="{00000000-0005-0000-0000-000048770000}"/>
    <cellStyle name="Normal 3 4 5 2 2 2" xfId="5156" xr:uid="{00000000-0005-0000-0000-000049770000}"/>
    <cellStyle name="Normal 3 4 5 2 2 2 2" xfId="10106" xr:uid="{00000000-0005-0000-0000-00004A770000}"/>
    <cellStyle name="Normal 3 4 5 2 2 2 2 2" xfId="44767" xr:uid="{00000000-0005-0000-0000-00004B770000}"/>
    <cellStyle name="Normal 3 4 5 2 2 2 3" xfId="15056" xr:uid="{00000000-0005-0000-0000-00004C770000}"/>
    <cellStyle name="Normal 3 4 5 2 2 2 3 2" xfId="39815" xr:uid="{00000000-0005-0000-0000-00004D770000}"/>
    <cellStyle name="Normal 3 4 5 2 2 2 4" xfId="20007" xr:uid="{00000000-0005-0000-0000-00004E770000}"/>
    <cellStyle name="Normal 3 4 5 2 2 2 5" xfId="24959" xr:uid="{00000000-0005-0000-0000-00004F770000}"/>
    <cellStyle name="Normal 3 4 5 2 2 2 6" xfId="29911" xr:uid="{00000000-0005-0000-0000-000050770000}"/>
    <cellStyle name="Normal 3 4 5 2 2 2 7" xfId="34863" xr:uid="{00000000-0005-0000-0000-000051770000}"/>
    <cellStyle name="Normal 3 4 5 2 2 3" xfId="6608" xr:uid="{00000000-0005-0000-0000-000052770000}"/>
    <cellStyle name="Normal 3 4 5 2 2 3 2" xfId="11558" xr:uid="{00000000-0005-0000-0000-000053770000}"/>
    <cellStyle name="Normal 3 4 5 2 2 3 2 2" xfId="46219" xr:uid="{00000000-0005-0000-0000-000054770000}"/>
    <cellStyle name="Normal 3 4 5 2 2 3 3" xfId="16508" xr:uid="{00000000-0005-0000-0000-000055770000}"/>
    <cellStyle name="Normal 3 4 5 2 2 3 3 2" xfId="41267" xr:uid="{00000000-0005-0000-0000-000056770000}"/>
    <cellStyle name="Normal 3 4 5 2 2 3 4" xfId="21459" xr:uid="{00000000-0005-0000-0000-000057770000}"/>
    <cellStyle name="Normal 3 4 5 2 2 3 5" xfId="26411" xr:uid="{00000000-0005-0000-0000-000058770000}"/>
    <cellStyle name="Normal 3 4 5 2 2 3 6" xfId="31363" xr:uid="{00000000-0005-0000-0000-000059770000}"/>
    <cellStyle name="Normal 3 4 5 2 2 3 7" xfId="36315" xr:uid="{00000000-0005-0000-0000-00005A770000}"/>
    <cellStyle name="Normal 3 4 5 2 2 4" xfId="3704" xr:uid="{00000000-0005-0000-0000-00005B770000}"/>
    <cellStyle name="Normal 3 4 5 2 2 4 2" xfId="43315" xr:uid="{00000000-0005-0000-0000-00005C770000}"/>
    <cellStyle name="Normal 3 4 5 2 2 5" xfId="8654" xr:uid="{00000000-0005-0000-0000-00005D770000}"/>
    <cellStyle name="Normal 3 4 5 2 2 5 2" xfId="38363" xr:uid="{00000000-0005-0000-0000-00005E770000}"/>
    <cellStyle name="Normal 3 4 5 2 2 6" xfId="13604" xr:uid="{00000000-0005-0000-0000-00005F770000}"/>
    <cellStyle name="Normal 3 4 5 2 2 7" xfId="18555" xr:uid="{00000000-0005-0000-0000-000060770000}"/>
    <cellStyle name="Normal 3 4 5 2 2 8" xfId="23507" xr:uid="{00000000-0005-0000-0000-000061770000}"/>
    <cellStyle name="Normal 3 4 5 2 2 9" xfId="28459" xr:uid="{00000000-0005-0000-0000-000062770000}"/>
    <cellStyle name="Normal 3 4 5 2 3" xfId="3110" xr:uid="{00000000-0005-0000-0000-000063770000}"/>
    <cellStyle name="Normal 3 4 5 2 3 2" xfId="8060" xr:uid="{00000000-0005-0000-0000-000064770000}"/>
    <cellStyle name="Normal 3 4 5 2 3 2 2" xfId="42721" xr:uid="{00000000-0005-0000-0000-000065770000}"/>
    <cellStyle name="Normal 3 4 5 2 3 3" xfId="13010" xr:uid="{00000000-0005-0000-0000-000066770000}"/>
    <cellStyle name="Normal 3 4 5 2 3 3 2" xfId="37769" xr:uid="{00000000-0005-0000-0000-000067770000}"/>
    <cellStyle name="Normal 3 4 5 2 3 4" xfId="17961" xr:uid="{00000000-0005-0000-0000-000068770000}"/>
    <cellStyle name="Normal 3 4 5 2 3 5" xfId="22913" xr:uid="{00000000-0005-0000-0000-000069770000}"/>
    <cellStyle name="Normal 3 4 5 2 3 6" xfId="27865" xr:uid="{00000000-0005-0000-0000-00006A770000}"/>
    <cellStyle name="Normal 3 4 5 2 3 7" xfId="32817" xr:uid="{00000000-0005-0000-0000-00006B770000}"/>
    <cellStyle name="Normal 3 4 5 2 4" xfId="4562" xr:uid="{00000000-0005-0000-0000-00006C770000}"/>
    <cellStyle name="Normal 3 4 5 2 4 2" xfId="9512" xr:uid="{00000000-0005-0000-0000-00006D770000}"/>
    <cellStyle name="Normal 3 4 5 2 4 2 2" xfId="44173" xr:uid="{00000000-0005-0000-0000-00006E770000}"/>
    <cellStyle name="Normal 3 4 5 2 4 3" xfId="14462" xr:uid="{00000000-0005-0000-0000-00006F770000}"/>
    <cellStyle name="Normal 3 4 5 2 4 3 2" xfId="39221" xr:uid="{00000000-0005-0000-0000-000070770000}"/>
    <cellStyle name="Normal 3 4 5 2 4 4" xfId="19413" xr:uid="{00000000-0005-0000-0000-000071770000}"/>
    <cellStyle name="Normal 3 4 5 2 4 5" xfId="24365" xr:uid="{00000000-0005-0000-0000-000072770000}"/>
    <cellStyle name="Normal 3 4 5 2 4 6" xfId="29317" xr:uid="{00000000-0005-0000-0000-000073770000}"/>
    <cellStyle name="Normal 3 4 5 2 4 7" xfId="34269" xr:uid="{00000000-0005-0000-0000-000074770000}"/>
    <cellStyle name="Normal 3 4 5 2 5" xfId="6014" xr:uid="{00000000-0005-0000-0000-000075770000}"/>
    <cellStyle name="Normal 3 4 5 2 5 2" xfId="10964" xr:uid="{00000000-0005-0000-0000-000076770000}"/>
    <cellStyle name="Normal 3 4 5 2 5 2 2" xfId="45625" xr:uid="{00000000-0005-0000-0000-000077770000}"/>
    <cellStyle name="Normal 3 4 5 2 5 3" xfId="15914" xr:uid="{00000000-0005-0000-0000-000078770000}"/>
    <cellStyle name="Normal 3 4 5 2 5 3 2" xfId="40673" xr:uid="{00000000-0005-0000-0000-000079770000}"/>
    <cellStyle name="Normal 3 4 5 2 5 4" xfId="20865" xr:uid="{00000000-0005-0000-0000-00007A770000}"/>
    <cellStyle name="Normal 3 4 5 2 5 5" xfId="25817" xr:uid="{00000000-0005-0000-0000-00007B770000}"/>
    <cellStyle name="Normal 3 4 5 2 5 6" xfId="30769" xr:uid="{00000000-0005-0000-0000-00007C770000}"/>
    <cellStyle name="Normal 3 4 5 2 5 7" xfId="35721" xr:uid="{00000000-0005-0000-0000-00007D770000}"/>
    <cellStyle name="Normal 3 4 5 2 6" xfId="2252" xr:uid="{00000000-0005-0000-0000-00007E770000}"/>
    <cellStyle name="Normal 3 4 5 2 6 2" xfId="41863" xr:uid="{00000000-0005-0000-0000-00007F770000}"/>
    <cellStyle name="Normal 3 4 5 2 7" xfId="7202" xr:uid="{00000000-0005-0000-0000-000080770000}"/>
    <cellStyle name="Normal 3 4 5 2 7 2" xfId="36911" xr:uid="{00000000-0005-0000-0000-000081770000}"/>
    <cellStyle name="Normal 3 4 5 2 8" xfId="12152" xr:uid="{00000000-0005-0000-0000-000082770000}"/>
    <cellStyle name="Normal 3 4 5 2 9" xfId="17103" xr:uid="{00000000-0005-0000-0000-000083770000}"/>
    <cellStyle name="Normal 3 4 5 3" xfId="800" xr:uid="{00000000-0005-0000-0000-000084770000}"/>
    <cellStyle name="Normal 3 4 5 3 10" xfId="32553" xr:uid="{00000000-0005-0000-0000-000085770000}"/>
    <cellStyle name="Normal 3 4 5 3 2" xfId="4298" xr:uid="{00000000-0005-0000-0000-000086770000}"/>
    <cellStyle name="Normal 3 4 5 3 2 2" xfId="9248" xr:uid="{00000000-0005-0000-0000-000087770000}"/>
    <cellStyle name="Normal 3 4 5 3 2 2 2" xfId="43909" xr:uid="{00000000-0005-0000-0000-000088770000}"/>
    <cellStyle name="Normal 3 4 5 3 2 3" xfId="14198" xr:uid="{00000000-0005-0000-0000-000089770000}"/>
    <cellStyle name="Normal 3 4 5 3 2 3 2" xfId="38957" xr:uid="{00000000-0005-0000-0000-00008A770000}"/>
    <cellStyle name="Normal 3 4 5 3 2 4" xfId="19149" xr:uid="{00000000-0005-0000-0000-00008B770000}"/>
    <cellStyle name="Normal 3 4 5 3 2 5" xfId="24101" xr:uid="{00000000-0005-0000-0000-00008C770000}"/>
    <cellStyle name="Normal 3 4 5 3 2 6" xfId="29053" xr:uid="{00000000-0005-0000-0000-00008D770000}"/>
    <cellStyle name="Normal 3 4 5 3 2 7" xfId="34005" xr:uid="{00000000-0005-0000-0000-00008E770000}"/>
    <cellStyle name="Normal 3 4 5 3 3" xfId="5750" xr:uid="{00000000-0005-0000-0000-00008F770000}"/>
    <cellStyle name="Normal 3 4 5 3 3 2" xfId="10700" xr:uid="{00000000-0005-0000-0000-000090770000}"/>
    <cellStyle name="Normal 3 4 5 3 3 2 2" xfId="45361" xr:uid="{00000000-0005-0000-0000-000091770000}"/>
    <cellStyle name="Normal 3 4 5 3 3 3" xfId="15650" xr:uid="{00000000-0005-0000-0000-000092770000}"/>
    <cellStyle name="Normal 3 4 5 3 3 3 2" xfId="40409" xr:uid="{00000000-0005-0000-0000-000093770000}"/>
    <cellStyle name="Normal 3 4 5 3 3 4" xfId="20601" xr:uid="{00000000-0005-0000-0000-000094770000}"/>
    <cellStyle name="Normal 3 4 5 3 3 5" xfId="25553" xr:uid="{00000000-0005-0000-0000-000095770000}"/>
    <cellStyle name="Normal 3 4 5 3 3 6" xfId="30505" xr:uid="{00000000-0005-0000-0000-000096770000}"/>
    <cellStyle name="Normal 3 4 5 3 3 7" xfId="35457" xr:uid="{00000000-0005-0000-0000-000097770000}"/>
    <cellStyle name="Normal 3 4 5 3 4" xfId="2846" xr:uid="{00000000-0005-0000-0000-000098770000}"/>
    <cellStyle name="Normal 3 4 5 3 4 2" xfId="42457" xr:uid="{00000000-0005-0000-0000-000099770000}"/>
    <cellStyle name="Normal 3 4 5 3 5" xfId="7796" xr:uid="{00000000-0005-0000-0000-00009A770000}"/>
    <cellStyle name="Normal 3 4 5 3 5 2" xfId="37505" xr:uid="{00000000-0005-0000-0000-00009B770000}"/>
    <cellStyle name="Normal 3 4 5 3 6" xfId="12746" xr:uid="{00000000-0005-0000-0000-00009C770000}"/>
    <cellStyle name="Normal 3 4 5 3 7" xfId="17697" xr:uid="{00000000-0005-0000-0000-00009D770000}"/>
    <cellStyle name="Normal 3 4 5 3 8" xfId="22649" xr:uid="{00000000-0005-0000-0000-00009E770000}"/>
    <cellStyle name="Normal 3 4 5 3 9" xfId="27601" xr:uid="{00000000-0005-0000-0000-00009F770000}"/>
    <cellStyle name="Normal 3 4 5 4" xfId="1394" xr:uid="{00000000-0005-0000-0000-0000A0770000}"/>
    <cellStyle name="Normal 3 4 5 4 10" xfId="33147" xr:uid="{00000000-0005-0000-0000-0000A1770000}"/>
    <cellStyle name="Normal 3 4 5 4 2" xfId="4892" xr:uid="{00000000-0005-0000-0000-0000A2770000}"/>
    <cellStyle name="Normal 3 4 5 4 2 2" xfId="9842" xr:uid="{00000000-0005-0000-0000-0000A3770000}"/>
    <cellStyle name="Normal 3 4 5 4 2 2 2" xfId="44503" xr:uid="{00000000-0005-0000-0000-0000A4770000}"/>
    <cellStyle name="Normal 3 4 5 4 2 3" xfId="14792" xr:uid="{00000000-0005-0000-0000-0000A5770000}"/>
    <cellStyle name="Normal 3 4 5 4 2 3 2" xfId="39551" xr:uid="{00000000-0005-0000-0000-0000A6770000}"/>
    <cellStyle name="Normal 3 4 5 4 2 4" xfId="19743" xr:uid="{00000000-0005-0000-0000-0000A7770000}"/>
    <cellStyle name="Normal 3 4 5 4 2 5" xfId="24695" xr:uid="{00000000-0005-0000-0000-0000A8770000}"/>
    <cellStyle name="Normal 3 4 5 4 2 6" xfId="29647" xr:uid="{00000000-0005-0000-0000-0000A9770000}"/>
    <cellStyle name="Normal 3 4 5 4 2 7" xfId="34599" xr:uid="{00000000-0005-0000-0000-0000AA770000}"/>
    <cellStyle name="Normal 3 4 5 4 3" xfId="6344" xr:uid="{00000000-0005-0000-0000-0000AB770000}"/>
    <cellStyle name="Normal 3 4 5 4 3 2" xfId="11294" xr:uid="{00000000-0005-0000-0000-0000AC770000}"/>
    <cellStyle name="Normal 3 4 5 4 3 2 2" xfId="45955" xr:uid="{00000000-0005-0000-0000-0000AD770000}"/>
    <cellStyle name="Normal 3 4 5 4 3 3" xfId="16244" xr:uid="{00000000-0005-0000-0000-0000AE770000}"/>
    <cellStyle name="Normal 3 4 5 4 3 3 2" xfId="41003" xr:uid="{00000000-0005-0000-0000-0000AF770000}"/>
    <cellStyle name="Normal 3 4 5 4 3 4" xfId="21195" xr:uid="{00000000-0005-0000-0000-0000B0770000}"/>
    <cellStyle name="Normal 3 4 5 4 3 5" xfId="26147" xr:uid="{00000000-0005-0000-0000-0000B1770000}"/>
    <cellStyle name="Normal 3 4 5 4 3 6" xfId="31099" xr:uid="{00000000-0005-0000-0000-0000B2770000}"/>
    <cellStyle name="Normal 3 4 5 4 3 7" xfId="36051" xr:uid="{00000000-0005-0000-0000-0000B3770000}"/>
    <cellStyle name="Normal 3 4 5 4 4" xfId="3440" xr:uid="{00000000-0005-0000-0000-0000B4770000}"/>
    <cellStyle name="Normal 3 4 5 4 4 2" xfId="43051" xr:uid="{00000000-0005-0000-0000-0000B5770000}"/>
    <cellStyle name="Normal 3 4 5 4 5" xfId="8390" xr:uid="{00000000-0005-0000-0000-0000B6770000}"/>
    <cellStyle name="Normal 3 4 5 4 5 2" xfId="38099" xr:uid="{00000000-0005-0000-0000-0000B7770000}"/>
    <cellStyle name="Normal 3 4 5 4 6" xfId="13340" xr:uid="{00000000-0005-0000-0000-0000B8770000}"/>
    <cellStyle name="Normal 3 4 5 4 7" xfId="18291" xr:uid="{00000000-0005-0000-0000-0000B9770000}"/>
    <cellStyle name="Normal 3 4 5 4 8" xfId="23243" xr:uid="{00000000-0005-0000-0000-0000BA770000}"/>
    <cellStyle name="Normal 3 4 5 4 9" xfId="28195" xr:uid="{00000000-0005-0000-0000-0000BB770000}"/>
    <cellStyle name="Normal 3 4 5 5" xfId="2516" xr:uid="{00000000-0005-0000-0000-0000BC770000}"/>
    <cellStyle name="Normal 3 4 5 5 2" xfId="7466" xr:uid="{00000000-0005-0000-0000-0000BD770000}"/>
    <cellStyle name="Normal 3 4 5 5 2 2" xfId="42127" xr:uid="{00000000-0005-0000-0000-0000BE770000}"/>
    <cellStyle name="Normal 3 4 5 5 3" xfId="12416" xr:uid="{00000000-0005-0000-0000-0000BF770000}"/>
    <cellStyle name="Normal 3 4 5 5 3 2" xfId="37175" xr:uid="{00000000-0005-0000-0000-0000C0770000}"/>
    <cellStyle name="Normal 3 4 5 5 4" xfId="17367" xr:uid="{00000000-0005-0000-0000-0000C1770000}"/>
    <cellStyle name="Normal 3 4 5 5 5" xfId="22319" xr:uid="{00000000-0005-0000-0000-0000C2770000}"/>
    <cellStyle name="Normal 3 4 5 5 6" xfId="27271" xr:uid="{00000000-0005-0000-0000-0000C3770000}"/>
    <cellStyle name="Normal 3 4 5 5 7" xfId="32223" xr:uid="{00000000-0005-0000-0000-0000C4770000}"/>
    <cellStyle name="Normal 3 4 5 6" xfId="3968" xr:uid="{00000000-0005-0000-0000-0000C5770000}"/>
    <cellStyle name="Normal 3 4 5 6 2" xfId="8918" xr:uid="{00000000-0005-0000-0000-0000C6770000}"/>
    <cellStyle name="Normal 3 4 5 6 2 2" xfId="43579" xr:uid="{00000000-0005-0000-0000-0000C7770000}"/>
    <cellStyle name="Normal 3 4 5 6 3" xfId="13868" xr:uid="{00000000-0005-0000-0000-0000C8770000}"/>
    <cellStyle name="Normal 3 4 5 6 3 2" xfId="38627" xr:uid="{00000000-0005-0000-0000-0000C9770000}"/>
    <cellStyle name="Normal 3 4 5 6 4" xfId="18819" xr:uid="{00000000-0005-0000-0000-0000CA770000}"/>
    <cellStyle name="Normal 3 4 5 6 5" xfId="23771" xr:uid="{00000000-0005-0000-0000-0000CB770000}"/>
    <cellStyle name="Normal 3 4 5 6 6" xfId="28723" xr:uid="{00000000-0005-0000-0000-0000CC770000}"/>
    <cellStyle name="Normal 3 4 5 6 7" xfId="33675" xr:uid="{00000000-0005-0000-0000-0000CD770000}"/>
    <cellStyle name="Normal 3 4 5 7" xfId="5420" xr:uid="{00000000-0005-0000-0000-0000CE770000}"/>
    <cellStyle name="Normal 3 4 5 7 2" xfId="10370" xr:uid="{00000000-0005-0000-0000-0000CF770000}"/>
    <cellStyle name="Normal 3 4 5 7 2 2" xfId="45031" xr:uid="{00000000-0005-0000-0000-0000D0770000}"/>
    <cellStyle name="Normal 3 4 5 7 3" xfId="15320" xr:uid="{00000000-0005-0000-0000-0000D1770000}"/>
    <cellStyle name="Normal 3 4 5 7 3 2" xfId="40079" xr:uid="{00000000-0005-0000-0000-0000D2770000}"/>
    <cellStyle name="Normal 3 4 5 7 4" xfId="20271" xr:uid="{00000000-0005-0000-0000-0000D3770000}"/>
    <cellStyle name="Normal 3 4 5 7 5" xfId="25223" xr:uid="{00000000-0005-0000-0000-0000D4770000}"/>
    <cellStyle name="Normal 3 4 5 7 6" xfId="30175" xr:uid="{00000000-0005-0000-0000-0000D5770000}"/>
    <cellStyle name="Normal 3 4 5 7 7" xfId="35127" xr:uid="{00000000-0005-0000-0000-0000D6770000}"/>
    <cellStyle name="Normal 3 4 5 8" xfId="1988" xr:uid="{00000000-0005-0000-0000-0000D7770000}"/>
    <cellStyle name="Normal 3 4 5 8 2" xfId="41599" xr:uid="{00000000-0005-0000-0000-0000D8770000}"/>
    <cellStyle name="Normal 3 4 5 9" xfId="6938" xr:uid="{00000000-0005-0000-0000-0000D9770000}"/>
    <cellStyle name="Normal 3 4 5 9 2" xfId="36647" xr:uid="{00000000-0005-0000-0000-0000DA770000}"/>
    <cellStyle name="Normal 3 4 6" xfId="602" xr:uid="{00000000-0005-0000-0000-0000DB770000}"/>
    <cellStyle name="Normal 3 4 6 10" xfId="21593" xr:uid="{00000000-0005-0000-0000-0000DC770000}"/>
    <cellStyle name="Normal 3 4 6 11" xfId="26545" xr:uid="{00000000-0005-0000-0000-0000DD770000}"/>
    <cellStyle name="Normal 3 4 6 12" xfId="31497" xr:uid="{00000000-0005-0000-0000-0000DE770000}"/>
    <cellStyle name="Normal 3 4 6 2" xfId="1196" xr:uid="{00000000-0005-0000-0000-0000DF770000}"/>
    <cellStyle name="Normal 3 4 6 2 10" xfId="32949" xr:uid="{00000000-0005-0000-0000-0000E0770000}"/>
    <cellStyle name="Normal 3 4 6 2 2" xfId="4694" xr:uid="{00000000-0005-0000-0000-0000E1770000}"/>
    <cellStyle name="Normal 3 4 6 2 2 2" xfId="9644" xr:uid="{00000000-0005-0000-0000-0000E2770000}"/>
    <cellStyle name="Normal 3 4 6 2 2 2 2" xfId="44305" xr:uid="{00000000-0005-0000-0000-0000E3770000}"/>
    <cellStyle name="Normal 3 4 6 2 2 3" xfId="14594" xr:uid="{00000000-0005-0000-0000-0000E4770000}"/>
    <cellStyle name="Normal 3 4 6 2 2 3 2" xfId="39353" xr:uid="{00000000-0005-0000-0000-0000E5770000}"/>
    <cellStyle name="Normal 3 4 6 2 2 4" xfId="19545" xr:uid="{00000000-0005-0000-0000-0000E6770000}"/>
    <cellStyle name="Normal 3 4 6 2 2 5" xfId="24497" xr:uid="{00000000-0005-0000-0000-0000E7770000}"/>
    <cellStyle name="Normal 3 4 6 2 2 6" xfId="29449" xr:uid="{00000000-0005-0000-0000-0000E8770000}"/>
    <cellStyle name="Normal 3 4 6 2 2 7" xfId="34401" xr:uid="{00000000-0005-0000-0000-0000E9770000}"/>
    <cellStyle name="Normal 3 4 6 2 3" xfId="6146" xr:uid="{00000000-0005-0000-0000-0000EA770000}"/>
    <cellStyle name="Normal 3 4 6 2 3 2" xfId="11096" xr:uid="{00000000-0005-0000-0000-0000EB770000}"/>
    <cellStyle name="Normal 3 4 6 2 3 2 2" xfId="45757" xr:uid="{00000000-0005-0000-0000-0000EC770000}"/>
    <cellStyle name="Normal 3 4 6 2 3 3" xfId="16046" xr:uid="{00000000-0005-0000-0000-0000ED770000}"/>
    <cellStyle name="Normal 3 4 6 2 3 3 2" xfId="40805" xr:uid="{00000000-0005-0000-0000-0000EE770000}"/>
    <cellStyle name="Normal 3 4 6 2 3 4" xfId="20997" xr:uid="{00000000-0005-0000-0000-0000EF770000}"/>
    <cellStyle name="Normal 3 4 6 2 3 5" xfId="25949" xr:uid="{00000000-0005-0000-0000-0000F0770000}"/>
    <cellStyle name="Normal 3 4 6 2 3 6" xfId="30901" xr:uid="{00000000-0005-0000-0000-0000F1770000}"/>
    <cellStyle name="Normal 3 4 6 2 3 7" xfId="35853" xr:uid="{00000000-0005-0000-0000-0000F2770000}"/>
    <cellStyle name="Normal 3 4 6 2 4" xfId="3242" xr:uid="{00000000-0005-0000-0000-0000F3770000}"/>
    <cellStyle name="Normal 3 4 6 2 4 2" xfId="42853" xr:uid="{00000000-0005-0000-0000-0000F4770000}"/>
    <cellStyle name="Normal 3 4 6 2 5" xfId="8192" xr:uid="{00000000-0005-0000-0000-0000F5770000}"/>
    <cellStyle name="Normal 3 4 6 2 5 2" xfId="37901" xr:uid="{00000000-0005-0000-0000-0000F6770000}"/>
    <cellStyle name="Normal 3 4 6 2 6" xfId="13142" xr:uid="{00000000-0005-0000-0000-0000F7770000}"/>
    <cellStyle name="Normal 3 4 6 2 7" xfId="18093" xr:uid="{00000000-0005-0000-0000-0000F8770000}"/>
    <cellStyle name="Normal 3 4 6 2 8" xfId="23045" xr:uid="{00000000-0005-0000-0000-0000F9770000}"/>
    <cellStyle name="Normal 3 4 6 2 9" xfId="27997" xr:uid="{00000000-0005-0000-0000-0000FA770000}"/>
    <cellStyle name="Normal 3 4 6 3" xfId="2648" xr:uid="{00000000-0005-0000-0000-0000FB770000}"/>
    <cellStyle name="Normal 3 4 6 3 2" xfId="7598" xr:uid="{00000000-0005-0000-0000-0000FC770000}"/>
    <cellStyle name="Normal 3 4 6 3 2 2" xfId="42259" xr:uid="{00000000-0005-0000-0000-0000FD770000}"/>
    <cellStyle name="Normal 3 4 6 3 3" xfId="12548" xr:uid="{00000000-0005-0000-0000-0000FE770000}"/>
    <cellStyle name="Normal 3 4 6 3 3 2" xfId="37307" xr:uid="{00000000-0005-0000-0000-0000FF770000}"/>
    <cellStyle name="Normal 3 4 6 3 4" xfId="17499" xr:uid="{00000000-0005-0000-0000-000000780000}"/>
    <cellStyle name="Normal 3 4 6 3 5" xfId="22451" xr:uid="{00000000-0005-0000-0000-000001780000}"/>
    <cellStyle name="Normal 3 4 6 3 6" xfId="27403" xr:uid="{00000000-0005-0000-0000-000002780000}"/>
    <cellStyle name="Normal 3 4 6 3 7" xfId="32355" xr:uid="{00000000-0005-0000-0000-000003780000}"/>
    <cellStyle name="Normal 3 4 6 4" xfId="4100" xr:uid="{00000000-0005-0000-0000-000004780000}"/>
    <cellStyle name="Normal 3 4 6 4 2" xfId="9050" xr:uid="{00000000-0005-0000-0000-000005780000}"/>
    <cellStyle name="Normal 3 4 6 4 2 2" xfId="43711" xr:uid="{00000000-0005-0000-0000-000006780000}"/>
    <cellStyle name="Normal 3 4 6 4 3" xfId="14000" xr:uid="{00000000-0005-0000-0000-000007780000}"/>
    <cellStyle name="Normal 3 4 6 4 3 2" xfId="38759" xr:uid="{00000000-0005-0000-0000-000008780000}"/>
    <cellStyle name="Normal 3 4 6 4 4" xfId="18951" xr:uid="{00000000-0005-0000-0000-000009780000}"/>
    <cellStyle name="Normal 3 4 6 4 5" xfId="23903" xr:uid="{00000000-0005-0000-0000-00000A780000}"/>
    <cellStyle name="Normal 3 4 6 4 6" xfId="28855" xr:uid="{00000000-0005-0000-0000-00000B780000}"/>
    <cellStyle name="Normal 3 4 6 4 7" xfId="33807" xr:uid="{00000000-0005-0000-0000-00000C780000}"/>
    <cellStyle name="Normal 3 4 6 5" xfId="5552" xr:uid="{00000000-0005-0000-0000-00000D780000}"/>
    <cellStyle name="Normal 3 4 6 5 2" xfId="10502" xr:uid="{00000000-0005-0000-0000-00000E780000}"/>
    <cellStyle name="Normal 3 4 6 5 2 2" xfId="45163" xr:uid="{00000000-0005-0000-0000-00000F780000}"/>
    <cellStyle name="Normal 3 4 6 5 3" xfId="15452" xr:uid="{00000000-0005-0000-0000-000010780000}"/>
    <cellStyle name="Normal 3 4 6 5 3 2" xfId="40211" xr:uid="{00000000-0005-0000-0000-000011780000}"/>
    <cellStyle name="Normal 3 4 6 5 4" xfId="20403" xr:uid="{00000000-0005-0000-0000-000012780000}"/>
    <cellStyle name="Normal 3 4 6 5 5" xfId="25355" xr:uid="{00000000-0005-0000-0000-000013780000}"/>
    <cellStyle name="Normal 3 4 6 5 6" xfId="30307" xr:uid="{00000000-0005-0000-0000-000014780000}"/>
    <cellStyle name="Normal 3 4 6 5 7" xfId="35259" xr:uid="{00000000-0005-0000-0000-000015780000}"/>
    <cellStyle name="Normal 3 4 6 6" xfId="1790" xr:uid="{00000000-0005-0000-0000-000016780000}"/>
    <cellStyle name="Normal 3 4 6 6 2" xfId="41401" xr:uid="{00000000-0005-0000-0000-000017780000}"/>
    <cellStyle name="Normal 3 4 6 7" xfId="6740" xr:uid="{00000000-0005-0000-0000-000018780000}"/>
    <cellStyle name="Normal 3 4 6 7 2" xfId="36449" xr:uid="{00000000-0005-0000-0000-000019780000}"/>
    <cellStyle name="Normal 3 4 6 8" xfId="11690" xr:uid="{00000000-0005-0000-0000-00001A780000}"/>
    <cellStyle name="Normal 3 4 6 9" xfId="16641" xr:uid="{00000000-0005-0000-0000-00001B780000}"/>
    <cellStyle name="Normal 3 4 7" xfId="866" xr:uid="{00000000-0005-0000-0000-00001C780000}"/>
    <cellStyle name="Normal 3 4 7 10" xfId="21857" xr:uid="{00000000-0005-0000-0000-00001D780000}"/>
    <cellStyle name="Normal 3 4 7 11" xfId="26809" xr:uid="{00000000-0005-0000-0000-00001E780000}"/>
    <cellStyle name="Normal 3 4 7 12" xfId="31761" xr:uid="{00000000-0005-0000-0000-00001F780000}"/>
    <cellStyle name="Normal 3 4 7 2" xfId="1460" xr:uid="{00000000-0005-0000-0000-000020780000}"/>
    <cellStyle name="Normal 3 4 7 2 10" xfId="33213" xr:uid="{00000000-0005-0000-0000-000021780000}"/>
    <cellStyle name="Normal 3 4 7 2 2" xfId="4958" xr:uid="{00000000-0005-0000-0000-000022780000}"/>
    <cellStyle name="Normal 3 4 7 2 2 2" xfId="9908" xr:uid="{00000000-0005-0000-0000-000023780000}"/>
    <cellStyle name="Normal 3 4 7 2 2 2 2" xfId="44569" xr:uid="{00000000-0005-0000-0000-000024780000}"/>
    <cellStyle name="Normal 3 4 7 2 2 3" xfId="14858" xr:uid="{00000000-0005-0000-0000-000025780000}"/>
    <cellStyle name="Normal 3 4 7 2 2 3 2" xfId="39617" xr:uid="{00000000-0005-0000-0000-000026780000}"/>
    <cellStyle name="Normal 3 4 7 2 2 4" xfId="19809" xr:uid="{00000000-0005-0000-0000-000027780000}"/>
    <cellStyle name="Normal 3 4 7 2 2 5" xfId="24761" xr:uid="{00000000-0005-0000-0000-000028780000}"/>
    <cellStyle name="Normal 3 4 7 2 2 6" xfId="29713" xr:uid="{00000000-0005-0000-0000-000029780000}"/>
    <cellStyle name="Normal 3 4 7 2 2 7" xfId="34665" xr:uid="{00000000-0005-0000-0000-00002A780000}"/>
    <cellStyle name="Normal 3 4 7 2 3" xfId="6410" xr:uid="{00000000-0005-0000-0000-00002B780000}"/>
    <cellStyle name="Normal 3 4 7 2 3 2" xfId="11360" xr:uid="{00000000-0005-0000-0000-00002C780000}"/>
    <cellStyle name="Normal 3 4 7 2 3 2 2" xfId="46021" xr:uid="{00000000-0005-0000-0000-00002D780000}"/>
    <cellStyle name="Normal 3 4 7 2 3 3" xfId="16310" xr:uid="{00000000-0005-0000-0000-00002E780000}"/>
    <cellStyle name="Normal 3 4 7 2 3 3 2" xfId="41069" xr:uid="{00000000-0005-0000-0000-00002F780000}"/>
    <cellStyle name="Normal 3 4 7 2 3 4" xfId="21261" xr:uid="{00000000-0005-0000-0000-000030780000}"/>
    <cellStyle name="Normal 3 4 7 2 3 5" xfId="26213" xr:uid="{00000000-0005-0000-0000-000031780000}"/>
    <cellStyle name="Normal 3 4 7 2 3 6" xfId="31165" xr:uid="{00000000-0005-0000-0000-000032780000}"/>
    <cellStyle name="Normal 3 4 7 2 3 7" xfId="36117" xr:uid="{00000000-0005-0000-0000-000033780000}"/>
    <cellStyle name="Normal 3 4 7 2 4" xfId="3506" xr:uid="{00000000-0005-0000-0000-000034780000}"/>
    <cellStyle name="Normal 3 4 7 2 4 2" xfId="43117" xr:uid="{00000000-0005-0000-0000-000035780000}"/>
    <cellStyle name="Normal 3 4 7 2 5" xfId="8456" xr:uid="{00000000-0005-0000-0000-000036780000}"/>
    <cellStyle name="Normal 3 4 7 2 5 2" xfId="38165" xr:uid="{00000000-0005-0000-0000-000037780000}"/>
    <cellStyle name="Normal 3 4 7 2 6" xfId="13406" xr:uid="{00000000-0005-0000-0000-000038780000}"/>
    <cellStyle name="Normal 3 4 7 2 7" xfId="18357" xr:uid="{00000000-0005-0000-0000-000039780000}"/>
    <cellStyle name="Normal 3 4 7 2 8" xfId="23309" xr:uid="{00000000-0005-0000-0000-00003A780000}"/>
    <cellStyle name="Normal 3 4 7 2 9" xfId="28261" xr:uid="{00000000-0005-0000-0000-00003B780000}"/>
    <cellStyle name="Normal 3 4 7 3" xfId="2912" xr:uid="{00000000-0005-0000-0000-00003C780000}"/>
    <cellStyle name="Normal 3 4 7 3 2" xfId="7862" xr:uid="{00000000-0005-0000-0000-00003D780000}"/>
    <cellStyle name="Normal 3 4 7 3 2 2" xfId="42523" xr:uid="{00000000-0005-0000-0000-00003E780000}"/>
    <cellStyle name="Normal 3 4 7 3 3" xfId="12812" xr:uid="{00000000-0005-0000-0000-00003F780000}"/>
    <cellStyle name="Normal 3 4 7 3 3 2" xfId="37571" xr:uid="{00000000-0005-0000-0000-000040780000}"/>
    <cellStyle name="Normal 3 4 7 3 4" xfId="17763" xr:uid="{00000000-0005-0000-0000-000041780000}"/>
    <cellStyle name="Normal 3 4 7 3 5" xfId="22715" xr:uid="{00000000-0005-0000-0000-000042780000}"/>
    <cellStyle name="Normal 3 4 7 3 6" xfId="27667" xr:uid="{00000000-0005-0000-0000-000043780000}"/>
    <cellStyle name="Normal 3 4 7 3 7" xfId="32619" xr:uid="{00000000-0005-0000-0000-000044780000}"/>
    <cellStyle name="Normal 3 4 7 4" xfId="4364" xr:uid="{00000000-0005-0000-0000-000045780000}"/>
    <cellStyle name="Normal 3 4 7 4 2" xfId="9314" xr:uid="{00000000-0005-0000-0000-000046780000}"/>
    <cellStyle name="Normal 3 4 7 4 2 2" xfId="43975" xr:uid="{00000000-0005-0000-0000-000047780000}"/>
    <cellStyle name="Normal 3 4 7 4 3" xfId="14264" xr:uid="{00000000-0005-0000-0000-000048780000}"/>
    <cellStyle name="Normal 3 4 7 4 3 2" xfId="39023" xr:uid="{00000000-0005-0000-0000-000049780000}"/>
    <cellStyle name="Normal 3 4 7 4 4" xfId="19215" xr:uid="{00000000-0005-0000-0000-00004A780000}"/>
    <cellStyle name="Normal 3 4 7 4 5" xfId="24167" xr:uid="{00000000-0005-0000-0000-00004B780000}"/>
    <cellStyle name="Normal 3 4 7 4 6" xfId="29119" xr:uid="{00000000-0005-0000-0000-00004C780000}"/>
    <cellStyle name="Normal 3 4 7 4 7" xfId="34071" xr:uid="{00000000-0005-0000-0000-00004D780000}"/>
    <cellStyle name="Normal 3 4 7 5" xfId="5816" xr:uid="{00000000-0005-0000-0000-00004E780000}"/>
    <cellStyle name="Normal 3 4 7 5 2" xfId="10766" xr:uid="{00000000-0005-0000-0000-00004F780000}"/>
    <cellStyle name="Normal 3 4 7 5 2 2" xfId="45427" xr:uid="{00000000-0005-0000-0000-000050780000}"/>
    <cellStyle name="Normal 3 4 7 5 3" xfId="15716" xr:uid="{00000000-0005-0000-0000-000051780000}"/>
    <cellStyle name="Normal 3 4 7 5 3 2" xfId="40475" xr:uid="{00000000-0005-0000-0000-000052780000}"/>
    <cellStyle name="Normal 3 4 7 5 4" xfId="20667" xr:uid="{00000000-0005-0000-0000-000053780000}"/>
    <cellStyle name="Normal 3 4 7 5 5" xfId="25619" xr:uid="{00000000-0005-0000-0000-000054780000}"/>
    <cellStyle name="Normal 3 4 7 5 6" xfId="30571" xr:uid="{00000000-0005-0000-0000-000055780000}"/>
    <cellStyle name="Normal 3 4 7 5 7" xfId="35523" xr:uid="{00000000-0005-0000-0000-000056780000}"/>
    <cellStyle name="Normal 3 4 7 6" xfId="2054" xr:uid="{00000000-0005-0000-0000-000057780000}"/>
    <cellStyle name="Normal 3 4 7 6 2" xfId="41665" xr:uid="{00000000-0005-0000-0000-000058780000}"/>
    <cellStyle name="Normal 3 4 7 7" xfId="7004" xr:uid="{00000000-0005-0000-0000-000059780000}"/>
    <cellStyle name="Normal 3 4 7 7 2" xfId="36713" xr:uid="{00000000-0005-0000-0000-00005A780000}"/>
    <cellStyle name="Normal 3 4 7 8" xfId="11954" xr:uid="{00000000-0005-0000-0000-00005B780000}"/>
    <cellStyle name="Normal 3 4 7 9" xfId="16905" xr:uid="{00000000-0005-0000-0000-00005C780000}"/>
    <cellStyle name="Normal 3 4 8" xfId="536" xr:uid="{00000000-0005-0000-0000-00005D780000}"/>
    <cellStyle name="Normal 3 4 8 10" xfId="32289" xr:uid="{00000000-0005-0000-0000-00005E780000}"/>
    <cellStyle name="Normal 3 4 8 2" xfId="4034" xr:uid="{00000000-0005-0000-0000-00005F780000}"/>
    <cellStyle name="Normal 3 4 8 2 2" xfId="8984" xr:uid="{00000000-0005-0000-0000-000060780000}"/>
    <cellStyle name="Normal 3 4 8 2 2 2" xfId="43645" xr:uid="{00000000-0005-0000-0000-000061780000}"/>
    <cellStyle name="Normal 3 4 8 2 3" xfId="13934" xr:uid="{00000000-0005-0000-0000-000062780000}"/>
    <cellStyle name="Normal 3 4 8 2 3 2" xfId="38693" xr:uid="{00000000-0005-0000-0000-000063780000}"/>
    <cellStyle name="Normal 3 4 8 2 4" xfId="18885" xr:uid="{00000000-0005-0000-0000-000064780000}"/>
    <cellStyle name="Normal 3 4 8 2 5" xfId="23837" xr:uid="{00000000-0005-0000-0000-000065780000}"/>
    <cellStyle name="Normal 3 4 8 2 6" xfId="28789" xr:uid="{00000000-0005-0000-0000-000066780000}"/>
    <cellStyle name="Normal 3 4 8 2 7" xfId="33741" xr:uid="{00000000-0005-0000-0000-000067780000}"/>
    <cellStyle name="Normal 3 4 8 3" xfId="5486" xr:uid="{00000000-0005-0000-0000-000068780000}"/>
    <cellStyle name="Normal 3 4 8 3 2" xfId="10436" xr:uid="{00000000-0005-0000-0000-000069780000}"/>
    <cellStyle name="Normal 3 4 8 3 2 2" xfId="45097" xr:uid="{00000000-0005-0000-0000-00006A780000}"/>
    <cellStyle name="Normal 3 4 8 3 3" xfId="15386" xr:uid="{00000000-0005-0000-0000-00006B780000}"/>
    <cellStyle name="Normal 3 4 8 3 3 2" xfId="40145" xr:uid="{00000000-0005-0000-0000-00006C780000}"/>
    <cellStyle name="Normal 3 4 8 3 4" xfId="20337" xr:uid="{00000000-0005-0000-0000-00006D780000}"/>
    <cellStyle name="Normal 3 4 8 3 5" xfId="25289" xr:uid="{00000000-0005-0000-0000-00006E780000}"/>
    <cellStyle name="Normal 3 4 8 3 6" xfId="30241" xr:uid="{00000000-0005-0000-0000-00006F780000}"/>
    <cellStyle name="Normal 3 4 8 3 7" xfId="35193" xr:uid="{00000000-0005-0000-0000-000070780000}"/>
    <cellStyle name="Normal 3 4 8 4" xfId="2582" xr:uid="{00000000-0005-0000-0000-000071780000}"/>
    <cellStyle name="Normal 3 4 8 4 2" xfId="42193" xr:uid="{00000000-0005-0000-0000-000072780000}"/>
    <cellStyle name="Normal 3 4 8 5" xfId="7532" xr:uid="{00000000-0005-0000-0000-000073780000}"/>
    <cellStyle name="Normal 3 4 8 5 2" xfId="37241" xr:uid="{00000000-0005-0000-0000-000074780000}"/>
    <cellStyle name="Normal 3 4 8 6" xfId="12482" xr:uid="{00000000-0005-0000-0000-000075780000}"/>
    <cellStyle name="Normal 3 4 8 7" xfId="17433" xr:uid="{00000000-0005-0000-0000-000076780000}"/>
    <cellStyle name="Normal 3 4 8 8" xfId="22385" xr:uid="{00000000-0005-0000-0000-000077780000}"/>
    <cellStyle name="Normal 3 4 8 9" xfId="27337" xr:uid="{00000000-0005-0000-0000-000078780000}"/>
    <cellStyle name="Normal 3 4 9" xfId="1130" xr:uid="{00000000-0005-0000-0000-000079780000}"/>
    <cellStyle name="Normal 3 4 9 10" xfId="32883" xr:uid="{00000000-0005-0000-0000-00007A780000}"/>
    <cellStyle name="Normal 3 4 9 2" xfId="4628" xr:uid="{00000000-0005-0000-0000-00007B780000}"/>
    <cellStyle name="Normal 3 4 9 2 2" xfId="9578" xr:uid="{00000000-0005-0000-0000-00007C780000}"/>
    <cellStyle name="Normal 3 4 9 2 2 2" xfId="44239" xr:uid="{00000000-0005-0000-0000-00007D780000}"/>
    <cellStyle name="Normal 3 4 9 2 3" xfId="14528" xr:uid="{00000000-0005-0000-0000-00007E780000}"/>
    <cellStyle name="Normal 3 4 9 2 3 2" xfId="39287" xr:uid="{00000000-0005-0000-0000-00007F780000}"/>
    <cellStyle name="Normal 3 4 9 2 4" xfId="19479" xr:uid="{00000000-0005-0000-0000-000080780000}"/>
    <cellStyle name="Normal 3 4 9 2 5" xfId="24431" xr:uid="{00000000-0005-0000-0000-000081780000}"/>
    <cellStyle name="Normal 3 4 9 2 6" xfId="29383" xr:uid="{00000000-0005-0000-0000-000082780000}"/>
    <cellStyle name="Normal 3 4 9 2 7" xfId="34335" xr:uid="{00000000-0005-0000-0000-000083780000}"/>
    <cellStyle name="Normal 3 4 9 3" xfId="6080" xr:uid="{00000000-0005-0000-0000-000084780000}"/>
    <cellStyle name="Normal 3 4 9 3 2" xfId="11030" xr:uid="{00000000-0005-0000-0000-000085780000}"/>
    <cellStyle name="Normal 3 4 9 3 2 2" xfId="45691" xr:uid="{00000000-0005-0000-0000-000086780000}"/>
    <cellStyle name="Normal 3 4 9 3 3" xfId="15980" xr:uid="{00000000-0005-0000-0000-000087780000}"/>
    <cellStyle name="Normal 3 4 9 3 3 2" xfId="40739" xr:uid="{00000000-0005-0000-0000-000088780000}"/>
    <cellStyle name="Normal 3 4 9 3 4" xfId="20931" xr:uid="{00000000-0005-0000-0000-000089780000}"/>
    <cellStyle name="Normal 3 4 9 3 5" xfId="25883" xr:uid="{00000000-0005-0000-0000-00008A780000}"/>
    <cellStyle name="Normal 3 4 9 3 6" xfId="30835" xr:uid="{00000000-0005-0000-0000-00008B780000}"/>
    <cellStyle name="Normal 3 4 9 3 7" xfId="35787" xr:uid="{00000000-0005-0000-0000-00008C780000}"/>
    <cellStyle name="Normal 3 4 9 4" xfId="3176" xr:uid="{00000000-0005-0000-0000-00008D780000}"/>
    <cellStyle name="Normal 3 4 9 4 2" xfId="42787" xr:uid="{00000000-0005-0000-0000-00008E780000}"/>
    <cellStyle name="Normal 3 4 9 5" xfId="8126" xr:uid="{00000000-0005-0000-0000-00008F780000}"/>
    <cellStyle name="Normal 3 4 9 5 2" xfId="37835" xr:uid="{00000000-0005-0000-0000-000090780000}"/>
    <cellStyle name="Normal 3 4 9 6" xfId="13076" xr:uid="{00000000-0005-0000-0000-000091780000}"/>
    <cellStyle name="Normal 3 4 9 7" xfId="18027" xr:uid="{00000000-0005-0000-0000-000092780000}"/>
    <cellStyle name="Normal 3 4 9 8" xfId="22979" xr:uid="{00000000-0005-0000-0000-000093780000}"/>
    <cellStyle name="Normal 3 4 9 9" xfId="27931" xr:uid="{00000000-0005-0000-0000-000094780000}"/>
    <cellStyle name="Normal 4" xfId="66" xr:uid="{00000000-0005-0000-0000-000095780000}"/>
    <cellStyle name="Normal 4 10" xfId="67" xr:uid="{00000000-0005-0000-0000-000096780000}"/>
    <cellStyle name="Normal 4 11" xfId="68" xr:uid="{00000000-0005-0000-0000-000097780000}"/>
    <cellStyle name="Normal 4 12" xfId="69" xr:uid="{00000000-0005-0000-0000-000098780000}"/>
    <cellStyle name="Normal 4 13" xfId="70" xr:uid="{00000000-0005-0000-0000-000099780000}"/>
    <cellStyle name="Normal 4 14" xfId="71" xr:uid="{00000000-0005-0000-0000-00009A780000}"/>
    <cellStyle name="Normal 4 15" xfId="72" xr:uid="{00000000-0005-0000-0000-00009B780000}"/>
    <cellStyle name="Normal 4 16" xfId="73" xr:uid="{00000000-0005-0000-0000-00009C780000}"/>
    <cellStyle name="Normal 4 16 2" xfId="155" xr:uid="{00000000-0005-0000-0000-00009D780000}"/>
    <cellStyle name="Normal 4 17" xfId="268" xr:uid="{00000000-0005-0000-0000-00009E780000}"/>
    <cellStyle name="Normal 4 18" xfId="226" xr:uid="{00000000-0005-0000-0000-00009F780000}"/>
    <cellStyle name="Normal 4 18 10" xfId="2320" xr:uid="{00000000-0005-0000-0000-0000A0780000}"/>
    <cellStyle name="Normal 4 18 10 2" xfId="7270" xr:uid="{00000000-0005-0000-0000-0000A1780000}"/>
    <cellStyle name="Normal 4 18 10 2 2" xfId="41931" xr:uid="{00000000-0005-0000-0000-0000A2780000}"/>
    <cellStyle name="Normal 4 18 10 3" xfId="12220" xr:uid="{00000000-0005-0000-0000-0000A3780000}"/>
    <cellStyle name="Normal 4 18 10 3 2" xfId="36979" xr:uid="{00000000-0005-0000-0000-0000A4780000}"/>
    <cellStyle name="Normal 4 18 10 4" xfId="17171" xr:uid="{00000000-0005-0000-0000-0000A5780000}"/>
    <cellStyle name="Normal 4 18 10 5" xfId="22123" xr:uid="{00000000-0005-0000-0000-0000A6780000}"/>
    <cellStyle name="Normal 4 18 10 6" xfId="27075" xr:uid="{00000000-0005-0000-0000-0000A7780000}"/>
    <cellStyle name="Normal 4 18 10 7" xfId="32027" xr:uid="{00000000-0005-0000-0000-0000A8780000}"/>
    <cellStyle name="Normal 4 18 11" xfId="3772" xr:uid="{00000000-0005-0000-0000-0000A9780000}"/>
    <cellStyle name="Normal 4 18 11 2" xfId="8722" xr:uid="{00000000-0005-0000-0000-0000AA780000}"/>
    <cellStyle name="Normal 4 18 11 2 2" xfId="43383" xr:uid="{00000000-0005-0000-0000-0000AB780000}"/>
    <cellStyle name="Normal 4 18 11 3" xfId="13672" xr:uid="{00000000-0005-0000-0000-0000AC780000}"/>
    <cellStyle name="Normal 4 18 11 3 2" xfId="38431" xr:uid="{00000000-0005-0000-0000-0000AD780000}"/>
    <cellStyle name="Normal 4 18 11 4" xfId="18623" xr:uid="{00000000-0005-0000-0000-0000AE780000}"/>
    <cellStyle name="Normal 4 18 11 5" xfId="23575" xr:uid="{00000000-0005-0000-0000-0000AF780000}"/>
    <cellStyle name="Normal 4 18 11 6" xfId="28527" xr:uid="{00000000-0005-0000-0000-0000B0780000}"/>
    <cellStyle name="Normal 4 18 11 7" xfId="33479" xr:uid="{00000000-0005-0000-0000-0000B1780000}"/>
    <cellStyle name="Normal 4 18 12" xfId="5224" xr:uid="{00000000-0005-0000-0000-0000B2780000}"/>
    <cellStyle name="Normal 4 18 12 2" xfId="10174" xr:uid="{00000000-0005-0000-0000-0000B3780000}"/>
    <cellStyle name="Normal 4 18 12 2 2" xfId="44835" xr:uid="{00000000-0005-0000-0000-0000B4780000}"/>
    <cellStyle name="Normal 4 18 12 3" xfId="15124" xr:uid="{00000000-0005-0000-0000-0000B5780000}"/>
    <cellStyle name="Normal 4 18 12 3 2" xfId="39883" xr:uid="{00000000-0005-0000-0000-0000B6780000}"/>
    <cellStyle name="Normal 4 18 12 4" xfId="20075" xr:uid="{00000000-0005-0000-0000-0000B7780000}"/>
    <cellStyle name="Normal 4 18 12 5" xfId="25027" xr:uid="{00000000-0005-0000-0000-0000B8780000}"/>
    <cellStyle name="Normal 4 18 12 6" xfId="29979" xr:uid="{00000000-0005-0000-0000-0000B9780000}"/>
    <cellStyle name="Normal 4 18 12 7" xfId="34931" xr:uid="{00000000-0005-0000-0000-0000BA780000}"/>
    <cellStyle name="Normal 4 18 13" xfId="1726" xr:uid="{00000000-0005-0000-0000-0000BB780000}"/>
    <cellStyle name="Normal 4 18 13 2" xfId="41337" xr:uid="{00000000-0005-0000-0000-0000BC780000}"/>
    <cellStyle name="Normal 4 18 14" xfId="6676" xr:uid="{00000000-0005-0000-0000-0000BD780000}"/>
    <cellStyle name="Normal 4 18 14 2" xfId="36385" xr:uid="{00000000-0005-0000-0000-0000BE780000}"/>
    <cellStyle name="Normal 4 18 15" xfId="11626" xr:uid="{00000000-0005-0000-0000-0000BF780000}"/>
    <cellStyle name="Normal 4 18 16" xfId="16577" xr:uid="{00000000-0005-0000-0000-0000C0780000}"/>
    <cellStyle name="Normal 4 18 17" xfId="21529" xr:uid="{00000000-0005-0000-0000-0000C1780000}"/>
    <cellStyle name="Normal 4 18 18" xfId="26481" xr:uid="{00000000-0005-0000-0000-0000C2780000}"/>
    <cellStyle name="Normal 4 18 19" xfId="31433" xr:uid="{00000000-0005-0000-0000-0000C3780000}"/>
    <cellStyle name="Normal 4 18 2" xfId="307" xr:uid="{00000000-0005-0000-0000-0000C4780000}"/>
    <cellStyle name="Normal 4 18 2 10" xfId="3805" xr:uid="{00000000-0005-0000-0000-0000C5780000}"/>
    <cellStyle name="Normal 4 18 2 10 2" xfId="8755" xr:uid="{00000000-0005-0000-0000-0000C6780000}"/>
    <cellStyle name="Normal 4 18 2 10 2 2" xfId="43416" xr:uid="{00000000-0005-0000-0000-0000C7780000}"/>
    <cellStyle name="Normal 4 18 2 10 3" xfId="13705" xr:uid="{00000000-0005-0000-0000-0000C8780000}"/>
    <cellStyle name="Normal 4 18 2 10 3 2" xfId="38464" xr:uid="{00000000-0005-0000-0000-0000C9780000}"/>
    <cellStyle name="Normal 4 18 2 10 4" xfId="18656" xr:uid="{00000000-0005-0000-0000-0000CA780000}"/>
    <cellStyle name="Normal 4 18 2 10 5" xfId="23608" xr:uid="{00000000-0005-0000-0000-0000CB780000}"/>
    <cellStyle name="Normal 4 18 2 10 6" xfId="28560" xr:uid="{00000000-0005-0000-0000-0000CC780000}"/>
    <cellStyle name="Normal 4 18 2 10 7" xfId="33512" xr:uid="{00000000-0005-0000-0000-0000CD780000}"/>
    <cellStyle name="Normal 4 18 2 11" xfId="5257" xr:uid="{00000000-0005-0000-0000-0000CE780000}"/>
    <cellStyle name="Normal 4 18 2 11 2" xfId="10207" xr:uid="{00000000-0005-0000-0000-0000CF780000}"/>
    <cellStyle name="Normal 4 18 2 11 2 2" xfId="44868" xr:uid="{00000000-0005-0000-0000-0000D0780000}"/>
    <cellStyle name="Normal 4 18 2 11 3" xfId="15157" xr:uid="{00000000-0005-0000-0000-0000D1780000}"/>
    <cellStyle name="Normal 4 18 2 11 3 2" xfId="39916" xr:uid="{00000000-0005-0000-0000-0000D2780000}"/>
    <cellStyle name="Normal 4 18 2 11 4" xfId="20108" xr:uid="{00000000-0005-0000-0000-0000D3780000}"/>
    <cellStyle name="Normal 4 18 2 11 5" xfId="25060" xr:uid="{00000000-0005-0000-0000-0000D4780000}"/>
    <cellStyle name="Normal 4 18 2 11 6" xfId="30012" xr:uid="{00000000-0005-0000-0000-0000D5780000}"/>
    <cellStyle name="Normal 4 18 2 11 7" xfId="34964" xr:uid="{00000000-0005-0000-0000-0000D6780000}"/>
    <cellStyle name="Normal 4 18 2 12" xfId="1759" xr:uid="{00000000-0005-0000-0000-0000D7780000}"/>
    <cellStyle name="Normal 4 18 2 12 2" xfId="41370" xr:uid="{00000000-0005-0000-0000-0000D8780000}"/>
    <cellStyle name="Normal 4 18 2 13" xfId="6709" xr:uid="{00000000-0005-0000-0000-0000D9780000}"/>
    <cellStyle name="Normal 4 18 2 13 2" xfId="36418" xr:uid="{00000000-0005-0000-0000-0000DA780000}"/>
    <cellStyle name="Normal 4 18 2 14" xfId="11659" xr:uid="{00000000-0005-0000-0000-0000DB780000}"/>
    <cellStyle name="Normal 4 18 2 15" xfId="16610" xr:uid="{00000000-0005-0000-0000-0000DC780000}"/>
    <cellStyle name="Normal 4 18 2 16" xfId="21562" xr:uid="{00000000-0005-0000-0000-0000DD780000}"/>
    <cellStyle name="Normal 4 18 2 17" xfId="26514" xr:uid="{00000000-0005-0000-0000-0000DE780000}"/>
    <cellStyle name="Normal 4 18 2 18" xfId="31466" xr:uid="{00000000-0005-0000-0000-0000DF780000}"/>
    <cellStyle name="Normal 4 18 2 2" xfId="373" xr:uid="{00000000-0005-0000-0000-0000E0780000}"/>
    <cellStyle name="Normal 4 18 2 2 10" xfId="11791" xr:uid="{00000000-0005-0000-0000-0000E1780000}"/>
    <cellStyle name="Normal 4 18 2 2 11" xfId="16742" xr:uid="{00000000-0005-0000-0000-0000E2780000}"/>
    <cellStyle name="Normal 4 18 2 2 12" xfId="21694" xr:uid="{00000000-0005-0000-0000-0000E3780000}"/>
    <cellStyle name="Normal 4 18 2 2 13" xfId="26646" xr:uid="{00000000-0005-0000-0000-0000E4780000}"/>
    <cellStyle name="Normal 4 18 2 2 14" xfId="31598" xr:uid="{00000000-0005-0000-0000-0000E5780000}"/>
    <cellStyle name="Normal 4 18 2 2 2" xfId="967" xr:uid="{00000000-0005-0000-0000-0000E6780000}"/>
    <cellStyle name="Normal 4 18 2 2 2 10" xfId="21958" xr:uid="{00000000-0005-0000-0000-0000E7780000}"/>
    <cellStyle name="Normal 4 18 2 2 2 11" xfId="26910" xr:uid="{00000000-0005-0000-0000-0000E8780000}"/>
    <cellStyle name="Normal 4 18 2 2 2 12" xfId="31862" xr:uid="{00000000-0005-0000-0000-0000E9780000}"/>
    <cellStyle name="Normal 4 18 2 2 2 2" xfId="1561" xr:uid="{00000000-0005-0000-0000-0000EA780000}"/>
    <cellStyle name="Normal 4 18 2 2 2 2 10" xfId="33314" xr:uid="{00000000-0005-0000-0000-0000EB780000}"/>
    <cellStyle name="Normal 4 18 2 2 2 2 2" xfId="5059" xr:uid="{00000000-0005-0000-0000-0000EC780000}"/>
    <cellStyle name="Normal 4 18 2 2 2 2 2 2" xfId="10009" xr:uid="{00000000-0005-0000-0000-0000ED780000}"/>
    <cellStyle name="Normal 4 18 2 2 2 2 2 2 2" xfId="44670" xr:uid="{00000000-0005-0000-0000-0000EE780000}"/>
    <cellStyle name="Normal 4 18 2 2 2 2 2 3" xfId="14959" xr:uid="{00000000-0005-0000-0000-0000EF780000}"/>
    <cellStyle name="Normal 4 18 2 2 2 2 2 3 2" xfId="39718" xr:uid="{00000000-0005-0000-0000-0000F0780000}"/>
    <cellStyle name="Normal 4 18 2 2 2 2 2 4" xfId="19910" xr:uid="{00000000-0005-0000-0000-0000F1780000}"/>
    <cellStyle name="Normal 4 18 2 2 2 2 2 5" xfId="24862" xr:uid="{00000000-0005-0000-0000-0000F2780000}"/>
    <cellStyle name="Normal 4 18 2 2 2 2 2 6" xfId="29814" xr:uid="{00000000-0005-0000-0000-0000F3780000}"/>
    <cellStyle name="Normal 4 18 2 2 2 2 2 7" xfId="34766" xr:uid="{00000000-0005-0000-0000-0000F4780000}"/>
    <cellStyle name="Normal 4 18 2 2 2 2 3" xfId="6511" xr:uid="{00000000-0005-0000-0000-0000F5780000}"/>
    <cellStyle name="Normal 4 18 2 2 2 2 3 2" xfId="11461" xr:uid="{00000000-0005-0000-0000-0000F6780000}"/>
    <cellStyle name="Normal 4 18 2 2 2 2 3 2 2" xfId="46122" xr:uid="{00000000-0005-0000-0000-0000F7780000}"/>
    <cellStyle name="Normal 4 18 2 2 2 2 3 3" xfId="16411" xr:uid="{00000000-0005-0000-0000-0000F8780000}"/>
    <cellStyle name="Normal 4 18 2 2 2 2 3 3 2" xfId="41170" xr:uid="{00000000-0005-0000-0000-0000F9780000}"/>
    <cellStyle name="Normal 4 18 2 2 2 2 3 4" xfId="21362" xr:uid="{00000000-0005-0000-0000-0000FA780000}"/>
    <cellStyle name="Normal 4 18 2 2 2 2 3 5" xfId="26314" xr:uid="{00000000-0005-0000-0000-0000FB780000}"/>
    <cellStyle name="Normal 4 18 2 2 2 2 3 6" xfId="31266" xr:uid="{00000000-0005-0000-0000-0000FC780000}"/>
    <cellStyle name="Normal 4 18 2 2 2 2 3 7" xfId="36218" xr:uid="{00000000-0005-0000-0000-0000FD780000}"/>
    <cellStyle name="Normal 4 18 2 2 2 2 4" xfId="3607" xr:uid="{00000000-0005-0000-0000-0000FE780000}"/>
    <cellStyle name="Normal 4 18 2 2 2 2 4 2" xfId="43218" xr:uid="{00000000-0005-0000-0000-0000FF780000}"/>
    <cellStyle name="Normal 4 18 2 2 2 2 5" xfId="8557" xr:uid="{00000000-0005-0000-0000-000000790000}"/>
    <cellStyle name="Normal 4 18 2 2 2 2 5 2" xfId="38266" xr:uid="{00000000-0005-0000-0000-000001790000}"/>
    <cellStyle name="Normal 4 18 2 2 2 2 6" xfId="13507" xr:uid="{00000000-0005-0000-0000-000002790000}"/>
    <cellStyle name="Normal 4 18 2 2 2 2 7" xfId="18458" xr:uid="{00000000-0005-0000-0000-000003790000}"/>
    <cellStyle name="Normal 4 18 2 2 2 2 8" xfId="23410" xr:uid="{00000000-0005-0000-0000-000004790000}"/>
    <cellStyle name="Normal 4 18 2 2 2 2 9" xfId="28362" xr:uid="{00000000-0005-0000-0000-000005790000}"/>
    <cellStyle name="Normal 4 18 2 2 2 3" xfId="3013" xr:uid="{00000000-0005-0000-0000-000006790000}"/>
    <cellStyle name="Normal 4 18 2 2 2 3 2" xfId="7963" xr:uid="{00000000-0005-0000-0000-000007790000}"/>
    <cellStyle name="Normal 4 18 2 2 2 3 2 2" xfId="42624" xr:uid="{00000000-0005-0000-0000-000008790000}"/>
    <cellStyle name="Normal 4 18 2 2 2 3 3" xfId="12913" xr:uid="{00000000-0005-0000-0000-000009790000}"/>
    <cellStyle name="Normal 4 18 2 2 2 3 3 2" xfId="37672" xr:uid="{00000000-0005-0000-0000-00000A790000}"/>
    <cellStyle name="Normal 4 18 2 2 2 3 4" xfId="17864" xr:uid="{00000000-0005-0000-0000-00000B790000}"/>
    <cellStyle name="Normal 4 18 2 2 2 3 5" xfId="22816" xr:uid="{00000000-0005-0000-0000-00000C790000}"/>
    <cellStyle name="Normal 4 18 2 2 2 3 6" xfId="27768" xr:uid="{00000000-0005-0000-0000-00000D790000}"/>
    <cellStyle name="Normal 4 18 2 2 2 3 7" xfId="32720" xr:uid="{00000000-0005-0000-0000-00000E790000}"/>
    <cellStyle name="Normal 4 18 2 2 2 4" xfId="4465" xr:uid="{00000000-0005-0000-0000-00000F790000}"/>
    <cellStyle name="Normal 4 18 2 2 2 4 2" xfId="9415" xr:uid="{00000000-0005-0000-0000-000010790000}"/>
    <cellStyle name="Normal 4 18 2 2 2 4 2 2" xfId="44076" xr:uid="{00000000-0005-0000-0000-000011790000}"/>
    <cellStyle name="Normal 4 18 2 2 2 4 3" xfId="14365" xr:uid="{00000000-0005-0000-0000-000012790000}"/>
    <cellStyle name="Normal 4 18 2 2 2 4 3 2" xfId="39124" xr:uid="{00000000-0005-0000-0000-000013790000}"/>
    <cellStyle name="Normal 4 18 2 2 2 4 4" xfId="19316" xr:uid="{00000000-0005-0000-0000-000014790000}"/>
    <cellStyle name="Normal 4 18 2 2 2 4 5" xfId="24268" xr:uid="{00000000-0005-0000-0000-000015790000}"/>
    <cellStyle name="Normal 4 18 2 2 2 4 6" xfId="29220" xr:uid="{00000000-0005-0000-0000-000016790000}"/>
    <cellStyle name="Normal 4 18 2 2 2 4 7" xfId="34172" xr:uid="{00000000-0005-0000-0000-000017790000}"/>
    <cellStyle name="Normal 4 18 2 2 2 5" xfId="5917" xr:uid="{00000000-0005-0000-0000-000018790000}"/>
    <cellStyle name="Normal 4 18 2 2 2 5 2" xfId="10867" xr:uid="{00000000-0005-0000-0000-000019790000}"/>
    <cellStyle name="Normal 4 18 2 2 2 5 2 2" xfId="45528" xr:uid="{00000000-0005-0000-0000-00001A790000}"/>
    <cellStyle name="Normal 4 18 2 2 2 5 3" xfId="15817" xr:uid="{00000000-0005-0000-0000-00001B790000}"/>
    <cellStyle name="Normal 4 18 2 2 2 5 3 2" xfId="40576" xr:uid="{00000000-0005-0000-0000-00001C790000}"/>
    <cellStyle name="Normal 4 18 2 2 2 5 4" xfId="20768" xr:uid="{00000000-0005-0000-0000-00001D790000}"/>
    <cellStyle name="Normal 4 18 2 2 2 5 5" xfId="25720" xr:uid="{00000000-0005-0000-0000-00001E790000}"/>
    <cellStyle name="Normal 4 18 2 2 2 5 6" xfId="30672" xr:uid="{00000000-0005-0000-0000-00001F790000}"/>
    <cellStyle name="Normal 4 18 2 2 2 5 7" xfId="35624" xr:uid="{00000000-0005-0000-0000-000020790000}"/>
    <cellStyle name="Normal 4 18 2 2 2 6" xfId="2155" xr:uid="{00000000-0005-0000-0000-000021790000}"/>
    <cellStyle name="Normal 4 18 2 2 2 6 2" xfId="41766" xr:uid="{00000000-0005-0000-0000-000022790000}"/>
    <cellStyle name="Normal 4 18 2 2 2 7" xfId="7105" xr:uid="{00000000-0005-0000-0000-000023790000}"/>
    <cellStyle name="Normal 4 18 2 2 2 7 2" xfId="36814" xr:uid="{00000000-0005-0000-0000-000024790000}"/>
    <cellStyle name="Normal 4 18 2 2 2 8" xfId="12055" xr:uid="{00000000-0005-0000-0000-000025790000}"/>
    <cellStyle name="Normal 4 18 2 2 2 9" xfId="17006" xr:uid="{00000000-0005-0000-0000-000026790000}"/>
    <cellStyle name="Normal 4 18 2 2 3" xfId="703" xr:uid="{00000000-0005-0000-0000-000027790000}"/>
    <cellStyle name="Normal 4 18 2 2 3 10" xfId="32456" xr:uid="{00000000-0005-0000-0000-000028790000}"/>
    <cellStyle name="Normal 4 18 2 2 3 2" xfId="4201" xr:uid="{00000000-0005-0000-0000-000029790000}"/>
    <cellStyle name="Normal 4 18 2 2 3 2 2" xfId="9151" xr:uid="{00000000-0005-0000-0000-00002A790000}"/>
    <cellStyle name="Normal 4 18 2 2 3 2 2 2" xfId="43812" xr:uid="{00000000-0005-0000-0000-00002B790000}"/>
    <cellStyle name="Normal 4 18 2 2 3 2 3" xfId="14101" xr:uid="{00000000-0005-0000-0000-00002C790000}"/>
    <cellStyle name="Normal 4 18 2 2 3 2 3 2" xfId="38860" xr:uid="{00000000-0005-0000-0000-00002D790000}"/>
    <cellStyle name="Normal 4 18 2 2 3 2 4" xfId="19052" xr:uid="{00000000-0005-0000-0000-00002E790000}"/>
    <cellStyle name="Normal 4 18 2 2 3 2 5" xfId="24004" xr:uid="{00000000-0005-0000-0000-00002F790000}"/>
    <cellStyle name="Normal 4 18 2 2 3 2 6" xfId="28956" xr:uid="{00000000-0005-0000-0000-000030790000}"/>
    <cellStyle name="Normal 4 18 2 2 3 2 7" xfId="33908" xr:uid="{00000000-0005-0000-0000-000031790000}"/>
    <cellStyle name="Normal 4 18 2 2 3 3" xfId="5653" xr:uid="{00000000-0005-0000-0000-000032790000}"/>
    <cellStyle name="Normal 4 18 2 2 3 3 2" xfId="10603" xr:uid="{00000000-0005-0000-0000-000033790000}"/>
    <cellStyle name="Normal 4 18 2 2 3 3 2 2" xfId="45264" xr:uid="{00000000-0005-0000-0000-000034790000}"/>
    <cellStyle name="Normal 4 18 2 2 3 3 3" xfId="15553" xr:uid="{00000000-0005-0000-0000-000035790000}"/>
    <cellStyle name="Normal 4 18 2 2 3 3 3 2" xfId="40312" xr:uid="{00000000-0005-0000-0000-000036790000}"/>
    <cellStyle name="Normal 4 18 2 2 3 3 4" xfId="20504" xr:uid="{00000000-0005-0000-0000-000037790000}"/>
    <cellStyle name="Normal 4 18 2 2 3 3 5" xfId="25456" xr:uid="{00000000-0005-0000-0000-000038790000}"/>
    <cellStyle name="Normal 4 18 2 2 3 3 6" xfId="30408" xr:uid="{00000000-0005-0000-0000-000039790000}"/>
    <cellStyle name="Normal 4 18 2 2 3 3 7" xfId="35360" xr:uid="{00000000-0005-0000-0000-00003A790000}"/>
    <cellStyle name="Normal 4 18 2 2 3 4" xfId="2749" xr:uid="{00000000-0005-0000-0000-00003B790000}"/>
    <cellStyle name="Normal 4 18 2 2 3 4 2" xfId="42360" xr:uid="{00000000-0005-0000-0000-00003C790000}"/>
    <cellStyle name="Normal 4 18 2 2 3 5" xfId="7699" xr:uid="{00000000-0005-0000-0000-00003D790000}"/>
    <cellStyle name="Normal 4 18 2 2 3 5 2" xfId="37408" xr:uid="{00000000-0005-0000-0000-00003E790000}"/>
    <cellStyle name="Normal 4 18 2 2 3 6" xfId="12649" xr:uid="{00000000-0005-0000-0000-00003F790000}"/>
    <cellStyle name="Normal 4 18 2 2 3 7" xfId="17600" xr:uid="{00000000-0005-0000-0000-000040790000}"/>
    <cellStyle name="Normal 4 18 2 2 3 8" xfId="22552" xr:uid="{00000000-0005-0000-0000-000041790000}"/>
    <cellStyle name="Normal 4 18 2 2 3 9" xfId="27504" xr:uid="{00000000-0005-0000-0000-000042790000}"/>
    <cellStyle name="Normal 4 18 2 2 4" xfId="1297" xr:uid="{00000000-0005-0000-0000-000043790000}"/>
    <cellStyle name="Normal 4 18 2 2 4 10" xfId="33050" xr:uid="{00000000-0005-0000-0000-000044790000}"/>
    <cellStyle name="Normal 4 18 2 2 4 2" xfId="4795" xr:uid="{00000000-0005-0000-0000-000045790000}"/>
    <cellStyle name="Normal 4 18 2 2 4 2 2" xfId="9745" xr:uid="{00000000-0005-0000-0000-000046790000}"/>
    <cellStyle name="Normal 4 18 2 2 4 2 2 2" xfId="44406" xr:uid="{00000000-0005-0000-0000-000047790000}"/>
    <cellStyle name="Normal 4 18 2 2 4 2 3" xfId="14695" xr:uid="{00000000-0005-0000-0000-000048790000}"/>
    <cellStyle name="Normal 4 18 2 2 4 2 3 2" xfId="39454" xr:uid="{00000000-0005-0000-0000-000049790000}"/>
    <cellStyle name="Normal 4 18 2 2 4 2 4" xfId="19646" xr:uid="{00000000-0005-0000-0000-00004A790000}"/>
    <cellStyle name="Normal 4 18 2 2 4 2 5" xfId="24598" xr:uid="{00000000-0005-0000-0000-00004B790000}"/>
    <cellStyle name="Normal 4 18 2 2 4 2 6" xfId="29550" xr:uid="{00000000-0005-0000-0000-00004C790000}"/>
    <cellStyle name="Normal 4 18 2 2 4 2 7" xfId="34502" xr:uid="{00000000-0005-0000-0000-00004D790000}"/>
    <cellStyle name="Normal 4 18 2 2 4 3" xfId="6247" xr:uid="{00000000-0005-0000-0000-00004E790000}"/>
    <cellStyle name="Normal 4 18 2 2 4 3 2" xfId="11197" xr:uid="{00000000-0005-0000-0000-00004F790000}"/>
    <cellStyle name="Normal 4 18 2 2 4 3 2 2" xfId="45858" xr:uid="{00000000-0005-0000-0000-000050790000}"/>
    <cellStyle name="Normal 4 18 2 2 4 3 3" xfId="16147" xr:uid="{00000000-0005-0000-0000-000051790000}"/>
    <cellStyle name="Normal 4 18 2 2 4 3 3 2" xfId="40906" xr:uid="{00000000-0005-0000-0000-000052790000}"/>
    <cellStyle name="Normal 4 18 2 2 4 3 4" xfId="21098" xr:uid="{00000000-0005-0000-0000-000053790000}"/>
    <cellStyle name="Normal 4 18 2 2 4 3 5" xfId="26050" xr:uid="{00000000-0005-0000-0000-000054790000}"/>
    <cellStyle name="Normal 4 18 2 2 4 3 6" xfId="31002" xr:uid="{00000000-0005-0000-0000-000055790000}"/>
    <cellStyle name="Normal 4 18 2 2 4 3 7" xfId="35954" xr:uid="{00000000-0005-0000-0000-000056790000}"/>
    <cellStyle name="Normal 4 18 2 2 4 4" xfId="3343" xr:uid="{00000000-0005-0000-0000-000057790000}"/>
    <cellStyle name="Normal 4 18 2 2 4 4 2" xfId="42954" xr:uid="{00000000-0005-0000-0000-000058790000}"/>
    <cellStyle name="Normal 4 18 2 2 4 5" xfId="8293" xr:uid="{00000000-0005-0000-0000-000059790000}"/>
    <cellStyle name="Normal 4 18 2 2 4 5 2" xfId="38002" xr:uid="{00000000-0005-0000-0000-00005A790000}"/>
    <cellStyle name="Normal 4 18 2 2 4 6" xfId="13243" xr:uid="{00000000-0005-0000-0000-00005B790000}"/>
    <cellStyle name="Normal 4 18 2 2 4 7" xfId="18194" xr:uid="{00000000-0005-0000-0000-00005C790000}"/>
    <cellStyle name="Normal 4 18 2 2 4 8" xfId="23146" xr:uid="{00000000-0005-0000-0000-00005D790000}"/>
    <cellStyle name="Normal 4 18 2 2 4 9" xfId="28098" xr:uid="{00000000-0005-0000-0000-00005E790000}"/>
    <cellStyle name="Normal 4 18 2 2 5" xfId="2419" xr:uid="{00000000-0005-0000-0000-00005F790000}"/>
    <cellStyle name="Normal 4 18 2 2 5 2" xfId="7369" xr:uid="{00000000-0005-0000-0000-000060790000}"/>
    <cellStyle name="Normal 4 18 2 2 5 2 2" xfId="42030" xr:uid="{00000000-0005-0000-0000-000061790000}"/>
    <cellStyle name="Normal 4 18 2 2 5 3" xfId="12319" xr:uid="{00000000-0005-0000-0000-000062790000}"/>
    <cellStyle name="Normal 4 18 2 2 5 3 2" xfId="37078" xr:uid="{00000000-0005-0000-0000-000063790000}"/>
    <cellStyle name="Normal 4 18 2 2 5 4" xfId="17270" xr:uid="{00000000-0005-0000-0000-000064790000}"/>
    <cellStyle name="Normal 4 18 2 2 5 5" xfId="22222" xr:uid="{00000000-0005-0000-0000-000065790000}"/>
    <cellStyle name="Normal 4 18 2 2 5 6" xfId="27174" xr:uid="{00000000-0005-0000-0000-000066790000}"/>
    <cellStyle name="Normal 4 18 2 2 5 7" xfId="32126" xr:uid="{00000000-0005-0000-0000-000067790000}"/>
    <cellStyle name="Normal 4 18 2 2 6" xfId="3871" xr:uid="{00000000-0005-0000-0000-000068790000}"/>
    <cellStyle name="Normal 4 18 2 2 6 2" xfId="8821" xr:uid="{00000000-0005-0000-0000-000069790000}"/>
    <cellStyle name="Normal 4 18 2 2 6 2 2" xfId="43482" xr:uid="{00000000-0005-0000-0000-00006A790000}"/>
    <cellStyle name="Normal 4 18 2 2 6 3" xfId="13771" xr:uid="{00000000-0005-0000-0000-00006B790000}"/>
    <cellStyle name="Normal 4 18 2 2 6 3 2" xfId="38530" xr:uid="{00000000-0005-0000-0000-00006C790000}"/>
    <cellStyle name="Normal 4 18 2 2 6 4" xfId="18722" xr:uid="{00000000-0005-0000-0000-00006D790000}"/>
    <cellStyle name="Normal 4 18 2 2 6 5" xfId="23674" xr:uid="{00000000-0005-0000-0000-00006E790000}"/>
    <cellStyle name="Normal 4 18 2 2 6 6" xfId="28626" xr:uid="{00000000-0005-0000-0000-00006F790000}"/>
    <cellStyle name="Normal 4 18 2 2 6 7" xfId="33578" xr:uid="{00000000-0005-0000-0000-000070790000}"/>
    <cellStyle name="Normal 4 18 2 2 7" xfId="5323" xr:uid="{00000000-0005-0000-0000-000071790000}"/>
    <cellStyle name="Normal 4 18 2 2 7 2" xfId="10273" xr:uid="{00000000-0005-0000-0000-000072790000}"/>
    <cellStyle name="Normal 4 18 2 2 7 2 2" xfId="44934" xr:uid="{00000000-0005-0000-0000-000073790000}"/>
    <cellStyle name="Normal 4 18 2 2 7 3" xfId="15223" xr:uid="{00000000-0005-0000-0000-000074790000}"/>
    <cellStyle name="Normal 4 18 2 2 7 3 2" xfId="39982" xr:uid="{00000000-0005-0000-0000-000075790000}"/>
    <cellStyle name="Normal 4 18 2 2 7 4" xfId="20174" xr:uid="{00000000-0005-0000-0000-000076790000}"/>
    <cellStyle name="Normal 4 18 2 2 7 5" xfId="25126" xr:uid="{00000000-0005-0000-0000-000077790000}"/>
    <cellStyle name="Normal 4 18 2 2 7 6" xfId="30078" xr:uid="{00000000-0005-0000-0000-000078790000}"/>
    <cellStyle name="Normal 4 18 2 2 7 7" xfId="35030" xr:uid="{00000000-0005-0000-0000-000079790000}"/>
    <cellStyle name="Normal 4 18 2 2 8" xfId="1891" xr:uid="{00000000-0005-0000-0000-00007A790000}"/>
    <cellStyle name="Normal 4 18 2 2 8 2" xfId="41502" xr:uid="{00000000-0005-0000-0000-00007B790000}"/>
    <cellStyle name="Normal 4 18 2 2 9" xfId="6841" xr:uid="{00000000-0005-0000-0000-00007C790000}"/>
    <cellStyle name="Normal 4 18 2 2 9 2" xfId="36550" xr:uid="{00000000-0005-0000-0000-00007D790000}"/>
    <cellStyle name="Normal 4 18 2 3" xfId="439" xr:uid="{00000000-0005-0000-0000-00007E790000}"/>
    <cellStyle name="Normal 4 18 2 3 10" xfId="11857" xr:uid="{00000000-0005-0000-0000-00007F790000}"/>
    <cellStyle name="Normal 4 18 2 3 11" xfId="16808" xr:uid="{00000000-0005-0000-0000-000080790000}"/>
    <cellStyle name="Normal 4 18 2 3 12" xfId="21760" xr:uid="{00000000-0005-0000-0000-000081790000}"/>
    <cellStyle name="Normal 4 18 2 3 13" xfId="26712" xr:uid="{00000000-0005-0000-0000-000082790000}"/>
    <cellStyle name="Normal 4 18 2 3 14" xfId="31664" xr:uid="{00000000-0005-0000-0000-000083790000}"/>
    <cellStyle name="Normal 4 18 2 3 2" xfId="1033" xr:uid="{00000000-0005-0000-0000-000084790000}"/>
    <cellStyle name="Normal 4 18 2 3 2 10" xfId="22024" xr:uid="{00000000-0005-0000-0000-000085790000}"/>
    <cellStyle name="Normal 4 18 2 3 2 11" xfId="26976" xr:uid="{00000000-0005-0000-0000-000086790000}"/>
    <cellStyle name="Normal 4 18 2 3 2 12" xfId="31928" xr:uid="{00000000-0005-0000-0000-000087790000}"/>
    <cellStyle name="Normal 4 18 2 3 2 2" xfId="1627" xr:uid="{00000000-0005-0000-0000-000088790000}"/>
    <cellStyle name="Normal 4 18 2 3 2 2 10" xfId="33380" xr:uid="{00000000-0005-0000-0000-000089790000}"/>
    <cellStyle name="Normal 4 18 2 3 2 2 2" xfId="5125" xr:uid="{00000000-0005-0000-0000-00008A790000}"/>
    <cellStyle name="Normal 4 18 2 3 2 2 2 2" xfId="10075" xr:uid="{00000000-0005-0000-0000-00008B790000}"/>
    <cellStyle name="Normal 4 18 2 3 2 2 2 2 2" xfId="44736" xr:uid="{00000000-0005-0000-0000-00008C790000}"/>
    <cellStyle name="Normal 4 18 2 3 2 2 2 3" xfId="15025" xr:uid="{00000000-0005-0000-0000-00008D790000}"/>
    <cellStyle name="Normal 4 18 2 3 2 2 2 3 2" xfId="39784" xr:uid="{00000000-0005-0000-0000-00008E790000}"/>
    <cellStyle name="Normal 4 18 2 3 2 2 2 4" xfId="19976" xr:uid="{00000000-0005-0000-0000-00008F790000}"/>
    <cellStyle name="Normal 4 18 2 3 2 2 2 5" xfId="24928" xr:uid="{00000000-0005-0000-0000-000090790000}"/>
    <cellStyle name="Normal 4 18 2 3 2 2 2 6" xfId="29880" xr:uid="{00000000-0005-0000-0000-000091790000}"/>
    <cellStyle name="Normal 4 18 2 3 2 2 2 7" xfId="34832" xr:uid="{00000000-0005-0000-0000-000092790000}"/>
    <cellStyle name="Normal 4 18 2 3 2 2 3" xfId="6577" xr:uid="{00000000-0005-0000-0000-000093790000}"/>
    <cellStyle name="Normal 4 18 2 3 2 2 3 2" xfId="11527" xr:uid="{00000000-0005-0000-0000-000094790000}"/>
    <cellStyle name="Normal 4 18 2 3 2 2 3 2 2" xfId="46188" xr:uid="{00000000-0005-0000-0000-000095790000}"/>
    <cellStyle name="Normal 4 18 2 3 2 2 3 3" xfId="16477" xr:uid="{00000000-0005-0000-0000-000096790000}"/>
    <cellStyle name="Normal 4 18 2 3 2 2 3 3 2" xfId="41236" xr:uid="{00000000-0005-0000-0000-000097790000}"/>
    <cellStyle name="Normal 4 18 2 3 2 2 3 4" xfId="21428" xr:uid="{00000000-0005-0000-0000-000098790000}"/>
    <cellStyle name="Normal 4 18 2 3 2 2 3 5" xfId="26380" xr:uid="{00000000-0005-0000-0000-000099790000}"/>
    <cellStyle name="Normal 4 18 2 3 2 2 3 6" xfId="31332" xr:uid="{00000000-0005-0000-0000-00009A790000}"/>
    <cellStyle name="Normal 4 18 2 3 2 2 3 7" xfId="36284" xr:uid="{00000000-0005-0000-0000-00009B790000}"/>
    <cellStyle name="Normal 4 18 2 3 2 2 4" xfId="3673" xr:uid="{00000000-0005-0000-0000-00009C790000}"/>
    <cellStyle name="Normal 4 18 2 3 2 2 4 2" xfId="43284" xr:uid="{00000000-0005-0000-0000-00009D790000}"/>
    <cellStyle name="Normal 4 18 2 3 2 2 5" xfId="8623" xr:uid="{00000000-0005-0000-0000-00009E790000}"/>
    <cellStyle name="Normal 4 18 2 3 2 2 5 2" xfId="38332" xr:uid="{00000000-0005-0000-0000-00009F790000}"/>
    <cellStyle name="Normal 4 18 2 3 2 2 6" xfId="13573" xr:uid="{00000000-0005-0000-0000-0000A0790000}"/>
    <cellStyle name="Normal 4 18 2 3 2 2 7" xfId="18524" xr:uid="{00000000-0005-0000-0000-0000A1790000}"/>
    <cellStyle name="Normal 4 18 2 3 2 2 8" xfId="23476" xr:uid="{00000000-0005-0000-0000-0000A2790000}"/>
    <cellStyle name="Normal 4 18 2 3 2 2 9" xfId="28428" xr:uid="{00000000-0005-0000-0000-0000A3790000}"/>
    <cellStyle name="Normal 4 18 2 3 2 3" xfId="3079" xr:uid="{00000000-0005-0000-0000-0000A4790000}"/>
    <cellStyle name="Normal 4 18 2 3 2 3 2" xfId="8029" xr:uid="{00000000-0005-0000-0000-0000A5790000}"/>
    <cellStyle name="Normal 4 18 2 3 2 3 2 2" xfId="42690" xr:uid="{00000000-0005-0000-0000-0000A6790000}"/>
    <cellStyle name="Normal 4 18 2 3 2 3 3" xfId="12979" xr:uid="{00000000-0005-0000-0000-0000A7790000}"/>
    <cellStyle name="Normal 4 18 2 3 2 3 3 2" xfId="37738" xr:uid="{00000000-0005-0000-0000-0000A8790000}"/>
    <cellStyle name="Normal 4 18 2 3 2 3 4" xfId="17930" xr:uid="{00000000-0005-0000-0000-0000A9790000}"/>
    <cellStyle name="Normal 4 18 2 3 2 3 5" xfId="22882" xr:uid="{00000000-0005-0000-0000-0000AA790000}"/>
    <cellStyle name="Normal 4 18 2 3 2 3 6" xfId="27834" xr:uid="{00000000-0005-0000-0000-0000AB790000}"/>
    <cellStyle name="Normal 4 18 2 3 2 3 7" xfId="32786" xr:uid="{00000000-0005-0000-0000-0000AC790000}"/>
    <cellStyle name="Normal 4 18 2 3 2 4" xfId="4531" xr:uid="{00000000-0005-0000-0000-0000AD790000}"/>
    <cellStyle name="Normal 4 18 2 3 2 4 2" xfId="9481" xr:uid="{00000000-0005-0000-0000-0000AE790000}"/>
    <cellStyle name="Normal 4 18 2 3 2 4 2 2" xfId="44142" xr:uid="{00000000-0005-0000-0000-0000AF790000}"/>
    <cellStyle name="Normal 4 18 2 3 2 4 3" xfId="14431" xr:uid="{00000000-0005-0000-0000-0000B0790000}"/>
    <cellStyle name="Normal 4 18 2 3 2 4 3 2" xfId="39190" xr:uid="{00000000-0005-0000-0000-0000B1790000}"/>
    <cellStyle name="Normal 4 18 2 3 2 4 4" xfId="19382" xr:uid="{00000000-0005-0000-0000-0000B2790000}"/>
    <cellStyle name="Normal 4 18 2 3 2 4 5" xfId="24334" xr:uid="{00000000-0005-0000-0000-0000B3790000}"/>
    <cellStyle name="Normal 4 18 2 3 2 4 6" xfId="29286" xr:uid="{00000000-0005-0000-0000-0000B4790000}"/>
    <cellStyle name="Normal 4 18 2 3 2 4 7" xfId="34238" xr:uid="{00000000-0005-0000-0000-0000B5790000}"/>
    <cellStyle name="Normal 4 18 2 3 2 5" xfId="5983" xr:uid="{00000000-0005-0000-0000-0000B6790000}"/>
    <cellStyle name="Normal 4 18 2 3 2 5 2" xfId="10933" xr:uid="{00000000-0005-0000-0000-0000B7790000}"/>
    <cellStyle name="Normal 4 18 2 3 2 5 2 2" xfId="45594" xr:uid="{00000000-0005-0000-0000-0000B8790000}"/>
    <cellStyle name="Normal 4 18 2 3 2 5 3" xfId="15883" xr:uid="{00000000-0005-0000-0000-0000B9790000}"/>
    <cellStyle name="Normal 4 18 2 3 2 5 3 2" xfId="40642" xr:uid="{00000000-0005-0000-0000-0000BA790000}"/>
    <cellStyle name="Normal 4 18 2 3 2 5 4" xfId="20834" xr:uid="{00000000-0005-0000-0000-0000BB790000}"/>
    <cellStyle name="Normal 4 18 2 3 2 5 5" xfId="25786" xr:uid="{00000000-0005-0000-0000-0000BC790000}"/>
    <cellStyle name="Normal 4 18 2 3 2 5 6" xfId="30738" xr:uid="{00000000-0005-0000-0000-0000BD790000}"/>
    <cellStyle name="Normal 4 18 2 3 2 5 7" xfId="35690" xr:uid="{00000000-0005-0000-0000-0000BE790000}"/>
    <cellStyle name="Normal 4 18 2 3 2 6" xfId="2221" xr:uid="{00000000-0005-0000-0000-0000BF790000}"/>
    <cellStyle name="Normal 4 18 2 3 2 6 2" xfId="41832" xr:uid="{00000000-0005-0000-0000-0000C0790000}"/>
    <cellStyle name="Normal 4 18 2 3 2 7" xfId="7171" xr:uid="{00000000-0005-0000-0000-0000C1790000}"/>
    <cellStyle name="Normal 4 18 2 3 2 7 2" xfId="36880" xr:uid="{00000000-0005-0000-0000-0000C2790000}"/>
    <cellStyle name="Normal 4 18 2 3 2 8" xfId="12121" xr:uid="{00000000-0005-0000-0000-0000C3790000}"/>
    <cellStyle name="Normal 4 18 2 3 2 9" xfId="17072" xr:uid="{00000000-0005-0000-0000-0000C4790000}"/>
    <cellStyle name="Normal 4 18 2 3 3" xfId="769" xr:uid="{00000000-0005-0000-0000-0000C5790000}"/>
    <cellStyle name="Normal 4 18 2 3 3 10" xfId="32522" xr:uid="{00000000-0005-0000-0000-0000C6790000}"/>
    <cellStyle name="Normal 4 18 2 3 3 2" xfId="4267" xr:uid="{00000000-0005-0000-0000-0000C7790000}"/>
    <cellStyle name="Normal 4 18 2 3 3 2 2" xfId="9217" xr:uid="{00000000-0005-0000-0000-0000C8790000}"/>
    <cellStyle name="Normal 4 18 2 3 3 2 2 2" xfId="43878" xr:uid="{00000000-0005-0000-0000-0000C9790000}"/>
    <cellStyle name="Normal 4 18 2 3 3 2 3" xfId="14167" xr:uid="{00000000-0005-0000-0000-0000CA790000}"/>
    <cellStyle name="Normal 4 18 2 3 3 2 3 2" xfId="38926" xr:uid="{00000000-0005-0000-0000-0000CB790000}"/>
    <cellStyle name="Normal 4 18 2 3 3 2 4" xfId="19118" xr:uid="{00000000-0005-0000-0000-0000CC790000}"/>
    <cellStyle name="Normal 4 18 2 3 3 2 5" xfId="24070" xr:uid="{00000000-0005-0000-0000-0000CD790000}"/>
    <cellStyle name="Normal 4 18 2 3 3 2 6" xfId="29022" xr:uid="{00000000-0005-0000-0000-0000CE790000}"/>
    <cellStyle name="Normal 4 18 2 3 3 2 7" xfId="33974" xr:uid="{00000000-0005-0000-0000-0000CF790000}"/>
    <cellStyle name="Normal 4 18 2 3 3 3" xfId="5719" xr:uid="{00000000-0005-0000-0000-0000D0790000}"/>
    <cellStyle name="Normal 4 18 2 3 3 3 2" xfId="10669" xr:uid="{00000000-0005-0000-0000-0000D1790000}"/>
    <cellStyle name="Normal 4 18 2 3 3 3 2 2" xfId="45330" xr:uid="{00000000-0005-0000-0000-0000D2790000}"/>
    <cellStyle name="Normal 4 18 2 3 3 3 3" xfId="15619" xr:uid="{00000000-0005-0000-0000-0000D3790000}"/>
    <cellStyle name="Normal 4 18 2 3 3 3 3 2" xfId="40378" xr:uid="{00000000-0005-0000-0000-0000D4790000}"/>
    <cellStyle name="Normal 4 18 2 3 3 3 4" xfId="20570" xr:uid="{00000000-0005-0000-0000-0000D5790000}"/>
    <cellStyle name="Normal 4 18 2 3 3 3 5" xfId="25522" xr:uid="{00000000-0005-0000-0000-0000D6790000}"/>
    <cellStyle name="Normal 4 18 2 3 3 3 6" xfId="30474" xr:uid="{00000000-0005-0000-0000-0000D7790000}"/>
    <cellStyle name="Normal 4 18 2 3 3 3 7" xfId="35426" xr:uid="{00000000-0005-0000-0000-0000D8790000}"/>
    <cellStyle name="Normal 4 18 2 3 3 4" xfId="2815" xr:uid="{00000000-0005-0000-0000-0000D9790000}"/>
    <cellStyle name="Normal 4 18 2 3 3 4 2" xfId="42426" xr:uid="{00000000-0005-0000-0000-0000DA790000}"/>
    <cellStyle name="Normal 4 18 2 3 3 5" xfId="7765" xr:uid="{00000000-0005-0000-0000-0000DB790000}"/>
    <cellStyle name="Normal 4 18 2 3 3 5 2" xfId="37474" xr:uid="{00000000-0005-0000-0000-0000DC790000}"/>
    <cellStyle name="Normal 4 18 2 3 3 6" xfId="12715" xr:uid="{00000000-0005-0000-0000-0000DD790000}"/>
    <cellStyle name="Normal 4 18 2 3 3 7" xfId="17666" xr:uid="{00000000-0005-0000-0000-0000DE790000}"/>
    <cellStyle name="Normal 4 18 2 3 3 8" xfId="22618" xr:uid="{00000000-0005-0000-0000-0000DF790000}"/>
    <cellStyle name="Normal 4 18 2 3 3 9" xfId="27570" xr:uid="{00000000-0005-0000-0000-0000E0790000}"/>
    <cellStyle name="Normal 4 18 2 3 4" xfId="1363" xr:uid="{00000000-0005-0000-0000-0000E1790000}"/>
    <cellStyle name="Normal 4 18 2 3 4 10" xfId="33116" xr:uid="{00000000-0005-0000-0000-0000E2790000}"/>
    <cellStyle name="Normal 4 18 2 3 4 2" xfId="4861" xr:uid="{00000000-0005-0000-0000-0000E3790000}"/>
    <cellStyle name="Normal 4 18 2 3 4 2 2" xfId="9811" xr:uid="{00000000-0005-0000-0000-0000E4790000}"/>
    <cellStyle name="Normal 4 18 2 3 4 2 2 2" xfId="44472" xr:uid="{00000000-0005-0000-0000-0000E5790000}"/>
    <cellStyle name="Normal 4 18 2 3 4 2 3" xfId="14761" xr:uid="{00000000-0005-0000-0000-0000E6790000}"/>
    <cellStyle name="Normal 4 18 2 3 4 2 3 2" xfId="39520" xr:uid="{00000000-0005-0000-0000-0000E7790000}"/>
    <cellStyle name="Normal 4 18 2 3 4 2 4" xfId="19712" xr:uid="{00000000-0005-0000-0000-0000E8790000}"/>
    <cellStyle name="Normal 4 18 2 3 4 2 5" xfId="24664" xr:uid="{00000000-0005-0000-0000-0000E9790000}"/>
    <cellStyle name="Normal 4 18 2 3 4 2 6" xfId="29616" xr:uid="{00000000-0005-0000-0000-0000EA790000}"/>
    <cellStyle name="Normal 4 18 2 3 4 2 7" xfId="34568" xr:uid="{00000000-0005-0000-0000-0000EB790000}"/>
    <cellStyle name="Normal 4 18 2 3 4 3" xfId="6313" xr:uid="{00000000-0005-0000-0000-0000EC790000}"/>
    <cellStyle name="Normal 4 18 2 3 4 3 2" xfId="11263" xr:uid="{00000000-0005-0000-0000-0000ED790000}"/>
    <cellStyle name="Normal 4 18 2 3 4 3 2 2" xfId="45924" xr:uid="{00000000-0005-0000-0000-0000EE790000}"/>
    <cellStyle name="Normal 4 18 2 3 4 3 3" xfId="16213" xr:uid="{00000000-0005-0000-0000-0000EF790000}"/>
    <cellStyle name="Normal 4 18 2 3 4 3 3 2" xfId="40972" xr:uid="{00000000-0005-0000-0000-0000F0790000}"/>
    <cellStyle name="Normal 4 18 2 3 4 3 4" xfId="21164" xr:uid="{00000000-0005-0000-0000-0000F1790000}"/>
    <cellStyle name="Normal 4 18 2 3 4 3 5" xfId="26116" xr:uid="{00000000-0005-0000-0000-0000F2790000}"/>
    <cellStyle name="Normal 4 18 2 3 4 3 6" xfId="31068" xr:uid="{00000000-0005-0000-0000-0000F3790000}"/>
    <cellStyle name="Normal 4 18 2 3 4 3 7" xfId="36020" xr:uid="{00000000-0005-0000-0000-0000F4790000}"/>
    <cellStyle name="Normal 4 18 2 3 4 4" xfId="3409" xr:uid="{00000000-0005-0000-0000-0000F5790000}"/>
    <cellStyle name="Normal 4 18 2 3 4 4 2" xfId="43020" xr:uid="{00000000-0005-0000-0000-0000F6790000}"/>
    <cellStyle name="Normal 4 18 2 3 4 5" xfId="8359" xr:uid="{00000000-0005-0000-0000-0000F7790000}"/>
    <cellStyle name="Normal 4 18 2 3 4 5 2" xfId="38068" xr:uid="{00000000-0005-0000-0000-0000F8790000}"/>
    <cellStyle name="Normal 4 18 2 3 4 6" xfId="13309" xr:uid="{00000000-0005-0000-0000-0000F9790000}"/>
    <cellStyle name="Normal 4 18 2 3 4 7" xfId="18260" xr:uid="{00000000-0005-0000-0000-0000FA790000}"/>
    <cellStyle name="Normal 4 18 2 3 4 8" xfId="23212" xr:uid="{00000000-0005-0000-0000-0000FB790000}"/>
    <cellStyle name="Normal 4 18 2 3 4 9" xfId="28164" xr:uid="{00000000-0005-0000-0000-0000FC790000}"/>
    <cellStyle name="Normal 4 18 2 3 5" xfId="2485" xr:uid="{00000000-0005-0000-0000-0000FD790000}"/>
    <cellStyle name="Normal 4 18 2 3 5 2" xfId="7435" xr:uid="{00000000-0005-0000-0000-0000FE790000}"/>
    <cellStyle name="Normal 4 18 2 3 5 2 2" xfId="42096" xr:uid="{00000000-0005-0000-0000-0000FF790000}"/>
    <cellStyle name="Normal 4 18 2 3 5 3" xfId="12385" xr:uid="{00000000-0005-0000-0000-0000007A0000}"/>
    <cellStyle name="Normal 4 18 2 3 5 3 2" xfId="37144" xr:uid="{00000000-0005-0000-0000-0000017A0000}"/>
    <cellStyle name="Normal 4 18 2 3 5 4" xfId="17336" xr:uid="{00000000-0005-0000-0000-0000027A0000}"/>
    <cellStyle name="Normal 4 18 2 3 5 5" xfId="22288" xr:uid="{00000000-0005-0000-0000-0000037A0000}"/>
    <cellStyle name="Normal 4 18 2 3 5 6" xfId="27240" xr:uid="{00000000-0005-0000-0000-0000047A0000}"/>
    <cellStyle name="Normal 4 18 2 3 5 7" xfId="32192" xr:uid="{00000000-0005-0000-0000-0000057A0000}"/>
    <cellStyle name="Normal 4 18 2 3 6" xfId="3937" xr:uid="{00000000-0005-0000-0000-0000067A0000}"/>
    <cellStyle name="Normal 4 18 2 3 6 2" xfId="8887" xr:uid="{00000000-0005-0000-0000-0000077A0000}"/>
    <cellStyle name="Normal 4 18 2 3 6 2 2" xfId="43548" xr:uid="{00000000-0005-0000-0000-0000087A0000}"/>
    <cellStyle name="Normal 4 18 2 3 6 3" xfId="13837" xr:uid="{00000000-0005-0000-0000-0000097A0000}"/>
    <cellStyle name="Normal 4 18 2 3 6 3 2" xfId="38596" xr:uid="{00000000-0005-0000-0000-00000A7A0000}"/>
    <cellStyle name="Normal 4 18 2 3 6 4" xfId="18788" xr:uid="{00000000-0005-0000-0000-00000B7A0000}"/>
    <cellStyle name="Normal 4 18 2 3 6 5" xfId="23740" xr:uid="{00000000-0005-0000-0000-00000C7A0000}"/>
    <cellStyle name="Normal 4 18 2 3 6 6" xfId="28692" xr:uid="{00000000-0005-0000-0000-00000D7A0000}"/>
    <cellStyle name="Normal 4 18 2 3 6 7" xfId="33644" xr:uid="{00000000-0005-0000-0000-00000E7A0000}"/>
    <cellStyle name="Normal 4 18 2 3 7" xfId="5389" xr:uid="{00000000-0005-0000-0000-00000F7A0000}"/>
    <cellStyle name="Normal 4 18 2 3 7 2" xfId="10339" xr:uid="{00000000-0005-0000-0000-0000107A0000}"/>
    <cellStyle name="Normal 4 18 2 3 7 2 2" xfId="45000" xr:uid="{00000000-0005-0000-0000-0000117A0000}"/>
    <cellStyle name="Normal 4 18 2 3 7 3" xfId="15289" xr:uid="{00000000-0005-0000-0000-0000127A0000}"/>
    <cellStyle name="Normal 4 18 2 3 7 3 2" xfId="40048" xr:uid="{00000000-0005-0000-0000-0000137A0000}"/>
    <cellStyle name="Normal 4 18 2 3 7 4" xfId="20240" xr:uid="{00000000-0005-0000-0000-0000147A0000}"/>
    <cellStyle name="Normal 4 18 2 3 7 5" xfId="25192" xr:uid="{00000000-0005-0000-0000-0000157A0000}"/>
    <cellStyle name="Normal 4 18 2 3 7 6" xfId="30144" xr:uid="{00000000-0005-0000-0000-0000167A0000}"/>
    <cellStyle name="Normal 4 18 2 3 7 7" xfId="35096" xr:uid="{00000000-0005-0000-0000-0000177A0000}"/>
    <cellStyle name="Normal 4 18 2 3 8" xfId="1957" xr:uid="{00000000-0005-0000-0000-0000187A0000}"/>
    <cellStyle name="Normal 4 18 2 3 8 2" xfId="41568" xr:uid="{00000000-0005-0000-0000-0000197A0000}"/>
    <cellStyle name="Normal 4 18 2 3 9" xfId="6907" xr:uid="{00000000-0005-0000-0000-00001A7A0000}"/>
    <cellStyle name="Normal 4 18 2 3 9 2" xfId="36616" xr:uid="{00000000-0005-0000-0000-00001B7A0000}"/>
    <cellStyle name="Normal 4 18 2 4" xfId="505" xr:uid="{00000000-0005-0000-0000-00001C7A0000}"/>
    <cellStyle name="Normal 4 18 2 4 10" xfId="11923" xr:uid="{00000000-0005-0000-0000-00001D7A0000}"/>
    <cellStyle name="Normal 4 18 2 4 11" xfId="16874" xr:uid="{00000000-0005-0000-0000-00001E7A0000}"/>
    <cellStyle name="Normal 4 18 2 4 12" xfId="21826" xr:uid="{00000000-0005-0000-0000-00001F7A0000}"/>
    <cellStyle name="Normal 4 18 2 4 13" xfId="26778" xr:uid="{00000000-0005-0000-0000-0000207A0000}"/>
    <cellStyle name="Normal 4 18 2 4 14" xfId="31730" xr:uid="{00000000-0005-0000-0000-0000217A0000}"/>
    <cellStyle name="Normal 4 18 2 4 2" xfId="1099" xr:uid="{00000000-0005-0000-0000-0000227A0000}"/>
    <cellStyle name="Normal 4 18 2 4 2 10" xfId="22090" xr:uid="{00000000-0005-0000-0000-0000237A0000}"/>
    <cellStyle name="Normal 4 18 2 4 2 11" xfId="27042" xr:uid="{00000000-0005-0000-0000-0000247A0000}"/>
    <cellStyle name="Normal 4 18 2 4 2 12" xfId="31994" xr:uid="{00000000-0005-0000-0000-0000257A0000}"/>
    <cellStyle name="Normal 4 18 2 4 2 2" xfId="1693" xr:uid="{00000000-0005-0000-0000-0000267A0000}"/>
    <cellStyle name="Normal 4 18 2 4 2 2 10" xfId="33446" xr:uid="{00000000-0005-0000-0000-0000277A0000}"/>
    <cellStyle name="Normal 4 18 2 4 2 2 2" xfId="5191" xr:uid="{00000000-0005-0000-0000-0000287A0000}"/>
    <cellStyle name="Normal 4 18 2 4 2 2 2 2" xfId="10141" xr:uid="{00000000-0005-0000-0000-0000297A0000}"/>
    <cellStyle name="Normal 4 18 2 4 2 2 2 2 2" xfId="44802" xr:uid="{00000000-0005-0000-0000-00002A7A0000}"/>
    <cellStyle name="Normal 4 18 2 4 2 2 2 3" xfId="15091" xr:uid="{00000000-0005-0000-0000-00002B7A0000}"/>
    <cellStyle name="Normal 4 18 2 4 2 2 2 3 2" xfId="39850" xr:uid="{00000000-0005-0000-0000-00002C7A0000}"/>
    <cellStyle name="Normal 4 18 2 4 2 2 2 4" xfId="20042" xr:uid="{00000000-0005-0000-0000-00002D7A0000}"/>
    <cellStyle name="Normal 4 18 2 4 2 2 2 5" xfId="24994" xr:uid="{00000000-0005-0000-0000-00002E7A0000}"/>
    <cellStyle name="Normal 4 18 2 4 2 2 2 6" xfId="29946" xr:uid="{00000000-0005-0000-0000-00002F7A0000}"/>
    <cellStyle name="Normal 4 18 2 4 2 2 2 7" xfId="34898" xr:uid="{00000000-0005-0000-0000-0000307A0000}"/>
    <cellStyle name="Normal 4 18 2 4 2 2 3" xfId="6643" xr:uid="{00000000-0005-0000-0000-0000317A0000}"/>
    <cellStyle name="Normal 4 18 2 4 2 2 3 2" xfId="11593" xr:uid="{00000000-0005-0000-0000-0000327A0000}"/>
    <cellStyle name="Normal 4 18 2 4 2 2 3 2 2" xfId="46254" xr:uid="{00000000-0005-0000-0000-0000337A0000}"/>
    <cellStyle name="Normal 4 18 2 4 2 2 3 3" xfId="16543" xr:uid="{00000000-0005-0000-0000-0000347A0000}"/>
    <cellStyle name="Normal 4 18 2 4 2 2 3 3 2" xfId="41302" xr:uid="{00000000-0005-0000-0000-0000357A0000}"/>
    <cellStyle name="Normal 4 18 2 4 2 2 3 4" xfId="21494" xr:uid="{00000000-0005-0000-0000-0000367A0000}"/>
    <cellStyle name="Normal 4 18 2 4 2 2 3 5" xfId="26446" xr:uid="{00000000-0005-0000-0000-0000377A0000}"/>
    <cellStyle name="Normal 4 18 2 4 2 2 3 6" xfId="31398" xr:uid="{00000000-0005-0000-0000-0000387A0000}"/>
    <cellStyle name="Normal 4 18 2 4 2 2 3 7" xfId="36350" xr:uid="{00000000-0005-0000-0000-0000397A0000}"/>
    <cellStyle name="Normal 4 18 2 4 2 2 4" xfId="3739" xr:uid="{00000000-0005-0000-0000-00003A7A0000}"/>
    <cellStyle name="Normal 4 18 2 4 2 2 4 2" xfId="43350" xr:uid="{00000000-0005-0000-0000-00003B7A0000}"/>
    <cellStyle name="Normal 4 18 2 4 2 2 5" xfId="8689" xr:uid="{00000000-0005-0000-0000-00003C7A0000}"/>
    <cellStyle name="Normal 4 18 2 4 2 2 5 2" xfId="38398" xr:uid="{00000000-0005-0000-0000-00003D7A0000}"/>
    <cellStyle name="Normal 4 18 2 4 2 2 6" xfId="13639" xr:uid="{00000000-0005-0000-0000-00003E7A0000}"/>
    <cellStyle name="Normal 4 18 2 4 2 2 7" xfId="18590" xr:uid="{00000000-0005-0000-0000-00003F7A0000}"/>
    <cellStyle name="Normal 4 18 2 4 2 2 8" xfId="23542" xr:uid="{00000000-0005-0000-0000-0000407A0000}"/>
    <cellStyle name="Normal 4 18 2 4 2 2 9" xfId="28494" xr:uid="{00000000-0005-0000-0000-0000417A0000}"/>
    <cellStyle name="Normal 4 18 2 4 2 3" xfId="3145" xr:uid="{00000000-0005-0000-0000-0000427A0000}"/>
    <cellStyle name="Normal 4 18 2 4 2 3 2" xfId="8095" xr:uid="{00000000-0005-0000-0000-0000437A0000}"/>
    <cellStyle name="Normal 4 18 2 4 2 3 2 2" xfId="42756" xr:uid="{00000000-0005-0000-0000-0000447A0000}"/>
    <cellStyle name="Normal 4 18 2 4 2 3 3" xfId="13045" xr:uid="{00000000-0005-0000-0000-0000457A0000}"/>
    <cellStyle name="Normal 4 18 2 4 2 3 3 2" xfId="37804" xr:uid="{00000000-0005-0000-0000-0000467A0000}"/>
    <cellStyle name="Normal 4 18 2 4 2 3 4" xfId="17996" xr:uid="{00000000-0005-0000-0000-0000477A0000}"/>
    <cellStyle name="Normal 4 18 2 4 2 3 5" xfId="22948" xr:uid="{00000000-0005-0000-0000-0000487A0000}"/>
    <cellStyle name="Normal 4 18 2 4 2 3 6" xfId="27900" xr:uid="{00000000-0005-0000-0000-0000497A0000}"/>
    <cellStyle name="Normal 4 18 2 4 2 3 7" xfId="32852" xr:uid="{00000000-0005-0000-0000-00004A7A0000}"/>
    <cellStyle name="Normal 4 18 2 4 2 4" xfId="4597" xr:uid="{00000000-0005-0000-0000-00004B7A0000}"/>
    <cellStyle name="Normal 4 18 2 4 2 4 2" xfId="9547" xr:uid="{00000000-0005-0000-0000-00004C7A0000}"/>
    <cellStyle name="Normal 4 18 2 4 2 4 2 2" xfId="44208" xr:uid="{00000000-0005-0000-0000-00004D7A0000}"/>
    <cellStyle name="Normal 4 18 2 4 2 4 3" xfId="14497" xr:uid="{00000000-0005-0000-0000-00004E7A0000}"/>
    <cellStyle name="Normal 4 18 2 4 2 4 3 2" xfId="39256" xr:uid="{00000000-0005-0000-0000-00004F7A0000}"/>
    <cellStyle name="Normal 4 18 2 4 2 4 4" xfId="19448" xr:uid="{00000000-0005-0000-0000-0000507A0000}"/>
    <cellStyle name="Normal 4 18 2 4 2 4 5" xfId="24400" xr:uid="{00000000-0005-0000-0000-0000517A0000}"/>
    <cellStyle name="Normal 4 18 2 4 2 4 6" xfId="29352" xr:uid="{00000000-0005-0000-0000-0000527A0000}"/>
    <cellStyle name="Normal 4 18 2 4 2 4 7" xfId="34304" xr:uid="{00000000-0005-0000-0000-0000537A0000}"/>
    <cellStyle name="Normal 4 18 2 4 2 5" xfId="6049" xr:uid="{00000000-0005-0000-0000-0000547A0000}"/>
    <cellStyle name="Normal 4 18 2 4 2 5 2" xfId="10999" xr:uid="{00000000-0005-0000-0000-0000557A0000}"/>
    <cellStyle name="Normal 4 18 2 4 2 5 2 2" xfId="45660" xr:uid="{00000000-0005-0000-0000-0000567A0000}"/>
    <cellStyle name="Normal 4 18 2 4 2 5 3" xfId="15949" xr:uid="{00000000-0005-0000-0000-0000577A0000}"/>
    <cellStyle name="Normal 4 18 2 4 2 5 3 2" xfId="40708" xr:uid="{00000000-0005-0000-0000-0000587A0000}"/>
    <cellStyle name="Normal 4 18 2 4 2 5 4" xfId="20900" xr:uid="{00000000-0005-0000-0000-0000597A0000}"/>
    <cellStyle name="Normal 4 18 2 4 2 5 5" xfId="25852" xr:uid="{00000000-0005-0000-0000-00005A7A0000}"/>
    <cellStyle name="Normal 4 18 2 4 2 5 6" xfId="30804" xr:uid="{00000000-0005-0000-0000-00005B7A0000}"/>
    <cellStyle name="Normal 4 18 2 4 2 5 7" xfId="35756" xr:uid="{00000000-0005-0000-0000-00005C7A0000}"/>
    <cellStyle name="Normal 4 18 2 4 2 6" xfId="2287" xr:uid="{00000000-0005-0000-0000-00005D7A0000}"/>
    <cellStyle name="Normal 4 18 2 4 2 6 2" xfId="41898" xr:uid="{00000000-0005-0000-0000-00005E7A0000}"/>
    <cellStyle name="Normal 4 18 2 4 2 7" xfId="7237" xr:uid="{00000000-0005-0000-0000-00005F7A0000}"/>
    <cellStyle name="Normal 4 18 2 4 2 7 2" xfId="36946" xr:uid="{00000000-0005-0000-0000-0000607A0000}"/>
    <cellStyle name="Normal 4 18 2 4 2 8" xfId="12187" xr:uid="{00000000-0005-0000-0000-0000617A0000}"/>
    <cellStyle name="Normal 4 18 2 4 2 9" xfId="17138" xr:uid="{00000000-0005-0000-0000-0000627A0000}"/>
    <cellStyle name="Normal 4 18 2 4 3" xfId="835" xr:uid="{00000000-0005-0000-0000-0000637A0000}"/>
    <cellStyle name="Normal 4 18 2 4 3 10" xfId="32588" xr:uid="{00000000-0005-0000-0000-0000647A0000}"/>
    <cellStyle name="Normal 4 18 2 4 3 2" xfId="4333" xr:uid="{00000000-0005-0000-0000-0000657A0000}"/>
    <cellStyle name="Normal 4 18 2 4 3 2 2" xfId="9283" xr:uid="{00000000-0005-0000-0000-0000667A0000}"/>
    <cellStyle name="Normal 4 18 2 4 3 2 2 2" xfId="43944" xr:uid="{00000000-0005-0000-0000-0000677A0000}"/>
    <cellStyle name="Normal 4 18 2 4 3 2 3" xfId="14233" xr:uid="{00000000-0005-0000-0000-0000687A0000}"/>
    <cellStyle name="Normal 4 18 2 4 3 2 3 2" xfId="38992" xr:uid="{00000000-0005-0000-0000-0000697A0000}"/>
    <cellStyle name="Normal 4 18 2 4 3 2 4" xfId="19184" xr:uid="{00000000-0005-0000-0000-00006A7A0000}"/>
    <cellStyle name="Normal 4 18 2 4 3 2 5" xfId="24136" xr:uid="{00000000-0005-0000-0000-00006B7A0000}"/>
    <cellStyle name="Normal 4 18 2 4 3 2 6" xfId="29088" xr:uid="{00000000-0005-0000-0000-00006C7A0000}"/>
    <cellStyle name="Normal 4 18 2 4 3 2 7" xfId="34040" xr:uid="{00000000-0005-0000-0000-00006D7A0000}"/>
    <cellStyle name="Normal 4 18 2 4 3 3" xfId="5785" xr:uid="{00000000-0005-0000-0000-00006E7A0000}"/>
    <cellStyle name="Normal 4 18 2 4 3 3 2" xfId="10735" xr:uid="{00000000-0005-0000-0000-00006F7A0000}"/>
    <cellStyle name="Normal 4 18 2 4 3 3 2 2" xfId="45396" xr:uid="{00000000-0005-0000-0000-0000707A0000}"/>
    <cellStyle name="Normal 4 18 2 4 3 3 3" xfId="15685" xr:uid="{00000000-0005-0000-0000-0000717A0000}"/>
    <cellStyle name="Normal 4 18 2 4 3 3 3 2" xfId="40444" xr:uid="{00000000-0005-0000-0000-0000727A0000}"/>
    <cellStyle name="Normal 4 18 2 4 3 3 4" xfId="20636" xr:uid="{00000000-0005-0000-0000-0000737A0000}"/>
    <cellStyle name="Normal 4 18 2 4 3 3 5" xfId="25588" xr:uid="{00000000-0005-0000-0000-0000747A0000}"/>
    <cellStyle name="Normal 4 18 2 4 3 3 6" xfId="30540" xr:uid="{00000000-0005-0000-0000-0000757A0000}"/>
    <cellStyle name="Normal 4 18 2 4 3 3 7" xfId="35492" xr:uid="{00000000-0005-0000-0000-0000767A0000}"/>
    <cellStyle name="Normal 4 18 2 4 3 4" xfId="2881" xr:uid="{00000000-0005-0000-0000-0000777A0000}"/>
    <cellStyle name="Normal 4 18 2 4 3 4 2" xfId="42492" xr:uid="{00000000-0005-0000-0000-0000787A0000}"/>
    <cellStyle name="Normal 4 18 2 4 3 5" xfId="7831" xr:uid="{00000000-0005-0000-0000-0000797A0000}"/>
    <cellStyle name="Normal 4 18 2 4 3 5 2" xfId="37540" xr:uid="{00000000-0005-0000-0000-00007A7A0000}"/>
    <cellStyle name="Normal 4 18 2 4 3 6" xfId="12781" xr:uid="{00000000-0005-0000-0000-00007B7A0000}"/>
    <cellStyle name="Normal 4 18 2 4 3 7" xfId="17732" xr:uid="{00000000-0005-0000-0000-00007C7A0000}"/>
    <cellStyle name="Normal 4 18 2 4 3 8" xfId="22684" xr:uid="{00000000-0005-0000-0000-00007D7A0000}"/>
    <cellStyle name="Normal 4 18 2 4 3 9" xfId="27636" xr:uid="{00000000-0005-0000-0000-00007E7A0000}"/>
    <cellStyle name="Normal 4 18 2 4 4" xfId="1429" xr:uid="{00000000-0005-0000-0000-00007F7A0000}"/>
    <cellStyle name="Normal 4 18 2 4 4 10" xfId="33182" xr:uid="{00000000-0005-0000-0000-0000807A0000}"/>
    <cellStyle name="Normal 4 18 2 4 4 2" xfId="4927" xr:uid="{00000000-0005-0000-0000-0000817A0000}"/>
    <cellStyle name="Normal 4 18 2 4 4 2 2" xfId="9877" xr:uid="{00000000-0005-0000-0000-0000827A0000}"/>
    <cellStyle name="Normal 4 18 2 4 4 2 2 2" xfId="44538" xr:uid="{00000000-0005-0000-0000-0000837A0000}"/>
    <cellStyle name="Normal 4 18 2 4 4 2 3" xfId="14827" xr:uid="{00000000-0005-0000-0000-0000847A0000}"/>
    <cellStyle name="Normal 4 18 2 4 4 2 3 2" xfId="39586" xr:uid="{00000000-0005-0000-0000-0000857A0000}"/>
    <cellStyle name="Normal 4 18 2 4 4 2 4" xfId="19778" xr:uid="{00000000-0005-0000-0000-0000867A0000}"/>
    <cellStyle name="Normal 4 18 2 4 4 2 5" xfId="24730" xr:uid="{00000000-0005-0000-0000-0000877A0000}"/>
    <cellStyle name="Normal 4 18 2 4 4 2 6" xfId="29682" xr:uid="{00000000-0005-0000-0000-0000887A0000}"/>
    <cellStyle name="Normal 4 18 2 4 4 2 7" xfId="34634" xr:uid="{00000000-0005-0000-0000-0000897A0000}"/>
    <cellStyle name="Normal 4 18 2 4 4 3" xfId="6379" xr:uid="{00000000-0005-0000-0000-00008A7A0000}"/>
    <cellStyle name="Normal 4 18 2 4 4 3 2" xfId="11329" xr:uid="{00000000-0005-0000-0000-00008B7A0000}"/>
    <cellStyle name="Normal 4 18 2 4 4 3 2 2" xfId="45990" xr:uid="{00000000-0005-0000-0000-00008C7A0000}"/>
    <cellStyle name="Normal 4 18 2 4 4 3 3" xfId="16279" xr:uid="{00000000-0005-0000-0000-00008D7A0000}"/>
    <cellStyle name="Normal 4 18 2 4 4 3 3 2" xfId="41038" xr:uid="{00000000-0005-0000-0000-00008E7A0000}"/>
    <cellStyle name="Normal 4 18 2 4 4 3 4" xfId="21230" xr:uid="{00000000-0005-0000-0000-00008F7A0000}"/>
    <cellStyle name="Normal 4 18 2 4 4 3 5" xfId="26182" xr:uid="{00000000-0005-0000-0000-0000907A0000}"/>
    <cellStyle name="Normal 4 18 2 4 4 3 6" xfId="31134" xr:uid="{00000000-0005-0000-0000-0000917A0000}"/>
    <cellStyle name="Normal 4 18 2 4 4 3 7" xfId="36086" xr:uid="{00000000-0005-0000-0000-0000927A0000}"/>
    <cellStyle name="Normal 4 18 2 4 4 4" xfId="3475" xr:uid="{00000000-0005-0000-0000-0000937A0000}"/>
    <cellStyle name="Normal 4 18 2 4 4 4 2" xfId="43086" xr:uid="{00000000-0005-0000-0000-0000947A0000}"/>
    <cellStyle name="Normal 4 18 2 4 4 5" xfId="8425" xr:uid="{00000000-0005-0000-0000-0000957A0000}"/>
    <cellStyle name="Normal 4 18 2 4 4 5 2" xfId="38134" xr:uid="{00000000-0005-0000-0000-0000967A0000}"/>
    <cellStyle name="Normal 4 18 2 4 4 6" xfId="13375" xr:uid="{00000000-0005-0000-0000-0000977A0000}"/>
    <cellStyle name="Normal 4 18 2 4 4 7" xfId="18326" xr:uid="{00000000-0005-0000-0000-0000987A0000}"/>
    <cellStyle name="Normal 4 18 2 4 4 8" xfId="23278" xr:uid="{00000000-0005-0000-0000-0000997A0000}"/>
    <cellStyle name="Normal 4 18 2 4 4 9" xfId="28230" xr:uid="{00000000-0005-0000-0000-00009A7A0000}"/>
    <cellStyle name="Normal 4 18 2 4 5" xfId="2551" xr:uid="{00000000-0005-0000-0000-00009B7A0000}"/>
    <cellStyle name="Normal 4 18 2 4 5 2" xfId="7501" xr:uid="{00000000-0005-0000-0000-00009C7A0000}"/>
    <cellStyle name="Normal 4 18 2 4 5 2 2" xfId="42162" xr:uid="{00000000-0005-0000-0000-00009D7A0000}"/>
    <cellStyle name="Normal 4 18 2 4 5 3" xfId="12451" xr:uid="{00000000-0005-0000-0000-00009E7A0000}"/>
    <cellStyle name="Normal 4 18 2 4 5 3 2" xfId="37210" xr:uid="{00000000-0005-0000-0000-00009F7A0000}"/>
    <cellStyle name="Normal 4 18 2 4 5 4" xfId="17402" xr:uid="{00000000-0005-0000-0000-0000A07A0000}"/>
    <cellStyle name="Normal 4 18 2 4 5 5" xfId="22354" xr:uid="{00000000-0005-0000-0000-0000A17A0000}"/>
    <cellStyle name="Normal 4 18 2 4 5 6" xfId="27306" xr:uid="{00000000-0005-0000-0000-0000A27A0000}"/>
    <cellStyle name="Normal 4 18 2 4 5 7" xfId="32258" xr:uid="{00000000-0005-0000-0000-0000A37A0000}"/>
    <cellStyle name="Normal 4 18 2 4 6" xfId="4003" xr:uid="{00000000-0005-0000-0000-0000A47A0000}"/>
    <cellStyle name="Normal 4 18 2 4 6 2" xfId="8953" xr:uid="{00000000-0005-0000-0000-0000A57A0000}"/>
    <cellStyle name="Normal 4 18 2 4 6 2 2" xfId="43614" xr:uid="{00000000-0005-0000-0000-0000A67A0000}"/>
    <cellStyle name="Normal 4 18 2 4 6 3" xfId="13903" xr:uid="{00000000-0005-0000-0000-0000A77A0000}"/>
    <cellStyle name="Normal 4 18 2 4 6 3 2" xfId="38662" xr:uid="{00000000-0005-0000-0000-0000A87A0000}"/>
    <cellStyle name="Normal 4 18 2 4 6 4" xfId="18854" xr:uid="{00000000-0005-0000-0000-0000A97A0000}"/>
    <cellStyle name="Normal 4 18 2 4 6 5" xfId="23806" xr:uid="{00000000-0005-0000-0000-0000AA7A0000}"/>
    <cellStyle name="Normal 4 18 2 4 6 6" xfId="28758" xr:uid="{00000000-0005-0000-0000-0000AB7A0000}"/>
    <cellStyle name="Normal 4 18 2 4 6 7" xfId="33710" xr:uid="{00000000-0005-0000-0000-0000AC7A0000}"/>
    <cellStyle name="Normal 4 18 2 4 7" xfId="5455" xr:uid="{00000000-0005-0000-0000-0000AD7A0000}"/>
    <cellStyle name="Normal 4 18 2 4 7 2" xfId="10405" xr:uid="{00000000-0005-0000-0000-0000AE7A0000}"/>
    <cellStyle name="Normal 4 18 2 4 7 2 2" xfId="45066" xr:uid="{00000000-0005-0000-0000-0000AF7A0000}"/>
    <cellStyle name="Normal 4 18 2 4 7 3" xfId="15355" xr:uid="{00000000-0005-0000-0000-0000B07A0000}"/>
    <cellStyle name="Normal 4 18 2 4 7 3 2" xfId="40114" xr:uid="{00000000-0005-0000-0000-0000B17A0000}"/>
    <cellStyle name="Normal 4 18 2 4 7 4" xfId="20306" xr:uid="{00000000-0005-0000-0000-0000B27A0000}"/>
    <cellStyle name="Normal 4 18 2 4 7 5" xfId="25258" xr:uid="{00000000-0005-0000-0000-0000B37A0000}"/>
    <cellStyle name="Normal 4 18 2 4 7 6" xfId="30210" xr:uid="{00000000-0005-0000-0000-0000B47A0000}"/>
    <cellStyle name="Normal 4 18 2 4 7 7" xfId="35162" xr:uid="{00000000-0005-0000-0000-0000B57A0000}"/>
    <cellStyle name="Normal 4 18 2 4 8" xfId="2023" xr:uid="{00000000-0005-0000-0000-0000B67A0000}"/>
    <cellStyle name="Normal 4 18 2 4 8 2" xfId="41634" xr:uid="{00000000-0005-0000-0000-0000B77A0000}"/>
    <cellStyle name="Normal 4 18 2 4 9" xfId="6973" xr:uid="{00000000-0005-0000-0000-0000B87A0000}"/>
    <cellStyle name="Normal 4 18 2 4 9 2" xfId="36682" xr:uid="{00000000-0005-0000-0000-0000B97A0000}"/>
    <cellStyle name="Normal 4 18 2 5" xfId="637" xr:uid="{00000000-0005-0000-0000-0000BA7A0000}"/>
    <cellStyle name="Normal 4 18 2 5 10" xfId="21628" xr:uid="{00000000-0005-0000-0000-0000BB7A0000}"/>
    <cellStyle name="Normal 4 18 2 5 11" xfId="26580" xr:uid="{00000000-0005-0000-0000-0000BC7A0000}"/>
    <cellStyle name="Normal 4 18 2 5 12" xfId="31532" xr:uid="{00000000-0005-0000-0000-0000BD7A0000}"/>
    <cellStyle name="Normal 4 18 2 5 2" xfId="1231" xr:uid="{00000000-0005-0000-0000-0000BE7A0000}"/>
    <cellStyle name="Normal 4 18 2 5 2 10" xfId="32984" xr:uid="{00000000-0005-0000-0000-0000BF7A0000}"/>
    <cellStyle name="Normal 4 18 2 5 2 2" xfId="4729" xr:uid="{00000000-0005-0000-0000-0000C07A0000}"/>
    <cellStyle name="Normal 4 18 2 5 2 2 2" xfId="9679" xr:uid="{00000000-0005-0000-0000-0000C17A0000}"/>
    <cellStyle name="Normal 4 18 2 5 2 2 2 2" xfId="44340" xr:uid="{00000000-0005-0000-0000-0000C27A0000}"/>
    <cellStyle name="Normal 4 18 2 5 2 2 3" xfId="14629" xr:uid="{00000000-0005-0000-0000-0000C37A0000}"/>
    <cellStyle name="Normal 4 18 2 5 2 2 3 2" xfId="39388" xr:uid="{00000000-0005-0000-0000-0000C47A0000}"/>
    <cellStyle name="Normal 4 18 2 5 2 2 4" xfId="19580" xr:uid="{00000000-0005-0000-0000-0000C57A0000}"/>
    <cellStyle name="Normal 4 18 2 5 2 2 5" xfId="24532" xr:uid="{00000000-0005-0000-0000-0000C67A0000}"/>
    <cellStyle name="Normal 4 18 2 5 2 2 6" xfId="29484" xr:uid="{00000000-0005-0000-0000-0000C77A0000}"/>
    <cellStyle name="Normal 4 18 2 5 2 2 7" xfId="34436" xr:uid="{00000000-0005-0000-0000-0000C87A0000}"/>
    <cellStyle name="Normal 4 18 2 5 2 3" xfId="6181" xr:uid="{00000000-0005-0000-0000-0000C97A0000}"/>
    <cellStyle name="Normal 4 18 2 5 2 3 2" xfId="11131" xr:uid="{00000000-0005-0000-0000-0000CA7A0000}"/>
    <cellStyle name="Normal 4 18 2 5 2 3 2 2" xfId="45792" xr:uid="{00000000-0005-0000-0000-0000CB7A0000}"/>
    <cellStyle name="Normal 4 18 2 5 2 3 3" xfId="16081" xr:uid="{00000000-0005-0000-0000-0000CC7A0000}"/>
    <cellStyle name="Normal 4 18 2 5 2 3 3 2" xfId="40840" xr:uid="{00000000-0005-0000-0000-0000CD7A0000}"/>
    <cellStyle name="Normal 4 18 2 5 2 3 4" xfId="21032" xr:uid="{00000000-0005-0000-0000-0000CE7A0000}"/>
    <cellStyle name="Normal 4 18 2 5 2 3 5" xfId="25984" xr:uid="{00000000-0005-0000-0000-0000CF7A0000}"/>
    <cellStyle name="Normal 4 18 2 5 2 3 6" xfId="30936" xr:uid="{00000000-0005-0000-0000-0000D07A0000}"/>
    <cellStyle name="Normal 4 18 2 5 2 3 7" xfId="35888" xr:uid="{00000000-0005-0000-0000-0000D17A0000}"/>
    <cellStyle name="Normal 4 18 2 5 2 4" xfId="3277" xr:uid="{00000000-0005-0000-0000-0000D27A0000}"/>
    <cellStyle name="Normal 4 18 2 5 2 4 2" xfId="42888" xr:uid="{00000000-0005-0000-0000-0000D37A0000}"/>
    <cellStyle name="Normal 4 18 2 5 2 5" xfId="8227" xr:uid="{00000000-0005-0000-0000-0000D47A0000}"/>
    <cellStyle name="Normal 4 18 2 5 2 5 2" xfId="37936" xr:uid="{00000000-0005-0000-0000-0000D57A0000}"/>
    <cellStyle name="Normal 4 18 2 5 2 6" xfId="13177" xr:uid="{00000000-0005-0000-0000-0000D67A0000}"/>
    <cellStyle name="Normal 4 18 2 5 2 7" xfId="18128" xr:uid="{00000000-0005-0000-0000-0000D77A0000}"/>
    <cellStyle name="Normal 4 18 2 5 2 8" xfId="23080" xr:uid="{00000000-0005-0000-0000-0000D87A0000}"/>
    <cellStyle name="Normal 4 18 2 5 2 9" xfId="28032" xr:uid="{00000000-0005-0000-0000-0000D97A0000}"/>
    <cellStyle name="Normal 4 18 2 5 3" xfId="2683" xr:uid="{00000000-0005-0000-0000-0000DA7A0000}"/>
    <cellStyle name="Normal 4 18 2 5 3 2" xfId="7633" xr:uid="{00000000-0005-0000-0000-0000DB7A0000}"/>
    <cellStyle name="Normal 4 18 2 5 3 2 2" xfId="42294" xr:uid="{00000000-0005-0000-0000-0000DC7A0000}"/>
    <cellStyle name="Normal 4 18 2 5 3 3" xfId="12583" xr:uid="{00000000-0005-0000-0000-0000DD7A0000}"/>
    <cellStyle name="Normal 4 18 2 5 3 3 2" xfId="37342" xr:uid="{00000000-0005-0000-0000-0000DE7A0000}"/>
    <cellStyle name="Normal 4 18 2 5 3 4" xfId="17534" xr:uid="{00000000-0005-0000-0000-0000DF7A0000}"/>
    <cellStyle name="Normal 4 18 2 5 3 5" xfId="22486" xr:uid="{00000000-0005-0000-0000-0000E07A0000}"/>
    <cellStyle name="Normal 4 18 2 5 3 6" xfId="27438" xr:uid="{00000000-0005-0000-0000-0000E17A0000}"/>
    <cellStyle name="Normal 4 18 2 5 3 7" xfId="32390" xr:uid="{00000000-0005-0000-0000-0000E27A0000}"/>
    <cellStyle name="Normal 4 18 2 5 4" xfId="4135" xr:uid="{00000000-0005-0000-0000-0000E37A0000}"/>
    <cellStyle name="Normal 4 18 2 5 4 2" xfId="9085" xr:uid="{00000000-0005-0000-0000-0000E47A0000}"/>
    <cellStyle name="Normal 4 18 2 5 4 2 2" xfId="43746" xr:uid="{00000000-0005-0000-0000-0000E57A0000}"/>
    <cellStyle name="Normal 4 18 2 5 4 3" xfId="14035" xr:uid="{00000000-0005-0000-0000-0000E67A0000}"/>
    <cellStyle name="Normal 4 18 2 5 4 3 2" xfId="38794" xr:uid="{00000000-0005-0000-0000-0000E77A0000}"/>
    <cellStyle name="Normal 4 18 2 5 4 4" xfId="18986" xr:uid="{00000000-0005-0000-0000-0000E87A0000}"/>
    <cellStyle name="Normal 4 18 2 5 4 5" xfId="23938" xr:uid="{00000000-0005-0000-0000-0000E97A0000}"/>
    <cellStyle name="Normal 4 18 2 5 4 6" xfId="28890" xr:uid="{00000000-0005-0000-0000-0000EA7A0000}"/>
    <cellStyle name="Normal 4 18 2 5 4 7" xfId="33842" xr:uid="{00000000-0005-0000-0000-0000EB7A0000}"/>
    <cellStyle name="Normal 4 18 2 5 5" xfId="5587" xr:uid="{00000000-0005-0000-0000-0000EC7A0000}"/>
    <cellStyle name="Normal 4 18 2 5 5 2" xfId="10537" xr:uid="{00000000-0005-0000-0000-0000ED7A0000}"/>
    <cellStyle name="Normal 4 18 2 5 5 2 2" xfId="45198" xr:uid="{00000000-0005-0000-0000-0000EE7A0000}"/>
    <cellStyle name="Normal 4 18 2 5 5 3" xfId="15487" xr:uid="{00000000-0005-0000-0000-0000EF7A0000}"/>
    <cellStyle name="Normal 4 18 2 5 5 3 2" xfId="40246" xr:uid="{00000000-0005-0000-0000-0000F07A0000}"/>
    <cellStyle name="Normal 4 18 2 5 5 4" xfId="20438" xr:uid="{00000000-0005-0000-0000-0000F17A0000}"/>
    <cellStyle name="Normal 4 18 2 5 5 5" xfId="25390" xr:uid="{00000000-0005-0000-0000-0000F27A0000}"/>
    <cellStyle name="Normal 4 18 2 5 5 6" xfId="30342" xr:uid="{00000000-0005-0000-0000-0000F37A0000}"/>
    <cellStyle name="Normal 4 18 2 5 5 7" xfId="35294" xr:uid="{00000000-0005-0000-0000-0000F47A0000}"/>
    <cellStyle name="Normal 4 18 2 5 6" xfId="1825" xr:uid="{00000000-0005-0000-0000-0000F57A0000}"/>
    <cellStyle name="Normal 4 18 2 5 6 2" xfId="41436" xr:uid="{00000000-0005-0000-0000-0000F67A0000}"/>
    <cellStyle name="Normal 4 18 2 5 7" xfId="6775" xr:uid="{00000000-0005-0000-0000-0000F77A0000}"/>
    <cellStyle name="Normal 4 18 2 5 7 2" xfId="36484" xr:uid="{00000000-0005-0000-0000-0000F87A0000}"/>
    <cellStyle name="Normal 4 18 2 5 8" xfId="11725" xr:uid="{00000000-0005-0000-0000-0000F97A0000}"/>
    <cellStyle name="Normal 4 18 2 5 9" xfId="16676" xr:uid="{00000000-0005-0000-0000-0000FA7A0000}"/>
    <cellStyle name="Normal 4 18 2 6" xfId="901" xr:uid="{00000000-0005-0000-0000-0000FB7A0000}"/>
    <cellStyle name="Normal 4 18 2 6 10" xfId="21892" xr:uid="{00000000-0005-0000-0000-0000FC7A0000}"/>
    <cellStyle name="Normal 4 18 2 6 11" xfId="26844" xr:uid="{00000000-0005-0000-0000-0000FD7A0000}"/>
    <cellStyle name="Normal 4 18 2 6 12" xfId="31796" xr:uid="{00000000-0005-0000-0000-0000FE7A0000}"/>
    <cellStyle name="Normal 4 18 2 6 2" xfId="1495" xr:uid="{00000000-0005-0000-0000-0000FF7A0000}"/>
    <cellStyle name="Normal 4 18 2 6 2 10" xfId="33248" xr:uid="{00000000-0005-0000-0000-0000007B0000}"/>
    <cellStyle name="Normal 4 18 2 6 2 2" xfId="4993" xr:uid="{00000000-0005-0000-0000-0000017B0000}"/>
    <cellStyle name="Normal 4 18 2 6 2 2 2" xfId="9943" xr:uid="{00000000-0005-0000-0000-0000027B0000}"/>
    <cellStyle name="Normal 4 18 2 6 2 2 2 2" xfId="44604" xr:uid="{00000000-0005-0000-0000-0000037B0000}"/>
    <cellStyle name="Normal 4 18 2 6 2 2 3" xfId="14893" xr:uid="{00000000-0005-0000-0000-0000047B0000}"/>
    <cellStyle name="Normal 4 18 2 6 2 2 3 2" xfId="39652" xr:uid="{00000000-0005-0000-0000-0000057B0000}"/>
    <cellStyle name="Normal 4 18 2 6 2 2 4" xfId="19844" xr:uid="{00000000-0005-0000-0000-0000067B0000}"/>
    <cellStyle name="Normal 4 18 2 6 2 2 5" xfId="24796" xr:uid="{00000000-0005-0000-0000-0000077B0000}"/>
    <cellStyle name="Normal 4 18 2 6 2 2 6" xfId="29748" xr:uid="{00000000-0005-0000-0000-0000087B0000}"/>
    <cellStyle name="Normal 4 18 2 6 2 2 7" xfId="34700" xr:uid="{00000000-0005-0000-0000-0000097B0000}"/>
    <cellStyle name="Normal 4 18 2 6 2 3" xfId="6445" xr:uid="{00000000-0005-0000-0000-00000A7B0000}"/>
    <cellStyle name="Normal 4 18 2 6 2 3 2" xfId="11395" xr:uid="{00000000-0005-0000-0000-00000B7B0000}"/>
    <cellStyle name="Normal 4 18 2 6 2 3 2 2" xfId="46056" xr:uid="{00000000-0005-0000-0000-00000C7B0000}"/>
    <cellStyle name="Normal 4 18 2 6 2 3 3" xfId="16345" xr:uid="{00000000-0005-0000-0000-00000D7B0000}"/>
    <cellStyle name="Normal 4 18 2 6 2 3 3 2" xfId="41104" xr:uid="{00000000-0005-0000-0000-00000E7B0000}"/>
    <cellStyle name="Normal 4 18 2 6 2 3 4" xfId="21296" xr:uid="{00000000-0005-0000-0000-00000F7B0000}"/>
    <cellStyle name="Normal 4 18 2 6 2 3 5" xfId="26248" xr:uid="{00000000-0005-0000-0000-0000107B0000}"/>
    <cellStyle name="Normal 4 18 2 6 2 3 6" xfId="31200" xr:uid="{00000000-0005-0000-0000-0000117B0000}"/>
    <cellStyle name="Normal 4 18 2 6 2 3 7" xfId="36152" xr:uid="{00000000-0005-0000-0000-0000127B0000}"/>
    <cellStyle name="Normal 4 18 2 6 2 4" xfId="3541" xr:uid="{00000000-0005-0000-0000-0000137B0000}"/>
    <cellStyle name="Normal 4 18 2 6 2 4 2" xfId="43152" xr:uid="{00000000-0005-0000-0000-0000147B0000}"/>
    <cellStyle name="Normal 4 18 2 6 2 5" xfId="8491" xr:uid="{00000000-0005-0000-0000-0000157B0000}"/>
    <cellStyle name="Normal 4 18 2 6 2 5 2" xfId="38200" xr:uid="{00000000-0005-0000-0000-0000167B0000}"/>
    <cellStyle name="Normal 4 18 2 6 2 6" xfId="13441" xr:uid="{00000000-0005-0000-0000-0000177B0000}"/>
    <cellStyle name="Normal 4 18 2 6 2 7" xfId="18392" xr:uid="{00000000-0005-0000-0000-0000187B0000}"/>
    <cellStyle name="Normal 4 18 2 6 2 8" xfId="23344" xr:uid="{00000000-0005-0000-0000-0000197B0000}"/>
    <cellStyle name="Normal 4 18 2 6 2 9" xfId="28296" xr:uid="{00000000-0005-0000-0000-00001A7B0000}"/>
    <cellStyle name="Normal 4 18 2 6 3" xfId="2947" xr:uid="{00000000-0005-0000-0000-00001B7B0000}"/>
    <cellStyle name="Normal 4 18 2 6 3 2" xfId="7897" xr:uid="{00000000-0005-0000-0000-00001C7B0000}"/>
    <cellStyle name="Normal 4 18 2 6 3 2 2" xfId="42558" xr:uid="{00000000-0005-0000-0000-00001D7B0000}"/>
    <cellStyle name="Normal 4 18 2 6 3 3" xfId="12847" xr:uid="{00000000-0005-0000-0000-00001E7B0000}"/>
    <cellStyle name="Normal 4 18 2 6 3 3 2" xfId="37606" xr:uid="{00000000-0005-0000-0000-00001F7B0000}"/>
    <cellStyle name="Normal 4 18 2 6 3 4" xfId="17798" xr:uid="{00000000-0005-0000-0000-0000207B0000}"/>
    <cellStyle name="Normal 4 18 2 6 3 5" xfId="22750" xr:uid="{00000000-0005-0000-0000-0000217B0000}"/>
    <cellStyle name="Normal 4 18 2 6 3 6" xfId="27702" xr:uid="{00000000-0005-0000-0000-0000227B0000}"/>
    <cellStyle name="Normal 4 18 2 6 3 7" xfId="32654" xr:uid="{00000000-0005-0000-0000-0000237B0000}"/>
    <cellStyle name="Normal 4 18 2 6 4" xfId="4399" xr:uid="{00000000-0005-0000-0000-0000247B0000}"/>
    <cellStyle name="Normal 4 18 2 6 4 2" xfId="9349" xr:uid="{00000000-0005-0000-0000-0000257B0000}"/>
    <cellStyle name="Normal 4 18 2 6 4 2 2" xfId="44010" xr:uid="{00000000-0005-0000-0000-0000267B0000}"/>
    <cellStyle name="Normal 4 18 2 6 4 3" xfId="14299" xr:uid="{00000000-0005-0000-0000-0000277B0000}"/>
    <cellStyle name="Normal 4 18 2 6 4 3 2" xfId="39058" xr:uid="{00000000-0005-0000-0000-0000287B0000}"/>
    <cellStyle name="Normal 4 18 2 6 4 4" xfId="19250" xr:uid="{00000000-0005-0000-0000-0000297B0000}"/>
    <cellStyle name="Normal 4 18 2 6 4 5" xfId="24202" xr:uid="{00000000-0005-0000-0000-00002A7B0000}"/>
    <cellStyle name="Normal 4 18 2 6 4 6" xfId="29154" xr:uid="{00000000-0005-0000-0000-00002B7B0000}"/>
    <cellStyle name="Normal 4 18 2 6 4 7" xfId="34106" xr:uid="{00000000-0005-0000-0000-00002C7B0000}"/>
    <cellStyle name="Normal 4 18 2 6 5" xfId="5851" xr:uid="{00000000-0005-0000-0000-00002D7B0000}"/>
    <cellStyle name="Normal 4 18 2 6 5 2" xfId="10801" xr:uid="{00000000-0005-0000-0000-00002E7B0000}"/>
    <cellStyle name="Normal 4 18 2 6 5 2 2" xfId="45462" xr:uid="{00000000-0005-0000-0000-00002F7B0000}"/>
    <cellStyle name="Normal 4 18 2 6 5 3" xfId="15751" xr:uid="{00000000-0005-0000-0000-0000307B0000}"/>
    <cellStyle name="Normal 4 18 2 6 5 3 2" xfId="40510" xr:uid="{00000000-0005-0000-0000-0000317B0000}"/>
    <cellStyle name="Normal 4 18 2 6 5 4" xfId="20702" xr:uid="{00000000-0005-0000-0000-0000327B0000}"/>
    <cellStyle name="Normal 4 18 2 6 5 5" xfId="25654" xr:uid="{00000000-0005-0000-0000-0000337B0000}"/>
    <cellStyle name="Normal 4 18 2 6 5 6" xfId="30606" xr:uid="{00000000-0005-0000-0000-0000347B0000}"/>
    <cellStyle name="Normal 4 18 2 6 5 7" xfId="35558" xr:uid="{00000000-0005-0000-0000-0000357B0000}"/>
    <cellStyle name="Normal 4 18 2 6 6" xfId="2089" xr:uid="{00000000-0005-0000-0000-0000367B0000}"/>
    <cellStyle name="Normal 4 18 2 6 6 2" xfId="41700" xr:uid="{00000000-0005-0000-0000-0000377B0000}"/>
    <cellStyle name="Normal 4 18 2 6 7" xfId="7039" xr:uid="{00000000-0005-0000-0000-0000387B0000}"/>
    <cellStyle name="Normal 4 18 2 6 7 2" xfId="36748" xr:uid="{00000000-0005-0000-0000-0000397B0000}"/>
    <cellStyle name="Normal 4 18 2 6 8" xfId="11989" xr:uid="{00000000-0005-0000-0000-00003A7B0000}"/>
    <cellStyle name="Normal 4 18 2 6 9" xfId="16940" xr:uid="{00000000-0005-0000-0000-00003B7B0000}"/>
    <cellStyle name="Normal 4 18 2 7" xfId="571" xr:uid="{00000000-0005-0000-0000-00003C7B0000}"/>
    <cellStyle name="Normal 4 18 2 7 10" xfId="32324" xr:uid="{00000000-0005-0000-0000-00003D7B0000}"/>
    <cellStyle name="Normal 4 18 2 7 2" xfId="4069" xr:uid="{00000000-0005-0000-0000-00003E7B0000}"/>
    <cellStyle name="Normal 4 18 2 7 2 2" xfId="9019" xr:uid="{00000000-0005-0000-0000-00003F7B0000}"/>
    <cellStyle name="Normal 4 18 2 7 2 2 2" xfId="43680" xr:uid="{00000000-0005-0000-0000-0000407B0000}"/>
    <cellStyle name="Normal 4 18 2 7 2 3" xfId="13969" xr:uid="{00000000-0005-0000-0000-0000417B0000}"/>
    <cellStyle name="Normal 4 18 2 7 2 3 2" xfId="38728" xr:uid="{00000000-0005-0000-0000-0000427B0000}"/>
    <cellStyle name="Normal 4 18 2 7 2 4" xfId="18920" xr:uid="{00000000-0005-0000-0000-0000437B0000}"/>
    <cellStyle name="Normal 4 18 2 7 2 5" xfId="23872" xr:uid="{00000000-0005-0000-0000-0000447B0000}"/>
    <cellStyle name="Normal 4 18 2 7 2 6" xfId="28824" xr:uid="{00000000-0005-0000-0000-0000457B0000}"/>
    <cellStyle name="Normal 4 18 2 7 2 7" xfId="33776" xr:uid="{00000000-0005-0000-0000-0000467B0000}"/>
    <cellStyle name="Normal 4 18 2 7 3" xfId="5521" xr:uid="{00000000-0005-0000-0000-0000477B0000}"/>
    <cellStyle name="Normal 4 18 2 7 3 2" xfId="10471" xr:uid="{00000000-0005-0000-0000-0000487B0000}"/>
    <cellStyle name="Normal 4 18 2 7 3 2 2" xfId="45132" xr:uid="{00000000-0005-0000-0000-0000497B0000}"/>
    <cellStyle name="Normal 4 18 2 7 3 3" xfId="15421" xr:uid="{00000000-0005-0000-0000-00004A7B0000}"/>
    <cellStyle name="Normal 4 18 2 7 3 3 2" xfId="40180" xr:uid="{00000000-0005-0000-0000-00004B7B0000}"/>
    <cellStyle name="Normal 4 18 2 7 3 4" xfId="20372" xr:uid="{00000000-0005-0000-0000-00004C7B0000}"/>
    <cellStyle name="Normal 4 18 2 7 3 5" xfId="25324" xr:uid="{00000000-0005-0000-0000-00004D7B0000}"/>
    <cellStyle name="Normal 4 18 2 7 3 6" xfId="30276" xr:uid="{00000000-0005-0000-0000-00004E7B0000}"/>
    <cellStyle name="Normal 4 18 2 7 3 7" xfId="35228" xr:uid="{00000000-0005-0000-0000-00004F7B0000}"/>
    <cellStyle name="Normal 4 18 2 7 4" xfId="2617" xr:uid="{00000000-0005-0000-0000-0000507B0000}"/>
    <cellStyle name="Normal 4 18 2 7 4 2" xfId="42228" xr:uid="{00000000-0005-0000-0000-0000517B0000}"/>
    <cellStyle name="Normal 4 18 2 7 5" xfId="7567" xr:uid="{00000000-0005-0000-0000-0000527B0000}"/>
    <cellStyle name="Normal 4 18 2 7 5 2" xfId="37276" xr:uid="{00000000-0005-0000-0000-0000537B0000}"/>
    <cellStyle name="Normal 4 18 2 7 6" xfId="12517" xr:uid="{00000000-0005-0000-0000-0000547B0000}"/>
    <cellStyle name="Normal 4 18 2 7 7" xfId="17468" xr:uid="{00000000-0005-0000-0000-0000557B0000}"/>
    <cellStyle name="Normal 4 18 2 7 8" xfId="22420" xr:uid="{00000000-0005-0000-0000-0000567B0000}"/>
    <cellStyle name="Normal 4 18 2 7 9" xfId="27372" xr:uid="{00000000-0005-0000-0000-0000577B0000}"/>
    <cellStyle name="Normal 4 18 2 8" xfId="1165" xr:uid="{00000000-0005-0000-0000-0000587B0000}"/>
    <cellStyle name="Normal 4 18 2 8 10" xfId="32918" xr:uid="{00000000-0005-0000-0000-0000597B0000}"/>
    <cellStyle name="Normal 4 18 2 8 2" xfId="4663" xr:uid="{00000000-0005-0000-0000-00005A7B0000}"/>
    <cellStyle name="Normal 4 18 2 8 2 2" xfId="9613" xr:uid="{00000000-0005-0000-0000-00005B7B0000}"/>
    <cellStyle name="Normal 4 18 2 8 2 2 2" xfId="44274" xr:uid="{00000000-0005-0000-0000-00005C7B0000}"/>
    <cellStyle name="Normal 4 18 2 8 2 3" xfId="14563" xr:uid="{00000000-0005-0000-0000-00005D7B0000}"/>
    <cellStyle name="Normal 4 18 2 8 2 3 2" xfId="39322" xr:uid="{00000000-0005-0000-0000-00005E7B0000}"/>
    <cellStyle name="Normal 4 18 2 8 2 4" xfId="19514" xr:uid="{00000000-0005-0000-0000-00005F7B0000}"/>
    <cellStyle name="Normal 4 18 2 8 2 5" xfId="24466" xr:uid="{00000000-0005-0000-0000-0000607B0000}"/>
    <cellStyle name="Normal 4 18 2 8 2 6" xfId="29418" xr:uid="{00000000-0005-0000-0000-0000617B0000}"/>
    <cellStyle name="Normal 4 18 2 8 2 7" xfId="34370" xr:uid="{00000000-0005-0000-0000-0000627B0000}"/>
    <cellStyle name="Normal 4 18 2 8 3" xfId="6115" xr:uid="{00000000-0005-0000-0000-0000637B0000}"/>
    <cellStyle name="Normal 4 18 2 8 3 2" xfId="11065" xr:uid="{00000000-0005-0000-0000-0000647B0000}"/>
    <cellStyle name="Normal 4 18 2 8 3 2 2" xfId="45726" xr:uid="{00000000-0005-0000-0000-0000657B0000}"/>
    <cellStyle name="Normal 4 18 2 8 3 3" xfId="16015" xr:uid="{00000000-0005-0000-0000-0000667B0000}"/>
    <cellStyle name="Normal 4 18 2 8 3 3 2" xfId="40774" xr:uid="{00000000-0005-0000-0000-0000677B0000}"/>
    <cellStyle name="Normal 4 18 2 8 3 4" xfId="20966" xr:uid="{00000000-0005-0000-0000-0000687B0000}"/>
    <cellStyle name="Normal 4 18 2 8 3 5" xfId="25918" xr:uid="{00000000-0005-0000-0000-0000697B0000}"/>
    <cellStyle name="Normal 4 18 2 8 3 6" xfId="30870" xr:uid="{00000000-0005-0000-0000-00006A7B0000}"/>
    <cellStyle name="Normal 4 18 2 8 3 7" xfId="35822" xr:uid="{00000000-0005-0000-0000-00006B7B0000}"/>
    <cellStyle name="Normal 4 18 2 8 4" xfId="3211" xr:uid="{00000000-0005-0000-0000-00006C7B0000}"/>
    <cellStyle name="Normal 4 18 2 8 4 2" xfId="42822" xr:uid="{00000000-0005-0000-0000-00006D7B0000}"/>
    <cellStyle name="Normal 4 18 2 8 5" xfId="8161" xr:uid="{00000000-0005-0000-0000-00006E7B0000}"/>
    <cellStyle name="Normal 4 18 2 8 5 2" xfId="37870" xr:uid="{00000000-0005-0000-0000-00006F7B0000}"/>
    <cellStyle name="Normal 4 18 2 8 6" xfId="13111" xr:uid="{00000000-0005-0000-0000-0000707B0000}"/>
    <cellStyle name="Normal 4 18 2 8 7" xfId="18062" xr:uid="{00000000-0005-0000-0000-0000717B0000}"/>
    <cellStyle name="Normal 4 18 2 8 8" xfId="23014" xr:uid="{00000000-0005-0000-0000-0000727B0000}"/>
    <cellStyle name="Normal 4 18 2 8 9" xfId="27966" xr:uid="{00000000-0005-0000-0000-0000737B0000}"/>
    <cellStyle name="Normal 4 18 2 9" xfId="2353" xr:uid="{00000000-0005-0000-0000-0000747B0000}"/>
    <cellStyle name="Normal 4 18 2 9 2" xfId="7303" xr:uid="{00000000-0005-0000-0000-0000757B0000}"/>
    <cellStyle name="Normal 4 18 2 9 2 2" xfId="41964" xr:uid="{00000000-0005-0000-0000-0000767B0000}"/>
    <cellStyle name="Normal 4 18 2 9 3" xfId="12253" xr:uid="{00000000-0005-0000-0000-0000777B0000}"/>
    <cellStyle name="Normal 4 18 2 9 3 2" xfId="37012" xr:uid="{00000000-0005-0000-0000-0000787B0000}"/>
    <cellStyle name="Normal 4 18 2 9 4" xfId="17204" xr:uid="{00000000-0005-0000-0000-0000797B0000}"/>
    <cellStyle name="Normal 4 18 2 9 5" xfId="22156" xr:uid="{00000000-0005-0000-0000-00007A7B0000}"/>
    <cellStyle name="Normal 4 18 2 9 6" xfId="27108" xr:uid="{00000000-0005-0000-0000-00007B7B0000}"/>
    <cellStyle name="Normal 4 18 2 9 7" xfId="32060" xr:uid="{00000000-0005-0000-0000-00007C7B0000}"/>
    <cellStyle name="Normal 4 18 3" xfId="340" xr:uid="{00000000-0005-0000-0000-00007D7B0000}"/>
    <cellStyle name="Normal 4 18 3 10" xfId="11758" xr:uid="{00000000-0005-0000-0000-00007E7B0000}"/>
    <cellStyle name="Normal 4 18 3 11" xfId="16709" xr:uid="{00000000-0005-0000-0000-00007F7B0000}"/>
    <cellStyle name="Normal 4 18 3 12" xfId="21661" xr:uid="{00000000-0005-0000-0000-0000807B0000}"/>
    <cellStyle name="Normal 4 18 3 13" xfId="26613" xr:uid="{00000000-0005-0000-0000-0000817B0000}"/>
    <cellStyle name="Normal 4 18 3 14" xfId="31565" xr:uid="{00000000-0005-0000-0000-0000827B0000}"/>
    <cellStyle name="Normal 4 18 3 2" xfId="934" xr:uid="{00000000-0005-0000-0000-0000837B0000}"/>
    <cellStyle name="Normal 4 18 3 2 10" xfId="21925" xr:uid="{00000000-0005-0000-0000-0000847B0000}"/>
    <cellStyle name="Normal 4 18 3 2 11" xfId="26877" xr:uid="{00000000-0005-0000-0000-0000857B0000}"/>
    <cellStyle name="Normal 4 18 3 2 12" xfId="31829" xr:uid="{00000000-0005-0000-0000-0000867B0000}"/>
    <cellStyle name="Normal 4 18 3 2 2" xfId="1528" xr:uid="{00000000-0005-0000-0000-0000877B0000}"/>
    <cellStyle name="Normal 4 18 3 2 2 10" xfId="33281" xr:uid="{00000000-0005-0000-0000-0000887B0000}"/>
    <cellStyle name="Normal 4 18 3 2 2 2" xfId="5026" xr:uid="{00000000-0005-0000-0000-0000897B0000}"/>
    <cellStyle name="Normal 4 18 3 2 2 2 2" xfId="9976" xr:uid="{00000000-0005-0000-0000-00008A7B0000}"/>
    <cellStyle name="Normal 4 18 3 2 2 2 2 2" xfId="44637" xr:uid="{00000000-0005-0000-0000-00008B7B0000}"/>
    <cellStyle name="Normal 4 18 3 2 2 2 3" xfId="14926" xr:uid="{00000000-0005-0000-0000-00008C7B0000}"/>
    <cellStyle name="Normal 4 18 3 2 2 2 3 2" xfId="39685" xr:uid="{00000000-0005-0000-0000-00008D7B0000}"/>
    <cellStyle name="Normal 4 18 3 2 2 2 4" xfId="19877" xr:uid="{00000000-0005-0000-0000-00008E7B0000}"/>
    <cellStyle name="Normal 4 18 3 2 2 2 5" xfId="24829" xr:uid="{00000000-0005-0000-0000-00008F7B0000}"/>
    <cellStyle name="Normal 4 18 3 2 2 2 6" xfId="29781" xr:uid="{00000000-0005-0000-0000-0000907B0000}"/>
    <cellStyle name="Normal 4 18 3 2 2 2 7" xfId="34733" xr:uid="{00000000-0005-0000-0000-0000917B0000}"/>
    <cellStyle name="Normal 4 18 3 2 2 3" xfId="6478" xr:uid="{00000000-0005-0000-0000-0000927B0000}"/>
    <cellStyle name="Normal 4 18 3 2 2 3 2" xfId="11428" xr:uid="{00000000-0005-0000-0000-0000937B0000}"/>
    <cellStyle name="Normal 4 18 3 2 2 3 2 2" xfId="46089" xr:uid="{00000000-0005-0000-0000-0000947B0000}"/>
    <cellStyle name="Normal 4 18 3 2 2 3 3" xfId="16378" xr:uid="{00000000-0005-0000-0000-0000957B0000}"/>
    <cellStyle name="Normal 4 18 3 2 2 3 3 2" xfId="41137" xr:uid="{00000000-0005-0000-0000-0000967B0000}"/>
    <cellStyle name="Normal 4 18 3 2 2 3 4" xfId="21329" xr:uid="{00000000-0005-0000-0000-0000977B0000}"/>
    <cellStyle name="Normal 4 18 3 2 2 3 5" xfId="26281" xr:uid="{00000000-0005-0000-0000-0000987B0000}"/>
    <cellStyle name="Normal 4 18 3 2 2 3 6" xfId="31233" xr:uid="{00000000-0005-0000-0000-0000997B0000}"/>
    <cellStyle name="Normal 4 18 3 2 2 3 7" xfId="36185" xr:uid="{00000000-0005-0000-0000-00009A7B0000}"/>
    <cellStyle name="Normal 4 18 3 2 2 4" xfId="3574" xr:uid="{00000000-0005-0000-0000-00009B7B0000}"/>
    <cellStyle name="Normal 4 18 3 2 2 4 2" xfId="43185" xr:uid="{00000000-0005-0000-0000-00009C7B0000}"/>
    <cellStyle name="Normal 4 18 3 2 2 5" xfId="8524" xr:uid="{00000000-0005-0000-0000-00009D7B0000}"/>
    <cellStyle name="Normal 4 18 3 2 2 5 2" xfId="38233" xr:uid="{00000000-0005-0000-0000-00009E7B0000}"/>
    <cellStyle name="Normal 4 18 3 2 2 6" xfId="13474" xr:uid="{00000000-0005-0000-0000-00009F7B0000}"/>
    <cellStyle name="Normal 4 18 3 2 2 7" xfId="18425" xr:uid="{00000000-0005-0000-0000-0000A07B0000}"/>
    <cellStyle name="Normal 4 18 3 2 2 8" xfId="23377" xr:uid="{00000000-0005-0000-0000-0000A17B0000}"/>
    <cellStyle name="Normal 4 18 3 2 2 9" xfId="28329" xr:uid="{00000000-0005-0000-0000-0000A27B0000}"/>
    <cellStyle name="Normal 4 18 3 2 3" xfId="2980" xr:uid="{00000000-0005-0000-0000-0000A37B0000}"/>
    <cellStyle name="Normal 4 18 3 2 3 2" xfId="7930" xr:uid="{00000000-0005-0000-0000-0000A47B0000}"/>
    <cellStyle name="Normal 4 18 3 2 3 2 2" xfId="42591" xr:uid="{00000000-0005-0000-0000-0000A57B0000}"/>
    <cellStyle name="Normal 4 18 3 2 3 3" xfId="12880" xr:uid="{00000000-0005-0000-0000-0000A67B0000}"/>
    <cellStyle name="Normal 4 18 3 2 3 3 2" xfId="37639" xr:uid="{00000000-0005-0000-0000-0000A77B0000}"/>
    <cellStyle name="Normal 4 18 3 2 3 4" xfId="17831" xr:uid="{00000000-0005-0000-0000-0000A87B0000}"/>
    <cellStyle name="Normal 4 18 3 2 3 5" xfId="22783" xr:uid="{00000000-0005-0000-0000-0000A97B0000}"/>
    <cellStyle name="Normal 4 18 3 2 3 6" xfId="27735" xr:uid="{00000000-0005-0000-0000-0000AA7B0000}"/>
    <cellStyle name="Normal 4 18 3 2 3 7" xfId="32687" xr:uid="{00000000-0005-0000-0000-0000AB7B0000}"/>
    <cellStyle name="Normal 4 18 3 2 4" xfId="4432" xr:uid="{00000000-0005-0000-0000-0000AC7B0000}"/>
    <cellStyle name="Normal 4 18 3 2 4 2" xfId="9382" xr:uid="{00000000-0005-0000-0000-0000AD7B0000}"/>
    <cellStyle name="Normal 4 18 3 2 4 2 2" xfId="44043" xr:uid="{00000000-0005-0000-0000-0000AE7B0000}"/>
    <cellStyle name="Normal 4 18 3 2 4 3" xfId="14332" xr:uid="{00000000-0005-0000-0000-0000AF7B0000}"/>
    <cellStyle name="Normal 4 18 3 2 4 3 2" xfId="39091" xr:uid="{00000000-0005-0000-0000-0000B07B0000}"/>
    <cellStyle name="Normal 4 18 3 2 4 4" xfId="19283" xr:uid="{00000000-0005-0000-0000-0000B17B0000}"/>
    <cellStyle name="Normal 4 18 3 2 4 5" xfId="24235" xr:uid="{00000000-0005-0000-0000-0000B27B0000}"/>
    <cellStyle name="Normal 4 18 3 2 4 6" xfId="29187" xr:uid="{00000000-0005-0000-0000-0000B37B0000}"/>
    <cellStyle name="Normal 4 18 3 2 4 7" xfId="34139" xr:uid="{00000000-0005-0000-0000-0000B47B0000}"/>
    <cellStyle name="Normal 4 18 3 2 5" xfId="5884" xr:uid="{00000000-0005-0000-0000-0000B57B0000}"/>
    <cellStyle name="Normal 4 18 3 2 5 2" xfId="10834" xr:uid="{00000000-0005-0000-0000-0000B67B0000}"/>
    <cellStyle name="Normal 4 18 3 2 5 2 2" xfId="45495" xr:uid="{00000000-0005-0000-0000-0000B77B0000}"/>
    <cellStyle name="Normal 4 18 3 2 5 3" xfId="15784" xr:uid="{00000000-0005-0000-0000-0000B87B0000}"/>
    <cellStyle name="Normal 4 18 3 2 5 3 2" xfId="40543" xr:uid="{00000000-0005-0000-0000-0000B97B0000}"/>
    <cellStyle name="Normal 4 18 3 2 5 4" xfId="20735" xr:uid="{00000000-0005-0000-0000-0000BA7B0000}"/>
    <cellStyle name="Normal 4 18 3 2 5 5" xfId="25687" xr:uid="{00000000-0005-0000-0000-0000BB7B0000}"/>
    <cellStyle name="Normal 4 18 3 2 5 6" xfId="30639" xr:uid="{00000000-0005-0000-0000-0000BC7B0000}"/>
    <cellStyle name="Normal 4 18 3 2 5 7" xfId="35591" xr:uid="{00000000-0005-0000-0000-0000BD7B0000}"/>
    <cellStyle name="Normal 4 18 3 2 6" xfId="2122" xr:uid="{00000000-0005-0000-0000-0000BE7B0000}"/>
    <cellStyle name="Normal 4 18 3 2 6 2" xfId="41733" xr:uid="{00000000-0005-0000-0000-0000BF7B0000}"/>
    <cellStyle name="Normal 4 18 3 2 7" xfId="7072" xr:uid="{00000000-0005-0000-0000-0000C07B0000}"/>
    <cellStyle name="Normal 4 18 3 2 7 2" xfId="36781" xr:uid="{00000000-0005-0000-0000-0000C17B0000}"/>
    <cellStyle name="Normal 4 18 3 2 8" xfId="12022" xr:uid="{00000000-0005-0000-0000-0000C27B0000}"/>
    <cellStyle name="Normal 4 18 3 2 9" xfId="16973" xr:uid="{00000000-0005-0000-0000-0000C37B0000}"/>
    <cellStyle name="Normal 4 18 3 3" xfId="670" xr:uid="{00000000-0005-0000-0000-0000C47B0000}"/>
    <cellStyle name="Normal 4 18 3 3 10" xfId="32423" xr:uid="{00000000-0005-0000-0000-0000C57B0000}"/>
    <cellStyle name="Normal 4 18 3 3 2" xfId="4168" xr:uid="{00000000-0005-0000-0000-0000C67B0000}"/>
    <cellStyle name="Normal 4 18 3 3 2 2" xfId="9118" xr:uid="{00000000-0005-0000-0000-0000C77B0000}"/>
    <cellStyle name="Normal 4 18 3 3 2 2 2" xfId="43779" xr:uid="{00000000-0005-0000-0000-0000C87B0000}"/>
    <cellStyle name="Normal 4 18 3 3 2 3" xfId="14068" xr:uid="{00000000-0005-0000-0000-0000C97B0000}"/>
    <cellStyle name="Normal 4 18 3 3 2 3 2" xfId="38827" xr:uid="{00000000-0005-0000-0000-0000CA7B0000}"/>
    <cellStyle name="Normal 4 18 3 3 2 4" xfId="19019" xr:uid="{00000000-0005-0000-0000-0000CB7B0000}"/>
    <cellStyle name="Normal 4 18 3 3 2 5" xfId="23971" xr:uid="{00000000-0005-0000-0000-0000CC7B0000}"/>
    <cellStyle name="Normal 4 18 3 3 2 6" xfId="28923" xr:uid="{00000000-0005-0000-0000-0000CD7B0000}"/>
    <cellStyle name="Normal 4 18 3 3 2 7" xfId="33875" xr:uid="{00000000-0005-0000-0000-0000CE7B0000}"/>
    <cellStyle name="Normal 4 18 3 3 3" xfId="5620" xr:uid="{00000000-0005-0000-0000-0000CF7B0000}"/>
    <cellStyle name="Normal 4 18 3 3 3 2" xfId="10570" xr:uid="{00000000-0005-0000-0000-0000D07B0000}"/>
    <cellStyle name="Normal 4 18 3 3 3 2 2" xfId="45231" xr:uid="{00000000-0005-0000-0000-0000D17B0000}"/>
    <cellStyle name="Normal 4 18 3 3 3 3" xfId="15520" xr:uid="{00000000-0005-0000-0000-0000D27B0000}"/>
    <cellStyle name="Normal 4 18 3 3 3 3 2" xfId="40279" xr:uid="{00000000-0005-0000-0000-0000D37B0000}"/>
    <cellStyle name="Normal 4 18 3 3 3 4" xfId="20471" xr:uid="{00000000-0005-0000-0000-0000D47B0000}"/>
    <cellStyle name="Normal 4 18 3 3 3 5" xfId="25423" xr:uid="{00000000-0005-0000-0000-0000D57B0000}"/>
    <cellStyle name="Normal 4 18 3 3 3 6" xfId="30375" xr:uid="{00000000-0005-0000-0000-0000D67B0000}"/>
    <cellStyle name="Normal 4 18 3 3 3 7" xfId="35327" xr:uid="{00000000-0005-0000-0000-0000D77B0000}"/>
    <cellStyle name="Normal 4 18 3 3 4" xfId="2716" xr:uid="{00000000-0005-0000-0000-0000D87B0000}"/>
    <cellStyle name="Normal 4 18 3 3 4 2" xfId="42327" xr:uid="{00000000-0005-0000-0000-0000D97B0000}"/>
    <cellStyle name="Normal 4 18 3 3 5" xfId="7666" xr:uid="{00000000-0005-0000-0000-0000DA7B0000}"/>
    <cellStyle name="Normal 4 18 3 3 5 2" xfId="37375" xr:uid="{00000000-0005-0000-0000-0000DB7B0000}"/>
    <cellStyle name="Normal 4 18 3 3 6" xfId="12616" xr:uid="{00000000-0005-0000-0000-0000DC7B0000}"/>
    <cellStyle name="Normal 4 18 3 3 7" xfId="17567" xr:uid="{00000000-0005-0000-0000-0000DD7B0000}"/>
    <cellStyle name="Normal 4 18 3 3 8" xfId="22519" xr:uid="{00000000-0005-0000-0000-0000DE7B0000}"/>
    <cellStyle name="Normal 4 18 3 3 9" xfId="27471" xr:uid="{00000000-0005-0000-0000-0000DF7B0000}"/>
    <cellStyle name="Normal 4 18 3 4" xfId="1264" xr:uid="{00000000-0005-0000-0000-0000E07B0000}"/>
    <cellStyle name="Normal 4 18 3 4 10" xfId="33017" xr:uid="{00000000-0005-0000-0000-0000E17B0000}"/>
    <cellStyle name="Normal 4 18 3 4 2" xfId="4762" xr:uid="{00000000-0005-0000-0000-0000E27B0000}"/>
    <cellStyle name="Normal 4 18 3 4 2 2" xfId="9712" xr:uid="{00000000-0005-0000-0000-0000E37B0000}"/>
    <cellStyle name="Normal 4 18 3 4 2 2 2" xfId="44373" xr:uid="{00000000-0005-0000-0000-0000E47B0000}"/>
    <cellStyle name="Normal 4 18 3 4 2 3" xfId="14662" xr:uid="{00000000-0005-0000-0000-0000E57B0000}"/>
    <cellStyle name="Normal 4 18 3 4 2 3 2" xfId="39421" xr:uid="{00000000-0005-0000-0000-0000E67B0000}"/>
    <cellStyle name="Normal 4 18 3 4 2 4" xfId="19613" xr:uid="{00000000-0005-0000-0000-0000E77B0000}"/>
    <cellStyle name="Normal 4 18 3 4 2 5" xfId="24565" xr:uid="{00000000-0005-0000-0000-0000E87B0000}"/>
    <cellStyle name="Normal 4 18 3 4 2 6" xfId="29517" xr:uid="{00000000-0005-0000-0000-0000E97B0000}"/>
    <cellStyle name="Normal 4 18 3 4 2 7" xfId="34469" xr:uid="{00000000-0005-0000-0000-0000EA7B0000}"/>
    <cellStyle name="Normal 4 18 3 4 3" xfId="6214" xr:uid="{00000000-0005-0000-0000-0000EB7B0000}"/>
    <cellStyle name="Normal 4 18 3 4 3 2" xfId="11164" xr:uid="{00000000-0005-0000-0000-0000EC7B0000}"/>
    <cellStyle name="Normal 4 18 3 4 3 2 2" xfId="45825" xr:uid="{00000000-0005-0000-0000-0000ED7B0000}"/>
    <cellStyle name="Normal 4 18 3 4 3 3" xfId="16114" xr:uid="{00000000-0005-0000-0000-0000EE7B0000}"/>
    <cellStyle name="Normal 4 18 3 4 3 3 2" xfId="40873" xr:uid="{00000000-0005-0000-0000-0000EF7B0000}"/>
    <cellStyle name="Normal 4 18 3 4 3 4" xfId="21065" xr:uid="{00000000-0005-0000-0000-0000F07B0000}"/>
    <cellStyle name="Normal 4 18 3 4 3 5" xfId="26017" xr:uid="{00000000-0005-0000-0000-0000F17B0000}"/>
    <cellStyle name="Normal 4 18 3 4 3 6" xfId="30969" xr:uid="{00000000-0005-0000-0000-0000F27B0000}"/>
    <cellStyle name="Normal 4 18 3 4 3 7" xfId="35921" xr:uid="{00000000-0005-0000-0000-0000F37B0000}"/>
    <cellStyle name="Normal 4 18 3 4 4" xfId="3310" xr:uid="{00000000-0005-0000-0000-0000F47B0000}"/>
    <cellStyle name="Normal 4 18 3 4 4 2" xfId="42921" xr:uid="{00000000-0005-0000-0000-0000F57B0000}"/>
    <cellStyle name="Normal 4 18 3 4 5" xfId="8260" xr:uid="{00000000-0005-0000-0000-0000F67B0000}"/>
    <cellStyle name="Normal 4 18 3 4 5 2" xfId="37969" xr:uid="{00000000-0005-0000-0000-0000F77B0000}"/>
    <cellStyle name="Normal 4 18 3 4 6" xfId="13210" xr:uid="{00000000-0005-0000-0000-0000F87B0000}"/>
    <cellStyle name="Normal 4 18 3 4 7" xfId="18161" xr:uid="{00000000-0005-0000-0000-0000F97B0000}"/>
    <cellStyle name="Normal 4 18 3 4 8" xfId="23113" xr:uid="{00000000-0005-0000-0000-0000FA7B0000}"/>
    <cellStyle name="Normal 4 18 3 4 9" xfId="28065" xr:uid="{00000000-0005-0000-0000-0000FB7B0000}"/>
    <cellStyle name="Normal 4 18 3 5" xfId="2386" xr:uid="{00000000-0005-0000-0000-0000FC7B0000}"/>
    <cellStyle name="Normal 4 18 3 5 2" xfId="7336" xr:uid="{00000000-0005-0000-0000-0000FD7B0000}"/>
    <cellStyle name="Normal 4 18 3 5 2 2" xfId="41997" xr:uid="{00000000-0005-0000-0000-0000FE7B0000}"/>
    <cellStyle name="Normal 4 18 3 5 3" xfId="12286" xr:uid="{00000000-0005-0000-0000-0000FF7B0000}"/>
    <cellStyle name="Normal 4 18 3 5 3 2" xfId="37045" xr:uid="{00000000-0005-0000-0000-0000007C0000}"/>
    <cellStyle name="Normal 4 18 3 5 4" xfId="17237" xr:uid="{00000000-0005-0000-0000-0000017C0000}"/>
    <cellStyle name="Normal 4 18 3 5 5" xfId="22189" xr:uid="{00000000-0005-0000-0000-0000027C0000}"/>
    <cellStyle name="Normal 4 18 3 5 6" xfId="27141" xr:uid="{00000000-0005-0000-0000-0000037C0000}"/>
    <cellStyle name="Normal 4 18 3 5 7" xfId="32093" xr:uid="{00000000-0005-0000-0000-0000047C0000}"/>
    <cellStyle name="Normal 4 18 3 6" xfId="3838" xr:uid="{00000000-0005-0000-0000-0000057C0000}"/>
    <cellStyle name="Normal 4 18 3 6 2" xfId="8788" xr:uid="{00000000-0005-0000-0000-0000067C0000}"/>
    <cellStyle name="Normal 4 18 3 6 2 2" xfId="43449" xr:uid="{00000000-0005-0000-0000-0000077C0000}"/>
    <cellStyle name="Normal 4 18 3 6 3" xfId="13738" xr:uid="{00000000-0005-0000-0000-0000087C0000}"/>
    <cellStyle name="Normal 4 18 3 6 3 2" xfId="38497" xr:uid="{00000000-0005-0000-0000-0000097C0000}"/>
    <cellStyle name="Normal 4 18 3 6 4" xfId="18689" xr:uid="{00000000-0005-0000-0000-00000A7C0000}"/>
    <cellStyle name="Normal 4 18 3 6 5" xfId="23641" xr:uid="{00000000-0005-0000-0000-00000B7C0000}"/>
    <cellStyle name="Normal 4 18 3 6 6" xfId="28593" xr:uid="{00000000-0005-0000-0000-00000C7C0000}"/>
    <cellStyle name="Normal 4 18 3 6 7" xfId="33545" xr:uid="{00000000-0005-0000-0000-00000D7C0000}"/>
    <cellStyle name="Normal 4 18 3 7" xfId="5290" xr:uid="{00000000-0005-0000-0000-00000E7C0000}"/>
    <cellStyle name="Normal 4 18 3 7 2" xfId="10240" xr:uid="{00000000-0005-0000-0000-00000F7C0000}"/>
    <cellStyle name="Normal 4 18 3 7 2 2" xfId="44901" xr:uid="{00000000-0005-0000-0000-0000107C0000}"/>
    <cellStyle name="Normal 4 18 3 7 3" xfId="15190" xr:uid="{00000000-0005-0000-0000-0000117C0000}"/>
    <cellStyle name="Normal 4 18 3 7 3 2" xfId="39949" xr:uid="{00000000-0005-0000-0000-0000127C0000}"/>
    <cellStyle name="Normal 4 18 3 7 4" xfId="20141" xr:uid="{00000000-0005-0000-0000-0000137C0000}"/>
    <cellStyle name="Normal 4 18 3 7 5" xfId="25093" xr:uid="{00000000-0005-0000-0000-0000147C0000}"/>
    <cellStyle name="Normal 4 18 3 7 6" xfId="30045" xr:uid="{00000000-0005-0000-0000-0000157C0000}"/>
    <cellStyle name="Normal 4 18 3 7 7" xfId="34997" xr:uid="{00000000-0005-0000-0000-0000167C0000}"/>
    <cellStyle name="Normal 4 18 3 8" xfId="1858" xr:uid="{00000000-0005-0000-0000-0000177C0000}"/>
    <cellStyle name="Normal 4 18 3 8 2" xfId="41469" xr:uid="{00000000-0005-0000-0000-0000187C0000}"/>
    <cellStyle name="Normal 4 18 3 9" xfId="6808" xr:uid="{00000000-0005-0000-0000-0000197C0000}"/>
    <cellStyle name="Normal 4 18 3 9 2" xfId="36517" xr:uid="{00000000-0005-0000-0000-00001A7C0000}"/>
    <cellStyle name="Normal 4 18 4" xfId="406" xr:uid="{00000000-0005-0000-0000-00001B7C0000}"/>
    <cellStyle name="Normal 4 18 4 10" xfId="11824" xr:uid="{00000000-0005-0000-0000-00001C7C0000}"/>
    <cellStyle name="Normal 4 18 4 11" xfId="16775" xr:uid="{00000000-0005-0000-0000-00001D7C0000}"/>
    <cellStyle name="Normal 4 18 4 12" xfId="21727" xr:uid="{00000000-0005-0000-0000-00001E7C0000}"/>
    <cellStyle name="Normal 4 18 4 13" xfId="26679" xr:uid="{00000000-0005-0000-0000-00001F7C0000}"/>
    <cellStyle name="Normal 4 18 4 14" xfId="31631" xr:uid="{00000000-0005-0000-0000-0000207C0000}"/>
    <cellStyle name="Normal 4 18 4 2" xfId="1000" xr:uid="{00000000-0005-0000-0000-0000217C0000}"/>
    <cellStyle name="Normal 4 18 4 2 10" xfId="21991" xr:uid="{00000000-0005-0000-0000-0000227C0000}"/>
    <cellStyle name="Normal 4 18 4 2 11" xfId="26943" xr:uid="{00000000-0005-0000-0000-0000237C0000}"/>
    <cellStyle name="Normal 4 18 4 2 12" xfId="31895" xr:uid="{00000000-0005-0000-0000-0000247C0000}"/>
    <cellStyle name="Normal 4 18 4 2 2" xfId="1594" xr:uid="{00000000-0005-0000-0000-0000257C0000}"/>
    <cellStyle name="Normal 4 18 4 2 2 10" xfId="33347" xr:uid="{00000000-0005-0000-0000-0000267C0000}"/>
    <cellStyle name="Normal 4 18 4 2 2 2" xfId="5092" xr:uid="{00000000-0005-0000-0000-0000277C0000}"/>
    <cellStyle name="Normal 4 18 4 2 2 2 2" xfId="10042" xr:uid="{00000000-0005-0000-0000-0000287C0000}"/>
    <cellStyle name="Normal 4 18 4 2 2 2 2 2" xfId="44703" xr:uid="{00000000-0005-0000-0000-0000297C0000}"/>
    <cellStyle name="Normal 4 18 4 2 2 2 3" xfId="14992" xr:uid="{00000000-0005-0000-0000-00002A7C0000}"/>
    <cellStyle name="Normal 4 18 4 2 2 2 3 2" xfId="39751" xr:uid="{00000000-0005-0000-0000-00002B7C0000}"/>
    <cellStyle name="Normal 4 18 4 2 2 2 4" xfId="19943" xr:uid="{00000000-0005-0000-0000-00002C7C0000}"/>
    <cellStyle name="Normal 4 18 4 2 2 2 5" xfId="24895" xr:uid="{00000000-0005-0000-0000-00002D7C0000}"/>
    <cellStyle name="Normal 4 18 4 2 2 2 6" xfId="29847" xr:uid="{00000000-0005-0000-0000-00002E7C0000}"/>
    <cellStyle name="Normal 4 18 4 2 2 2 7" xfId="34799" xr:uid="{00000000-0005-0000-0000-00002F7C0000}"/>
    <cellStyle name="Normal 4 18 4 2 2 3" xfId="6544" xr:uid="{00000000-0005-0000-0000-0000307C0000}"/>
    <cellStyle name="Normal 4 18 4 2 2 3 2" xfId="11494" xr:uid="{00000000-0005-0000-0000-0000317C0000}"/>
    <cellStyle name="Normal 4 18 4 2 2 3 2 2" xfId="46155" xr:uid="{00000000-0005-0000-0000-0000327C0000}"/>
    <cellStyle name="Normal 4 18 4 2 2 3 3" xfId="16444" xr:uid="{00000000-0005-0000-0000-0000337C0000}"/>
    <cellStyle name="Normal 4 18 4 2 2 3 3 2" xfId="41203" xr:uid="{00000000-0005-0000-0000-0000347C0000}"/>
    <cellStyle name="Normal 4 18 4 2 2 3 4" xfId="21395" xr:uid="{00000000-0005-0000-0000-0000357C0000}"/>
    <cellStyle name="Normal 4 18 4 2 2 3 5" xfId="26347" xr:uid="{00000000-0005-0000-0000-0000367C0000}"/>
    <cellStyle name="Normal 4 18 4 2 2 3 6" xfId="31299" xr:uid="{00000000-0005-0000-0000-0000377C0000}"/>
    <cellStyle name="Normal 4 18 4 2 2 3 7" xfId="36251" xr:uid="{00000000-0005-0000-0000-0000387C0000}"/>
    <cellStyle name="Normal 4 18 4 2 2 4" xfId="3640" xr:uid="{00000000-0005-0000-0000-0000397C0000}"/>
    <cellStyle name="Normal 4 18 4 2 2 4 2" xfId="43251" xr:uid="{00000000-0005-0000-0000-00003A7C0000}"/>
    <cellStyle name="Normal 4 18 4 2 2 5" xfId="8590" xr:uid="{00000000-0005-0000-0000-00003B7C0000}"/>
    <cellStyle name="Normal 4 18 4 2 2 5 2" xfId="38299" xr:uid="{00000000-0005-0000-0000-00003C7C0000}"/>
    <cellStyle name="Normal 4 18 4 2 2 6" xfId="13540" xr:uid="{00000000-0005-0000-0000-00003D7C0000}"/>
    <cellStyle name="Normal 4 18 4 2 2 7" xfId="18491" xr:uid="{00000000-0005-0000-0000-00003E7C0000}"/>
    <cellStyle name="Normal 4 18 4 2 2 8" xfId="23443" xr:uid="{00000000-0005-0000-0000-00003F7C0000}"/>
    <cellStyle name="Normal 4 18 4 2 2 9" xfId="28395" xr:uid="{00000000-0005-0000-0000-0000407C0000}"/>
    <cellStyle name="Normal 4 18 4 2 3" xfId="3046" xr:uid="{00000000-0005-0000-0000-0000417C0000}"/>
    <cellStyle name="Normal 4 18 4 2 3 2" xfId="7996" xr:uid="{00000000-0005-0000-0000-0000427C0000}"/>
    <cellStyle name="Normal 4 18 4 2 3 2 2" xfId="42657" xr:uid="{00000000-0005-0000-0000-0000437C0000}"/>
    <cellStyle name="Normal 4 18 4 2 3 3" xfId="12946" xr:uid="{00000000-0005-0000-0000-0000447C0000}"/>
    <cellStyle name="Normal 4 18 4 2 3 3 2" xfId="37705" xr:uid="{00000000-0005-0000-0000-0000457C0000}"/>
    <cellStyle name="Normal 4 18 4 2 3 4" xfId="17897" xr:uid="{00000000-0005-0000-0000-0000467C0000}"/>
    <cellStyle name="Normal 4 18 4 2 3 5" xfId="22849" xr:uid="{00000000-0005-0000-0000-0000477C0000}"/>
    <cellStyle name="Normal 4 18 4 2 3 6" xfId="27801" xr:uid="{00000000-0005-0000-0000-0000487C0000}"/>
    <cellStyle name="Normal 4 18 4 2 3 7" xfId="32753" xr:uid="{00000000-0005-0000-0000-0000497C0000}"/>
    <cellStyle name="Normal 4 18 4 2 4" xfId="4498" xr:uid="{00000000-0005-0000-0000-00004A7C0000}"/>
    <cellStyle name="Normal 4 18 4 2 4 2" xfId="9448" xr:uid="{00000000-0005-0000-0000-00004B7C0000}"/>
    <cellStyle name="Normal 4 18 4 2 4 2 2" xfId="44109" xr:uid="{00000000-0005-0000-0000-00004C7C0000}"/>
    <cellStyle name="Normal 4 18 4 2 4 3" xfId="14398" xr:uid="{00000000-0005-0000-0000-00004D7C0000}"/>
    <cellStyle name="Normal 4 18 4 2 4 3 2" xfId="39157" xr:uid="{00000000-0005-0000-0000-00004E7C0000}"/>
    <cellStyle name="Normal 4 18 4 2 4 4" xfId="19349" xr:uid="{00000000-0005-0000-0000-00004F7C0000}"/>
    <cellStyle name="Normal 4 18 4 2 4 5" xfId="24301" xr:uid="{00000000-0005-0000-0000-0000507C0000}"/>
    <cellStyle name="Normal 4 18 4 2 4 6" xfId="29253" xr:uid="{00000000-0005-0000-0000-0000517C0000}"/>
    <cellStyle name="Normal 4 18 4 2 4 7" xfId="34205" xr:uid="{00000000-0005-0000-0000-0000527C0000}"/>
    <cellStyle name="Normal 4 18 4 2 5" xfId="5950" xr:uid="{00000000-0005-0000-0000-0000537C0000}"/>
    <cellStyle name="Normal 4 18 4 2 5 2" xfId="10900" xr:uid="{00000000-0005-0000-0000-0000547C0000}"/>
    <cellStyle name="Normal 4 18 4 2 5 2 2" xfId="45561" xr:uid="{00000000-0005-0000-0000-0000557C0000}"/>
    <cellStyle name="Normal 4 18 4 2 5 3" xfId="15850" xr:uid="{00000000-0005-0000-0000-0000567C0000}"/>
    <cellStyle name="Normal 4 18 4 2 5 3 2" xfId="40609" xr:uid="{00000000-0005-0000-0000-0000577C0000}"/>
    <cellStyle name="Normal 4 18 4 2 5 4" xfId="20801" xr:uid="{00000000-0005-0000-0000-0000587C0000}"/>
    <cellStyle name="Normal 4 18 4 2 5 5" xfId="25753" xr:uid="{00000000-0005-0000-0000-0000597C0000}"/>
    <cellStyle name="Normal 4 18 4 2 5 6" xfId="30705" xr:uid="{00000000-0005-0000-0000-00005A7C0000}"/>
    <cellStyle name="Normal 4 18 4 2 5 7" xfId="35657" xr:uid="{00000000-0005-0000-0000-00005B7C0000}"/>
    <cellStyle name="Normal 4 18 4 2 6" xfId="2188" xr:uid="{00000000-0005-0000-0000-00005C7C0000}"/>
    <cellStyle name="Normal 4 18 4 2 6 2" xfId="41799" xr:uid="{00000000-0005-0000-0000-00005D7C0000}"/>
    <cellStyle name="Normal 4 18 4 2 7" xfId="7138" xr:uid="{00000000-0005-0000-0000-00005E7C0000}"/>
    <cellStyle name="Normal 4 18 4 2 7 2" xfId="36847" xr:uid="{00000000-0005-0000-0000-00005F7C0000}"/>
    <cellStyle name="Normal 4 18 4 2 8" xfId="12088" xr:uid="{00000000-0005-0000-0000-0000607C0000}"/>
    <cellStyle name="Normal 4 18 4 2 9" xfId="17039" xr:uid="{00000000-0005-0000-0000-0000617C0000}"/>
    <cellStyle name="Normal 4 18 4 3" xfId="736" xr:uid="{00000000-0005-0000-0000-0000627C0000}"/>
    <cellStyle name="Normal 4 18 4 3 10" xfId="32489" xr:uid="{00000000-0005-0000-0000-0000637C0000}"/>
    <cellStyle name="Normal 4 18 4 3 2" xfId="4234" xr:uid="{00000000-0005-0000-0000-0000647C0000}"/>
    <cellStyle name="Normal 4 18 4 3 2 2" xfId="9184" xr:uid="{00000000-0005-0000-0000-0000657C0000}"/>
    <cellStyle name="Normal 4 18 4 3 2 2 2" xfId="43845" xr:uid="{00000000-0005-0000-0000-0000667C0000}"/>
    <cellStyle name="Normal 4 18 4 3 2 3" xfId="14134" xr:uid="{00000000-0005-0000-0000-0000677C0000}"/>
    <cellStyle name="Normal 4 18 4 3 2 3 2" xfId="38893" xr:uid="{00000000-0005-0000-0000-0000687C0000}"/>
    <cellStyle name="Normal 4 18 4 3 2 4" xfId="19085" xr:uid="{00000000-0005-0000-0000-0000697C0000}"/>
    <cellStyle name="Normal 4 18 4 3 2 5" xfId="24037" xr:uid="{00000000-0005-0000-0000-00006A7C0000}"/>
    <cellStyle name="Normal 4 18 4 3 2 6" xfId="28989" xr:uid="{00000000-0005-0000-0000-00006B7C0000}"/>
    <cellStyle name="Normal 4 18 4 3 2 7" xfId="33941" xr:uid="{00000000-0005-0000-0000-00006C7C0000}"/>
    <cellStyle name="Normal 4 18 4 3 3" xfId="5686" xr:uid="{00000000-0005-0000-0000-00006D7C0000}"/>
    <cellStyle name="Normal 4 18 4 3 3 2" xfId="10636" xr:uid="{00000000-0005-0000-0000-00006E7C0000}"/>
    <cellStyle name="Normal 4 18 4 3 3 2 2" xfId="45297" xr:uid="{00000000-0005-0000-0000-00006F7C0000}"/>
    <cellStyle name="Normal 4 18 4 3 3 3" xfId="15586" xr:uid="{00000000-0005-0000-0000-0000707C0000}"/>
    <cellStyle name="Normal 4 18 4 3 3 3 2" xfId="40345" xr:uid="{00000000-0005-0000-0000-0000717C0000}"/>
    <cellStyle name="Normal 4 18 4 3 3 4" xfId="20537" xr:uid="{00000000-0005-0000-0000-0000727C0000}"/>
    <cellStyle name="Normal 4 18 4 3 3 5" xfId="25489" xr:uid="{00000000-0005-0000-0000-0000737C0000}"/>
    <cellStyle name="Normal 4 18 4 3 3 6" xfId="30441" xr:uid="{00000000-0005-0000-0000-0000747C0000}"/>
    <cellStyle name="Normal 4 18 4 3 3 7" xfId="35393" xr:uid="{00000000-0005-0000-0000-0000757C0000}"/>
    <cellStyle name="Normal 4 18 4 3 4" xfId="2782" xr:uid="{00000000-0005-0000-0000-0000767C0000}"/>
    <cellStyle name="Normal 4 18 4 3 4 2" xfId="42393" xr:uid="{00000000-0005-0000-0000-0000777C0000}"/>
    <cellStyle name="Normal 4 18 4 3 5" xfId="7732" xr:uid="{00000000-0005-0000-0000-0000787C0000}"/>
    <cellStyle name="Normal 4 18 4 3 5 2" xfId="37441" xr:uid="{00000000-0005-0000-0000-0000797C0000}"/>
    <cellStyle name="Normal 4 18 4 3 6" xfId="12682" xr:uid="{00000000-0005-0000-0000-00007A7C0000}"/>
    <cellStyle name="Normal 4 18 4 3 7" xfId="17633" xr:uid="{00000000-0005-0000-0000-00007B7C0000}"/>
    <cellStyle name="Normal 4 18 4 3 8" xfId="22585" xr:uid="{00000000-0005-0000-0000-00007C7C0000}"/>
    <cellStyle name="Normal 4 18 4 3 9" xfId="27537" xr:uid="{00000000-0005-0000-0000-00007D7C0000}"/>
    <cellStyle name="Normal 4 18 4 4" xfId="1330" xr:uid="{00000000-0005-0000-0000-00007E7C0000}"/>
    <cellStyle name="Normal 4 18 4 4 10" xfId="33083" xr:uid="{00000000-0005-0000-0000-00007F7C0000}"/>
    <cellStyle name="Normal 4 18 4 4 2" xfId="4828" xr:uid="{00000000-0005-0000-0000-0000807C0000}"/>
    <cellStyle name="Normal 4 18 4 4 2 2" xfId="9778" xr:uid="{00000000-0005-0000-0000-0000817C0000}"/>
    <cellStyle name="Normal 4 18 4 4 2 2 2" xfId="44439" xr:uid="{00000000-0005-0000-0000-0000827C0000}"/>
    <cellStyle name="Normal 4 18 4 4 2 3" xfId="14728" xr:uid="{00000000-0005-0000-0000-0000837C0000}"/>
    <cellStyle name="Normal 4 18 4 4 2 3 2" xfId="39487" xr:uid="{00000000-0005-0000-0000-0000847C0000}"/>
    <cellStyle name="Normal 4 18 4 4 2 4" xfId="19679" xr:uid="{00000000-0005-0000-0000-0000857C0000}"/>
    <cellStyle name="Normal 4 18 4 4 2 5" xfId="24631" xr:uid="{00000000-0005-0000-0000-0000867C0000}"/>
    <cellStyle name="Normal 4 18 4 4 2 6" xfId="29583" xr:uid="{00000000-0005-0000-0000-0000877C0000}"/>
    <cellStyle name="Normal 4 18 4 4 2 7" xfId="34535" xr:uid="{00000000-0005-0000-0000-0000887C0000}"/>
    <cellStyle name="Normal 4 18 4 4 3" xfId="6280" xr:uid="{00000000-0005-0000-0000-0000897C0000}"/>
    <cellStyle name="Normal 4 18 4 4 3 2" xfId="11230" xr:uid="{00000000-0005-0000-0000-00008A7C0000}"/>
    <cellStyle name="Normal 4 18 4 4 3 2 2" xfId="45891" xr:uid="{00000000-0005-0000-0000-00008B7C0000}"/>
    <cellStyle name="Normal 4 18 4 4 3 3" xfId="16180" xr:uid="{00000000-0005-0000-0000-00008C7C0000}"/>
    <cellStyle name="Normal 4 18 4 4 3 3 2" xfId="40939" xr:uid="{00000000-0005-0000-0000-00008D7C0000}"/>
    <cellStyle name="Normal 4 18 4 4 3 4" xfId="21131" xr:uid="{00000000-0005-0000-0000-00008E7C0000}"/>
    <cellStyle name="Normal 4 18 4 4 3 5" xfId="26083" xr:uid="{00000000-0005-0000-0000-00008F7C0000}"/>
    <cellStyle name="Normal 4 18 4 4 3 6" xfId="31035" xr:uid="{00000000-0005-0000-0000-0000907C0000}"/>
    <cellStyle name="Normal 4 18 4 4 3 7" xfId="35987" xr:uid="{00000000-0005-0000-0000-0000917C0000}"/>
    <cellStyle name="Normal 4 18 4 4 4" xfId="3376" xr:uid="{00000000-0005-0000-0000-0000927C0000}"/>
    <cellStyle name="Normal 4 18 4 4 4 2" xfId="42987" xr:uid="{00000000-0005-0000-0000-0000937C0000}"/>
    <cellStyle name="Normal 4 18 4 4 5" xfId="8326" xr:uid="{00000000-0005-0000-0000-0000947C0000}"/>
    <cellStyle name="Normal 4 18 4 4 5 2" xfId="38035" xr:uid="{00000000-0005-0000-0000-0000957C0000}"/>
    <cellStyle name="Normal 4 18 4 4 6" xfId="13276" xr:uid="{00000000-0005-0000-0000-0000967C0000}"/>
    <cellStyle name="Normal 4 18 4 4 7" xfId="18227" xr:uid="{00000000-0005-0000-0000-0000977C0000}"/>
    <cellStyle name="Normal 4 18 4 4 8" xfId="23179" xr:uid="{00000000-0005-0000-0000-0000987C0000}"/>
    <cellStyle name="Normal 4 18 4 4 9" xfId="28131" xr:uid="{00000000-0005-0000-0000-0000997C0000}"/>
    <cellStyle name="Normal 4 18 4 5" xfId="2452" xr:uid="{00000000-0005-0000-0000-00009A7C0000}"/>
    <cellStyle name="Normal 4 18 4 5 2" xfId="7402" xr:uid="{00000000-0005-0000-0000-00009B7C0000}"/>
    <cellStyle name="Normal 4 18 4 5 2 2" xfId="42063" xr:uid="{00000000-0005-0000-0000-00009C7C0000}"/>
    <cellStyle name="Normal 4 18 4 5 3" xfId="12352" xr:uid="{00000000-0005-0000-0000-00009D7C0000}"/>
    <cellStyle name="Normal 4 18 4 5 3 2" xfId="37111" xr:uid="{00000000-0005-0000-0000-00009E7C0000}"/>
    <cellStyle name="Normal 4 18 4 5 4" xfId="17303" xr:uid="{00000000-0005-0000-0000-00009F7C0000}"/>
    <cellStyle name="Normal 4 18 4 5 5" xfId="22255" xr:uid="{00000000-0005-0000-0000-0000A07C0000}"/>
    <cellStyle name="Normal 4 18 4 5 6" xfId="27207" xr:uid="{00000000-0005-0000-0000-0000A17C0000}"/>
    <cellStyle name="Normal 4 18 4 5 7" xfId="32159" xr:uid="{00000000-0005-0000-0000-0000A27C0000}"/>
    <cellStyle name="Normal 4 18 4 6" xfId="3904" xr:uid="{00000000-0005-0000-0000-0000A37C0000}"/>
    <cellStyle name="Normal 4 18 4 6 2" xfId="8854" xr:uid="{00000000-0005-0000-0000-0000A47C0000}"/>
    <cellStyle name="Normal 4 18 4 6 2 2" xfId="43515" xr:uid="{00000000-0005-0000-0000-0000A57C0000}"/>
    <cellStyle name="Normal 4 18 4 6 3" xfId="13804" xr:uid="{00000000-0005-0000-0000-0000A67C0000}"/>
    <cellStyle name="Normal 4 18 4 6 3 2" xfId="38563" xr:uid="{00000000-0005-0000-0000-0000A77C0000}"/>
    <cellStyle name="Normal 4 18 4 6 4" xfId="18755" xr:uid="{00000000-0005-0000-0000-0000A87C0000}"/>
    <cellStyle name="Normal 4 18 4 6 5" xfId="23707" xr:uid="{00000000-0005-0000-0000-0000A97C0000}"/>
    <cellStyle name="Normal 4 18 4 6 6" xfId="28659" xr:uid="{00000000-0005-0000-0000-0000AA7C0000}"/>
    <cellStyle name="Normal 4 18 4 6 7" xfId="33611" xr:uid="{00000000-0005-0000-0000-0000AB7C0000}"/>
    <cellStyle name="Normal 4 18 4 7" xfId="5356" xr:uid="{00000000-0005-0000-0000-0000AC7C0000}"/>
    <cellStyle name="Normal 4 18 4 7 2" xfId="10306" xr:uid="{00000000-0005-0000-0000-0000AD7C0000}"/>
    <cellStyle name="Normal 4 18 4 7 2 2" xfId="44967" xr:uid="{00000000-0005-0000-0000-0000AE7C0000}"/>
    <cellStyle name="Normal 4 18 4 7 3" xfId="15256" xr:uid="{00000000-0005-0000-0000-0000AF7C0000}"/>
    <cellStyle name="Normal 4 18 4 7 3 2" xfId="40015" xr:uid="{00000000-0005-0000-0000-0000B07C0000}"/>
    <cellStyle name="Normal 4 18 4 7 4" xfId="20207" xr:uid="{00000000-0005-0000-0000-0000B17C0000}"/>
    <cellStyle name="Normal 4 18 4 7 5" xfId="25159" xr:uid="{00000000-0005-0000-0000-0000B27C0000}"/>
    <cellStyle name="Normal 4 18 4 7 6" xfId="30111" xr:uid="{00000000-0005-0000-0000-0000B37C0000}"/>
    <cellStyle name="Normal 4 18 4 7 7" xfId="35063" xr:uid="{00000000-0005-0000-0000-0000B47C0000}"/>
    <cellStyle name="Normal 4 18 4 8" xfId="1924" xr:uid="{00000000-0005-0000-0000-0000B57C0000}"/>
    <cellStyle name="Normal 4 18 4 8 2" xfId="41535" xr:uid="{00000000-0005-0000-0000-0000B67C0000}"/>
    <cellStyle name="Normal 4 18 4 9" xfId="6874" xr:uid="{00000000-0005-0000-0000-0000B77C0000}"/>
    <cellStyle name="Normal 4 18 4 9 2" xfId="36583" xr:uid="{00000000-0005-0000-0000-0000B87C0000}"/>
    <cellStyle name="Normal 4 18 5" xfId="472" xr:uid="{00000000-0005-0000-0000-0000B97C0000}"/>
    <cellStyle name="Normal 4 18 5 10" xfId="11890" xr:uid="{00000000-0005-0000-0000-0000BA7C0000}"/>
    <cellStyle name="Normal 4 18 5 11" xfId="16841" xr:uid="{00000000-0005-0000-0000-0000BB7C0000}"/>
    <cellStyle name="Normal 4 18 5 12" xfId="21793" xr:uid="{00000000-0005-0000-0000-0000BC7C0000}"/>
    <cellStyle name="Normal 4 18 5 13" xfId="26745" xr:uid="{00000000-0005-0000-0000-0000BD7C0000}"/>
    <cellStyle name="Normal 4 18 5 14" xfId="31697" xr:uid="{00000000-0005-0000-0000-0000BE7C0000}"/>
    <cellStyle name="Normal 4 18 5 2" xfId="1066" xr:uid="{00000000-0005-0000-0000-0000BF7C0000}"/>
    <cellStyle name="Normal 4 18 5 2 10" xfId="22057" xr:uid="{00000000-0005-0000-0000-0000C07C0000}"/>
    <cellStyle name="Normal 4 18 5 2 11" xfId="27009" xr:uid="{00000000-0005-0000-0000-0000C17C0000}"/>
    <cellStyle name="Normal 4 18 5 2 12" xfId="31961" xr:uid="{00000000-0005-0000-0000-0000C27C0000}"/>
    <cellStyle name="Normal 4 18 5 2 2" xfId="1660" xr:uid="{00000000-0005-0000-0000-0000C37C0000}"/>
    <cellStyle name="Normal 4 18 5 2 2 10" xfId="33413" xr:uid="{00000000-0005-0000-0000-0000C47C0000}"/>
    <cellStyle name="Normal 4 18 5 2 2 2" xfId="5158" xr:uid="{00000000-0005-0000-0000-0000C57C0000}"/>
    <cellStyle name="Normal 4 18 5 2 2 2 2" xfId="10108" xr:uid="{00000000-0005-0000-0000-0000C67C0000}"/>
    <cellStyle name="Normal 4 18 5 2 2 2 2 2" xfId="44769" xr:uid="{00000000-0005-0000-0000-0000C77C0000}"/>
    <cellStyle name="Normal 4 18 5 2 2 2 3" xfId="15058" xr:uid="{00000000-0005-0000-0000-0000C87C0000}"/>
    <cellStyle name="Normal 4 18 5 2 2 2 3 2" xfId="39817" xr:uid="{00000000-0005-0000-0000-0000C97C0000}"/>
    <cellStyle name="Normal 4 18 5 2 2 2 4" xfId="20009" xr:uid="{00000000-0005-0000-0000-0000CA7C0000}"/>
    <cellStyle name="Normal 4 18 5 2 2 2 5" xfId="24961" xr:uid="{00000000-0005-0000-0000-0000CB7C0000}"/>
    <cellStyle name="Normal 4 18 5 2 2 2 6" xfId="29913" xr:uid="{00000000-0005-0000-0000-0000CC7C0000}"/>
    <cellStyle name="Normal 4 18 5 2 2 2 7" xfId="34865" xr:uid="{00000000-0005-0000-0000-0000CD7C0000}"/>
    <cellStyle name="Normal 4 18 5 2 2 3" xfId="6610" xr:uid="{00000000-0005-0000-0000-0000CE7C0000}"/>
    <cellStyle name="Normal 4 18 5 2 2 3 2" xfId="11560" xr:uid="{00000000-0005-0000-0000-0000CF7C0000}"/>
    <cellStyle name="Normal 4 18 5 2 2 3 2 2" xfId="46221" xr:uid="{00000000-0005-0000-0000-0000D07C0000}"/>
    <cellStyle name="Normal 4 18 5 2 2 3 3" xfId="16510" xr:uid="{00000000-0005-0000-0000-0000D17C0000}"/>
    <cellStyle name="Normal 4 18 5 2 2 3 3 2" xfId="41269" xr:uid="{00000000-0005-0000-0000-0000D27C0000}"/>
    <cellStyle name="Normal 4 18 5 2 2 3 4" xfId="21461" xr:uid="{00000000-0005-0000-0000-0000D37C0000}"/>
    <cellStyle name="Normal 4 18 5 2 2 3 5" xfId="26413" xr:uid="{00000000-0005-0000-0000-0000D47C0000}"/>
    <cellStyle name="Normal 4 18 5 2 2 3 6" xfId="31365" xr:uid="{00000000-0005-0000-0000-0000D57C0000}"/>
    <cellStyle name="Normal 4 18 5 2 2 3 7" xfId="36317" xr:uid="{00000000-0005-0000-0000-0000D67C0000}"/>
    <cellStyle name="Normal 4 18 5 2 2 4" xfId="3706" xr:uid="{00000000-0005-0000-0000-0000D77C0000}"/>
    <cellStyle name="Normal 4 18 5 2 2 4 2" xfId="43317" xr:uid="{00000000-0005-0000-0000-0000D87C0000}"/>
    <cellStyle name="Normal 4 18 5 2 2 5" xfId="8656" xr:uid="{00000000-0005-0000-0000-0000D97C0000}"/>
    <cellStyle name="Normal 4 18 5 2 2 5 2" xfId="38365" xr:uid="{00000000-0005-0000-0000-0000DA7C0000}"/>
    <cellStyle name="Normal 4 18 5 2 2 6" xfId="13606" xr:uid="{00000000-0005-0000-0000-0000DB7C0000}"/>
    <cellStyle name="Normal 4 18 5 2 2 7" xfId="18557" xr:uid="{00000000-0005-0000-0000-0000DC7C0000}"/>
    <cellStyle name="Normal 4 18 5 2 2 8" xfId="23509" xr:uid="{00000000-0005-0000-0000-0000DD7C0000}"/>
    <cellStyle name="Normal 4 18 5 2 2 9" xfId="28461" xr:uid="{00000000-0005-0000-0000-0000DE7C0000}"/>
    <cellStyle name="Normal 4 18 5 2 3" xfId="3112" xr:uid="{00000000-0005-0000-0000-0000DF7C0000}"/>
    <cellStyle name="Normal 4 18 5 2 3 2" xfId="8062" xr:uid="{00000000-0005-0000-0000-0000E07C0000}"/>
    <cellStyle name="Normal 4 18 5 2 3 2 2" xfId="42723" xr:uid="{00000000-0005-0000-0000-0000E17C0000}"/>
    <cellStyle name="Normal 4 18 5 2 3 3" xfId="13012" xr:uid="{00000000-0005-0000-0000-0000E27C0000}"/>
    <cellStyle name="Normal 4 18 5 2 3 3 2" xfId="37771" xr:uid="{00000000-0005-0000-0000-0000E37C0000}"/>
    <cellStyle name="Normal 4 18 5 2 3 4" xfId="17963" xr:uid="{00000000-0005-0000-0000-0000E47C0000}"/>
    <cellStyle name="Normal 4 18 5 2 3 5" xfId="22915" xr:uid="{00000000-0005-0000-0000-0000E57C0000}"/>
    <cellStyle name="Normal 4 18 5 2 3 6" xfId="27867" xr:uid="{00000000-0005-0000-0000-0000E67C0000}"/>
    <cellStyle name="Normal 4 18 5 2 3 7" xfId="32819" xr:uid="{00000000-0005-0000-0000-0000E77C0000}"/>
    <cellStyle name="Normal 4 18 5 2 4" xfId="4564" xr:uid="{00000000-0005-0000-0000-0000E87C0000}"/>
    <cellStyle name="Normal 4 18 5 2 4 2" xfId="9514" xr:uid="{00000000-0005-0000-0000-0000E97C0000}"/>
    <cellStyle name="Normal 4 18 5 2 4 2 2" xfId="44175" xr:uid="{00000000-0005-0000-0000-0000EA7C0000}"/>
    <cellStyle name="Normal 4 18 5 2 4 3" xfId="14464" xr:uid="{00000000-0005-0000-0000-0000EB7C0000}"/>
    <cellStyle name="Normal 4 18 5 2 4 3 2" xfId="39223" xr:uid="{00000000-0005-0000-0000-0000EC7C0000}"/>
    <cellStyle name="Normal 4 18 5 2 4 4" xfId="19415" xr:uid="{00000000-0005-0000-0000-0000ED7C0000}"/>
    <cellStyle name="Normal 4 18 5 2 4 5" xfId="24367" xr:uid="{00000000-0005-0000-0000-0000EE7C0000}"/>
    <cellStyle name="Normal 4 18 5 2 4 6" xfId="29319" xr:uid="{00000000-0005-0000-0000-0000EF7C0000}"/>
    <cellStyle name="Normal 4 18 5 2 4 7" xfId="34271" xr:uid="{00000000-0005-0000-0000-0000F07C0000}"/>
    <cellStyle name="Normal 4 18 5 2 5" xfId="6016" xr:uid="{00000000-0005-0000-0000-0000F17C0000}"/>
    <cellStyle name="Normal 4 18 5 2 5 2" xfId="10966" xr:uid="{00000000-0005-0000-0000-0000F27C0000}"/>
    <cellStyle name="Normal 4 18 5 2 5 2 2" xfId="45627" xr:uid="{00000000-0005-0000-0000-0000F37C0000}"/>
    <cellStyle name="Normal 4 18 5 2 5 3" xfId="15916" xr:uid="{00000000-0005-0000-0000-0000F47C0000}"/>
    <cellStyle name="Normal 4 18 5 2 5 3 2" xfId="40675" xr:uid="{00000000-0005-0000-0000-0000F57C0000}"/>
    <cellStyle name="Normal 4 18 5 2 5 4" xfId="20867" xr:uid="{00000000-0005-0000-0000-0000F67C0000}"/>
    <cellStyle name="Normal 4 18 5 2 5 5" xfId="25819" xr:uid="{00000000-0005-0000-0000-0000F77C0000}"/>
    <cellStyle name="Normal 4 18 5 2 5 6" xfId="30771" xr:uid="{00000000-0005-0000-0000-0000F87C0000}"/>
    <cellStyle name="Normal 4 18 5 2 5 7" xfId="35723" xr:uid="{00000000-0005-0000-0000-0000F97C0000}"/>
    <cellStyle name="Normal 4 18 5 2 6" xfId="2254" xr:uid="{00000000-0005-0000-0000-0000FA7C0000}"/>
    <cellStyle name="Normal 4 18 5 2 6 2" xfId="41865" xr:uid="{00000000-0005-0000-0000-0000FB7C0000}"/>
    <cellStyle name="Normal 4 18 5 2 7" xfId="7204" xr:uid="{00000000-0005-0000-0000-0000FC7C0000}"/>
    <cellStyle name="Normal 4 18 5 2 7 2" xfId="36913" xr:uid="{00000000-0005-0000-0000-0000FD7C0000}"/>
    <cellStyle name="Normal 4 18 5 2 8" xfId="12154" xr:uid="{00000000-0005-0000-0000-0000FE7C0000}"/>
    <cellStyle name="Normal 4 18 5 2 9" xfId="17105" xr:uid="{00000000-0005-0000-0000-0000FF7C0000}"/>
    <cellStyle name="Normal 4 18 5 3" xfId="802" xr:uid="{00000000-0005-0000-0000-0000007D0000}"/>
    <cellStyle name="Normal 4 18 5 3 10" xfId="32555" xr:uid="{00000000-0005-0000-0000-0000017D0000}"/>
    <cellStyle name="Normal 4 18 5 3 2" xfId="4300" xr:uid="{00000000-0005-0000-0000-0000027D0000}"/>
    <cellStyle name="Normal 4 18 5 3 2 2" xfId="9250" xr:uid="{00000000-0005-0000-0000-0000037D0000}"/>
    <cellStyle name="Normal 4 18 5 3 2 2 2" xfId="43911" xr:uid="{00000000-0005-0000-0000-0000047D0000}"/>
    <cellStyle name="Normal 4 18 5 3 2 3" xfId="14200" xr:uid="{00000000-0005-0000-0000-0000057D0000}"/>
    <cellStyle name="Normal 4 18 5 3 2 3 2" xfId="38959" xr:uid="{00000000-0005-0000-0000-0000067D0000}"/>
    <cellStyle name="Normal 4 18 5 3 2 4" xfId="19151" xr:uid="{00000000-0005-0000-0000-0000077D0000}"/>
    <cellStyle name="Normal 4 18 5 3 2 5" xfId="24103" xr:uid="{00000000-0005-0000-0000-0000087D0000}"/>
    <cellStyle name="Normal 4 18 5 3 2 6" xfId="29055" xr:uid="{00000000-0005-0000-0000-0000097D0000}"/>
    <cellStyle name="Normal 4 18 5 3 2 7" xfId="34007" xr:uid="{00000000-0005-0000-0000-00000A7D0000}"/>
    <cellStyle name="Normal 4 18 5 3 3" xfId="5752" xr:uid="{00000000-0005-0000-0000-00000B7D0000}"/>
    <cellStyle name="Normal 4 18 5 3 3 2" xfId="10702" xr:uid="{00000000-0005-0000-0000-00000C7D0000}"/>
    <cellStyle name="Normal 4 18 5 3 3 2 2" xfId="45363" xr:uid="{00000000-0005-0000-0000-00000D7D0000}"/>
    <cellStyle name="Normal 4 18 5 3 3 3" xfId="15652" xr:uid="{00000000-0005-0000-0000-00000E7D0000}"/>
    <cellStyle name="Normal 4 18 5 3 3 3 2" xfId="40411" xr:uid="{00000000-0005-0000-0000-00000F7D0000}"/>
    <cellStyle name="Normal 4 18 5 3 3 4" xfId="20603" xr:uid="{00000000-0005-0000-0000-0000107D0000}"/>
    <cellStyle name="Normal 4 18 5 3 3 5" xfId="25555" xr:uid="{00000000-0005-0000-0000-0000117D0000}"/>
    <cellStyle name="Normal 4 18 5 3 3 6" xfId="30507" xr:uid="{00000000-0005-0000-0000-0000127D0000}"/>
    <cellStyle name="Normal 4 18 5 3 3 7" xfId="35459" xr:uid="{00000000-0005-0000-0000-0000137D0000}"/>
    <cellStyle name="Normal 4 18 5 3 4" xfId="2848" xr:uid="{00000000-0005-0000-0000-0000147D0000}"/>
    <cellStyle name="Normal 4 18 5 3 4 2" xfId="42459" xr:uid="{00000000-0005-0000-0000-0000157D0000}"/>
    <cellStyle name="Normal 4 18 5 3 5" xfId="7798" xr:uid="{00000000-0005-0000-0000-0000167D0000}"/>
    <cellStyle name="Normal 4 18 5 3 5 2" xfId="37507" xr:uid="{00000000-0005-0000-0000-0000177D0000}"/>
    <cellStyle name="Normal 4 18 5 3 6" xfId="12748" xr:uid="{00000000-0005-0000-0000-0000187D0000}"/>
    <cellStyle name="Normal 4 18 5 3 7" xfId="17699" xr:uid="{00000000-0005-0000-0000-0000197D0000}"/>
    <cellStyle name="Normal 4 18 5 3 8" xfId="22651" xr:uid="{00000000-0005-0000-0000-00001A7D0000}"/>
    <cellStyle name="Normal 4 18 5 3 9" xfId="27603" xr:uid="{00000000-0005-0000-0000-00001B7D0000}"/>
    <cellStyle name="Normal 4 18 5 4" xfId="1396" xr:uid="{00000000-0005-0000-0000-00001C7D0000}"/>
    <cellStyle name="Normal 4 18 5 4 10" xfId="33149" xr:uid="{00000000-0005-0000-0000-00001D7D0000}"/>
    <cellStyle name="Normal 4 18 5 4 2" xfId="4894" xr:uid="{00000000-0005-0000-0000-00001E7D0000}"/>
    <cellStyle name="Normal 4 18 5 4 2 2" xfId="9844" xr:uid="{00000000-0005-0000-0000-00001F7D0000}"/>
    <cellStyle name="Normal 4 18 5 4 2 2 2" xfId="44505" xr:uid="{00000000-0005-0000-0000-0000207D0000}"/>
    <cellStyle name="Normal 4 18 5 4 2 3" xfId="14794" xr:uid="{00000000-0005-0000-0000-0000217D0000}"/>
    <cellStyle name="Normal 4 18 5 4 2 3 2" xfId="39553" xr:uid="{00000000-0005-0000-0000-0000227D0000}"/>
    <cellStyle name="Normal 4 18 5 4 2 4" xfId="19745" xr:uid="{00000000-0005-0000-0000-0000237D0000}"/>
    <cellStyle name="Normal 4 18 5 4 2 5" xfId="24697" xr:uid="{00000000-0005-0000-0000-0000247D0000}"/>
    <cellStyle name="Normal 4 18 5 4 2 6" xfId="29649" xr:uid="{00000000-0005-0000-0000-0000257D0000}"/>
    <cellStyle name="Normal 4 18 5 4 2 7" xfId="34601" xr:uid="{00000000-0005-0000-0000-0000267D0000}"/>
    <cellStyle name="Normal 4 18 5 4 3" xfId="6346" xr:uid="{00000000-0005-0000-0000-0000277D0000}"/>
    <cellStyle name="Normal 4 18 5 4 3 2" xfId="11296" xr:uid="{00000000-0005-0000-0000-0000287D0000}"/>
    <cellStyle name="Normal 4 18 5 4 3 2 2" xfId="45957" xr:uid="{00000000-0005-0000-0000-0000297D0000}"/>
    <cellStyle name="Normal 4 18 5 4 3 3" xfId="16246" xr:uid="{00000000-0005-0000-0000-00002A7D0000}"/>
    <cellStyle name="Normal 4 18 5 4 3 3 2" xfId="41005" xr:uid="{00000000-0005-0000-0000-00002B7D0000}"/>
    <cellStyle name="Normal 4 18 5 4 3 4" xfId="21197" xr:uid="{00000000-0005-0000-0000-00002C7D0000}"/>
    <cellStyle name="Normal 4 18 5 4 3 5" xfId="26149" xr:uid="{00000000-0005-0000-0000-00002D7D0000}"/>
    <cellStyle name="Normal 4 18 5 4 3 6" xfId="31101" xr:uid="{00000000-0005-0000-0000-00002E7D0000}"/>
    <cellStyle name="Normal 4 18 5 4 3 7" xfId="36053" xr:uid="{00000000-0005-0000-0000-00002F7D0000}"/>
    <cellStyle name="Normal 4 18 5 4 4" xfId="3442" xr:uid="{00000000-0005-0000-0000-0000307D0000}"/>
    <cellStyle name="Normal 4 18 5 4 4 2" xfId="43053" xr:uid="{00000000-0005-0000-0000-0000317D0000}"/>
    <cellStyle name="Normal 4 18 5 4 5" xfId="8392" xr:uid="{00000000-0005-0000-0000-0000327D0000}"/>
    <cellStyle name="Normal 4 18 5 4 5 2" xfId="38101" xr:uid="{00000000-0005-0000-0000-0000337D0000}"/>
    <cellStyle name="Normal 4 18 5 4 6" xfId="13342" xr:uid="{00000000-0005-0000-0000-0000347D0000}"/>
    <cellStyle name="Normal 4 18 5 4 7" xfId="18293" xr:uid="{00000000-0005-0000-0000-0000357D0000}"/>
    <cellStyle name="Normal 4 18 5 4 8" xfId="23245" xr:uid="{00000000-0005-0000-0000-0000367D0000}"/>
    <cellStyle name="Normal 4 18 5 4 9" xfId="28197" xr:uid="{00000000-0005-0000-0000-0000377D0000}"/>
    <cellStyle name="Normal 4 18 5 5" xfId="2518" xr:uid="{00000000-0005-0000-0000-0000387D0000}"/>
    <cellStyle name="Normal 4 18 5 5 2" xfId="7468" xr:uid="{00000000-0005-0000-0000-0000397D0000}"/>
    <cellStyle name="Normal 4 18 5 5 2 2" xfId="42129" xr:uid="{00000000-0005-0000-0000-00003A7D0000}"/>
    <cellStyle name="Normal 4 18 5 5 3" xfId="12418" xr:uid="{00000000-0005-0000-0000-00003B7D0000}"/>
    <cellStyle name="Normal 4 18 5 5 3 2" xfId="37177" xr:uid="{00000000-0005-0000-0000-00003C7D0000}"/>
    <cellStyle name="Normal 4 18 5 5 4" xfId="17369" xr:uid="{00000000-0005-0000-0000-00003D7D0000}"/>
    <cellStyle name="Normal 4 18 5 5 5" xfId="22321" xr:uid="{00000000-0005-0000-0000-00003E7D0000}"/>
    <cellStyle name="Normal 4 18 5 5 6" xfId="27273" xr:uid="{00000000-0005-0000-0000-00003F7D0000}"/>
    <cellStyle name="Normal 4 18 5 5 7" xfId="32225" xr:uid="{00000000-0005-0000-0000-0000407D0000}"/>
    <cellStyle name="Normal 4 18 5 6" xfId="3970" xr:uid="{00000000-0005-0000-0000-0000417D0000}"/>
    <cellStyle name="Normal 4 18 5 6 2" xfId="8920" xr:uid="{00000000-0005-0000-0000-0000427D0000}"/>
    <cellStyle name="Normal 4 18 5 6 2 2" xfId="43581" xr:uid="{00000000-0005-0000-0000-0000437D0000}"/>
    <cellStyle name="Normal 4 18 5 6 3" xfId="13870" xr:uid="{00000000-0005-0000-0000-0000447D0000}"/>
    <cellStyle name="Normal 4 18 5 6 3 2" xfId="38629" xr:uid="{00000000-0005-0000-0000-0000457D0000}"/>
    <cellStyle name="Normal 4 18 5 6 4" xfId="18821" xr:uid="{00000000-0005-0000-0000-0000467D0000}"/>
    <cellStyle name="Normal 4 18 5 6 5" xfId="23773" xr:uid="{00000000-0005-0000-0000-0000477D0000}"/>
    <cellStyle name="Normal 4 18 5 6 6" xfId="28725" xr:uid="{00000000-0005-0000-0000-0000487D0000}"/>
    <cellStyle name="Normal 4 18 5 6 7" xfId="33677" xr:uid="{00000000-0005-0000-0000-0000497D0000}"/>
    <cellStyle name="Normal 4 18 5 7" xfId="5422" xr:uid="{00000000-0005-0000-0000-00004A7D0000}"/>
    <cellStyle name="Normal 4 18 5 7 2" xfId="10372" xr:uid="{00000000-0005-0000-0000-00004B7D0000}"/>
    <cellStyle name="Normal 4 18 5 7 2 2" xfId="45033" xr:uid="{00000000-0005-0000-0000-00004C7D0000}"/>
    <cellStyle name="Normal 4 18 5 7 3" xfId="15322" xr:uid="{00000000-0005-0000-0000-00004D7D0000}"/>
    <cellStyle name="Normal 4 18 5 7 3 2" xfId="40081" xr:uid="{00000000-0005-0000-0000-00004E7D0000}"/>
    <cellStyle name="Normal 4 18 5 7 4" xfId="20273" xr:uid="{00000000-0005-0000-0000-00004F7D0000}"/>
    <cellStyle name="Normal 4 18 5 7 5" xfId="25225" xr:uid="{00000000-0005-0000-0000-0000507D0000}"/>
    <cellStyle name="Normal 4 18 5 7 6" xfId="30177" xr:uid="{00000000-0005-0000-0000-0000517D0000}"/>
    <cellStyle name="Normal 4 18 5 7 7" xfId="35129" xr:uid="{00000000-0005-0000-0000-0000527D0000}"/>
    <cellStyle name="Normal 4 18 5 8" xfId="1990" xr:uid="{00000000-0005-0000-0000-0000537D0000}"/>
    <cellStyle name="Normal 4 18 5 8 2" xfId="41601" xr:uid="{00000000-0005-0000-0000-0000547D0000}"/>
    <cellStyle name="Normal 4 18 5 9" xfId="6940" xr:uid="{00000000-0005-0000-0000-0000557D0000}"/>
    <cellStyle name="Normal 4 18 5 9 2" xfId="36649" xr:uid="{00000000-0005-0000-0000-0000567D0000}"/>
    <cellStyle name="Normal 4 18 6" xfId="604" xr:uid="{00000000-0005-0000-0000-0000577D0000}"/>
    <cellStyle name="Normal 4 18 6 10" xfId="21595" xr:uid="{00000000-0005-0000-0000-0000587D0000}"/>
    <cellStyle name="Normal 4 18 6 11" xfId="26547" xr:uid="{00000000-0005-0000-0000-0000597D0000}"/>
    <cellStyle name="Normal 4 18 6 12" xfId="31499" xr:uid="{00000000-0005-0000-0000-00005A7D0000}"/>
    <cellStyle name="Normal 4 18 6 2" xfId="1198" xr:uid="{00000000-0005-0000-0000-00005B7D0000}"/>
    <cellStyle name="Normal 4 18 6 2 10" xfId="32951" xr:uid="{00000000-0005-0000-0000-00005C7D0000}"/>
    <cellStyle name="Normal 4 18 6 2 2" xfId="4696" xr:uid="{00000000-0005-0000-0000-00005D7D0000}"/>
    <cellStyle name="Normal 4 18 6 2 2 2" xfId="9646" xr:uid="{00000000-0005-0000-0000-00005E7D0000}"/>
    <cellStyle name="Normal 4 18 6 2 2 2 2" xfId="44307" xr:uid="{00000000-0005-0000-0000-00005F7D0000}"/>
    <cellStyle name="Normal 4 18 6 2 2 3" xfId="14596" xr:uid="{00000000-0005-0000-0000-0000607D0000}"/>
    <cellStyle name="Normal 4 18 6 2 2 3 2" xfId="39355" xr:uid="{00000000-0005-0000-0000-0000617D0000}"/>
    <cellStyle name="Normal 4 18 6 2 2 4" xfId="19547" xr:uid="{00000000-0005-0000-0000-0000627D0000}"/>
    <cellStyle name="Normal 4 18 6 2 2 5" xfId="24499" xr:uid="{00000000-0005-0000-0000-0000637D0000}"/>
    <cellStyle name="Normal 4 18 6 2 2 6" xfId="29451" xr:uid="{00000000-0005-0000-0000-0000647D0000}"/>
    <cellStyle name="Normal 4 18 6 2 2 7" xfId="34403" xr:uid="{00000000-0005-0000-0000-0000657D0000}"/>
    <cellStyle name="Normal 4 18 6 2 3" xfId="6148" xr:uid="{00000000-0005-0000-0000-0000667D0000}"/>
    <cellStyle name="Normal 4 18 6 2 3 2" xfId="11098" xr:uid="{00000000-0005-0000-0000-0000677D0000}"/>
    <cellStyle name="Normal 4 18 6 2 3 2 2" xfId="45759" xr:uid="{00000000-0005-0000-0000-0000687D0000}"/>
    <cellStyle name="Normal 4 18 6 2 3 3" xfId="16048" xr:uid="{00000000-0005-0000-0000-0000697D0000}"/>
    <cellStyle name="Normal 4 18 6 2 3 3 2" xfId="40807" xr:uid="{00000000-0005-0000-0000-00006A7D0000}"/>
    <cellStyle name="Normal 4 18 6 2 3 4" xfId="20999" xr:uid="{00000000-0005-0000-0000-00006B7D0000}"/>
    <cellStyle name="Normal 4 18 6 2 3 5" xfId="25951" xr:uid="{00000000-0005-0000-0000-00006C7D0000}"/>
    <cellStyle name="Normal 4 18 6 2 3 6" xfId="30903" xr:uid="{00000000-0005-0000-0000-00006D7D0000}"/>
    <cellStyle name="Normal 4 18 6 2 3 7" xfId="35855" xr:uid="{00000000-0005-0000-0000-00006E7D0000}"/>
    <cellStyle name="Normal 4 18 6 2 4" xfId="3244" xr:uid="{00000000-0005-0000-0000-00006F7D0000}"/>
    <cellStyle name="Normal 4 18 6 2 4 2" xfId="42855" xr:uid="{00000000-0005-0000-0000-0000707D0000}"/>
    <cellStyle name="Normal 4 18 6 2 5" xfId="8194" xr:uid="{00000000-0005-0000-0000-0000717D0000}"/>
    <cellStyle name="Normal 4 18 6 2 5 2" xfId="37903" xr:uid="{00000000-0005-0000-0000-0000727D0000}"/>
    <cellStyle name="Normal 4 18 6 2 6" xfId="13144" xr:uid="{00000000-0005-0000-0000-0000737D0000}"/>
    <cellStyle name="Normal 4 18 6 2 7" xfId="18095" xr:uid="{00000000-0005-0000-0000-0000747D0000}"/>
    <cellStyle name="Normal 4 18 6 2 8" xfId="23047" xr:uid="{00000000-0005-0000-0000-0000757D0000}"/>
    <cellStyle name="Normal 4 18 6 2 9" xfId="27999" xr:uid="{00000000-0005-0000-0000-0000767D0000}"/>
    <cellStyle name="Normal 4 18 6 3" xfId="2650" xr:uid="{00000000-0005-0000-0000-0000777D0000}"/>
    <cellStyle name="Normal 4 18 6 3 2" xfId="7600" xr:uid="{00000000-0005-0000-0000-0000787D0000}"/>
    <cellStyle name="Normal 4 18 6 3 2 2" xfId="42261" xr:uid="{00000000-0005-0000-0000-0000797D0000}"/>
    <cellStyle name="Normal 4 18 6 3 3" xfId="12550" xr:uid="{00000000-0005-0000-0000-00007A7D0000}"/>
    <cellStyle name="Normal 4 18 6 3 3 2" xfId="37309" xr:uid="{00000000-0005-0000-0000-00007B7D0000}"/>
    <cellStyle name="Normal 4 18 6 3 4" xfId="17501" xr:uid="{00000000-0005-0000-0000-00007C7D0000}"/>
    <cellStyle name="Normal 4 18 6 3 5" xfId="22453" xr:uid="{00000000-0005-0000-0000-00007D7D0000}"/>
    <cellStyle name="Normal 4 18 6 3 6" xfId="27405" xr:uid="{00000000-0005-0000-0000-00007E7D0000}"/>
    <cellStyle name="Normal 4 18 6 3 7" xfId="32357" xr:uid="{00000000-0005-0000-0000-00007F7D0000}"/>
    <cellStyle name="Normal 4 18 6 4" xfId="4102" xr:uid="{00000000-0005-0000-0000-0000807D0000}"/>
    <cellStyle name="Normal 4 18 6 4 2" xfId="9052" xr:uid="{00000000-0005-0000-0000-0000817D0000}"/>
    <cellStyle name="Normal 4 18 6 4 2 2" xfId="43713" xr:uid="{00000000-0005-0000-0000-0000827D0000}"/>
    <cellStyle name="Normal 4 18 6 4 3" xfId="14002" xr:uid="{00000000-0005-0000-0000-0000837D0000}"/>
    <cellStyle name="Normal 4 18 6 4 3 2" xfId="38761" xr:uid="{00000000-0005-0000-0000-0000847D0000}"/>
    <cellStyle name="Normal 4 18 6 4 4" xfId="18953" xr:uid="{00000000-0005-0000-0000-0000857D0000}"/>
    <cellStyle name="Normal 4 18 6 4 5" xfId="23905" xr:uid="{00000000-0005-0000-0000-0000867D0000}"/>
    <cellStyle name="Normal 4 18 6 4 6" xfId="28857" xr:uid="{00000000-0005-0000-0000-0000877D0000}"/>
    <cellStyle name="Normal 4 18 6 4 7" xfId="33809" xr:uid="{00000000-0005-0000-0000-0000887D0000}"/>
    <cellStyle name="Normal 4 18 6 5" xfId="5554" xr:uid="{00000000-0005-0000-0000-0000897D0000}"/>
    <cellStyle name="Normal 4 18 6 5 2" xfId="10504" xr:uid="{00000000-0005-0000-0000-00008A7D0000}"/>
    <cellStyle name="Normal 4 18 6 5 2 2" xfId="45165" xr:uid="{00000000-0005-0000-0000-00008B7D0000}"/>
    <cellStyle name="Normal 4 18 6 5 3" xfId="15454" xr:uid="{00000000-0005-0000-0000-00008C7D0000}"/>
    <cellStyle name="Normal 4 18 6 5 3 2" xfId="40213" xr:uid="{00000000-0005-0000-0000-00008D7D0000}"/>
    <cellStyle name="Normal 4 18 6 5 4" xfId="20405" xr:uid="{00000000-0005-0000-0000-00008E7D0000}"/>
    <cellStyle name="Normal 4 18 6 5 5" xfId="25357" xr:uid="{00000000-0005-0000-0000-00008F7D0000}"/>
    <cellStyle name="Normal 4 18 6 5 6" xfId="30309" xr:uid="{00000000-0005-0000-0000-0000907D0000}"/>
    <cellStyle name="Normal 4 18 6 5 7" xfId="35261" xr:uid="{00000000-0005-0000-0000-0000917D0000}"/>
    <cellStyle name="Normal 4 18 6 6" xfId="1792" xr:uid="{00000000-0005-0000-0000-0000927D0000}"/>
    <cellStyle name="Normal 4 18 6 6 2" xfId="41403" xr:uid="{00000000-0005-0000-0000-0000937D0000}"/>
    <cellStyle name="Normal 4 18 6 7" xfId="6742" xr:uid="{00000000-0005-0000-0000-0000947D0000}"/>
    <cellStyle name="Normal 4 18 6 7 2" xfId="36451" xr:uid="{00000000-0005-0000-0000-0000957D0000}"/>
    <cellStyle name="Normal 4 18 6 8" xfId="11692" xr:uid="{00000000-0005-0000-0000-0000967D0000}"/>
    <cellStyle name="Normal 4 18 6 9" xfId="16643" xr:uid="{00000000-0005-0000-0000-0000977D0000}"/>
    <cellStyle name="Normal 4 18 7" xfId="868" xr:uid="{00000000-0005-0000-0000-0000987D0000}"/>
    <cellStyle name="Normal 4 18 7 10" xfId="21859" xr:uid="{00000000-0005-0000-0000-0000997D0000}"/>
    <cellStyle name="Normal 4 18 7 11" xfId="26811" xr:uid="{00000000-0005-0000-0000-00009A7D0000}"/>
    <cellStyle name="Normal 4 18 7 12" xfId="31763" xr:uid="{00000000-0005-0000-0000-00009B7D0000}"/>
    <cellStyle name="Normal 4 18 7 2" xfId="1462" xr:uid="{00000000-0005-0000-0000-00009C7D0000}"/>
    <cellStyle name="Normal 4 18 7 2 10" xfId="33215" xr:uid="{00000000-0005-0000-0000-00009D7D0000}"/>
    <cellStyle name="Normal 4 18 7 2 2" xfId="4960" xr:uid="{00000000-0005-0000-0000-00009E7D0000}"/>
    <cellStyle name="Normal 4 18 7 2 2 2" xfId="9910" xr:uid="{00000000-0005-0000-0000-00009F7D0000}"/>
    <cellStyle name="Normal 4 18 7 2 2 2 2" xfId="44571" xr:uid="{00000000-0005-0000-0000-0000A07D0000}"/>
    <cellStyle name="Normal 4 18 7 2 2 3" xfId="14860" xr:uid="{00000000-0005-0000-0000-0000A17D0000}"/>
    <cellStyle name="Normal 4 18 7 2 2 3 2" xfId="39619" xr:uid="{00000000-0005-0000-0000-0000A27D0000}"/>
    <cellStyle name="Normal 4 18 7 2 2 4" xfId="19811" xr:uid="{00000000-0005-0000-0000-0000A37D0000}"/>
    <cellStyle name="Normal 4 18 7 2 2 5" xfId="24763" xr:uid="{00000000-0005-0000-0000-0000A47D0000}"/>
    <cellStyle name="Normal 4 18 7 2 2 6" xfId="29715" xr:uid="{00000000-0005-0000-0000-0000A57D0000}"/>
    <cellStyle name="Normal 4 18 7 2 2 7" xfId="34667" xr:uid="{00000000-0005-0000-0000-0000A67D0000}"/>
    <cellStyle name="Normal 4 18 7 2 3" xfId="6412" xr:uid="{00000000-0005-0000-0000-0000A77D0000}"/>
    <cellStyle name="Normal 4 18 7 2 3 2" xfId="11362" xr:uid="{00000000-0005-0000-0000-0000A87D0000}"/>
    <cellStyle name="Normal 4 18 7 2 3 2 2" xfId="46023" xr:uid="{00000000-0005-0000-0000-0000A97D0000}"/>
    <cellStyle name="Normal 4 18 7 2 3 3" xfId="16312" xr:uid="{00000000-0005-0000-0000-0000AA7D0000}"/>
    <cellStyle name="Normal 4 18 7 2 3 3 2" xfId="41071" xr:uid="{00000000-0005-0000-0000-0000AB7D0000}"/>
    <cellStyle name="Normal 4 18 7 2 3 4" xfId="21263" xr:uid="{00000000-0005-0000-0000-0000AC7D0000}"/>
    <cellStyle name="Normal 4 18 7 2 3 5" xfId="26215" xr:uid="{00000000-0005-0000-0000-0000AD7D0000}"/>
    <cellStyle name="Normal 4 18 7 2 3 6" xfId="31167" xr:uid="{00000000-0005-0000-0000-0000AE7D0000}"/>
    <cellStyle name="Normal 4 18 7 2 3 7" xfId="36119" xr:uid="{00000000-0005-0000-0000-0000AF7D0000}"/>
    <cellStyle name="Normal 4 18 7 2 4" xfId="3508" xr:uid="{00000000-0005-0000-0000-0000B07D0000}"/>
    <cellStyle name="Normal 4 18 7 2 4 2" xfId="43119" xr:uid="{00000000-0005-0000-0000-0000B17D0000}"/>
    <cellStyle name="Normal 4 18 7 2 5" xfId="8458" xr:uid="{00000000-0005-0000-0000-0000B27D0000}"/>
    <cellStyle name="Normal 4 18 7 2 5 2" xfId="38167" xr:uid="{00000000-0005-0000-0000-0000B37D0000}"/>
    <cellStyle name="Normal 4 18 7 2 6" xfId="13408" xr:uid="{00000000-0005-0000-0000-0000B47D0000}"/>
    <cellStyle name="Normal 4 18 7 2 7" xfId="18359" xr:uid="{00000000-0005-0000-0000-0000B57D0000}"/>
    <cellStyle name="Normal 4 18 7 2 8" xfId="23311" xr:uid="{00000000-0005-0000-0000-0000B67D0000}"/>
    <cellStyle name="Normal 4 18 7 2 9" xfId="28263" xr:uid="{00000000-0005-0000-0000-0000B77D0000}"/>
    <cellStyle name="Normal 4 18 7 3" xfId="2914" xr:uid="{00000000-0005-0000-0000-0000B87D0000}"/>
    <cellStyle name="Normal 4 18 7 3 2" xfId="7864" xr:uid="{00000000-0005-0000-0000-0000B97D0000}"/>
    <cellStyle name="Normal 4 18 7 3 2 2" xfId="42525" xr:uid="{00000000-0005-0000-0000-0000BA7D0000}"/>
    <cellStyle name="Normal 4 18 7 3 3" xfId="12814" xr:uid="{00000000-0005-0000-0000-0000BB7D0000}"/>
    <cellStyle name="Normal 4 18 7 3 3 2" xfId="37573" xr:uid="{00000000-0005-0000-0000-0000BC7D0000}"/>
    <cellStyle name="Normal 4 18 7 3 4" xfId="17765" xr:uid="{00000000-0005-0000-0000-0000BD7D0000}"/>
    <cellStyle name="Normal 4 18 7 3 5" xfId="22717" xr:uid="{00000000-0005-0000-0000-0000BE7D0000}"/>
    <cellStyle name="Normal 4 18 7 3 6" xfId="27669" xr:uid="{00000000-0005-0000-0000-0000BF7D0000}"/>
    <cellStyle name="Normal 4 18 7 3 7" xfId="32621" xr:uid="{00000000-0005-0000-0000-0000C07D0000}"/>
    <cellStyle name="Normal 4 18 7 4" xfId="4366" xr:uid="{00000000-0005-0000-0000-0000C17D0000}"/>
    <cellStyle name="Normal 4 18 7 4 2" xfId="9316" xr:uid="{00000000-0005-0000-0000-0000C27D0000}"/>
    <cellStyle name="Normal 4 18 7 4 2 2" xfId="43977" xr:uid="{00000000-0005-0000-0000-0000C37D0000}"/>
    <cellStyle name="Normal 4 18 7 4 3" xfId="14266" xr:uid="{00000000-0005-0000-0000-0000C47D0000}"/>
    <cellStyle name="Normal 4 18 7 4 3 2" xfId="39025" xr:uid="{00000000-0005-0000-0000-0000C57D0000}"/>
    <cellStyle name="Normal 4 18 7 4 4" xfId="19217" xr:uid="{00000000-0005-0000-0000-0000C67D0000}"/>
    <cellStyle name="Normal 4 18 7 4 5" xfId="24169" xr:uid="{00000000-0005-0000-0000-0000C77D0000}"/>
    <cellStyle name="Normal 4 18 7 4 6" xfId="29121" xr:uid="{00000000-0005-0000-0000-0000C87D0000}"/>
    <cellStyle name="Normal 4 18 7 4 7" xfId="34073" xr:uid="{00000000-0005-0000-0000-0000C97D0000}"/>
    <cellStyle name="Normal 4 18 7 5" xfId="5818" xr:uid="{00000000-0005-0000-0000-0000CA7D0000}"/>
    <cellStyle name="Normal 4 18 7 5 2" xfId="10768" xr:uid="{00000000-0005-0000-0000-0000CB7D0000}"/>
    <cellStyle name="Normal 4 18 7 5 2 2" xfId="45429" xr:uid="{00000000-0005-0000-0000-0000CC7D0000}"/>
    <cellStyle name="Normal 4 18 7 5 3" xfId="15718" xr:uid="{00000000-0005-0000-0000-0000CD7D0000}"/>
    <cellStyle name="Normal 4 18 7 5 3 2" xfId="40477" xr:uid="{00000000-0005-0000-0000-0000CE7D0000}"/>
    <cellStyle name="Normal 4 18 7 5 4" xfId="20669" xr:uid="{00000000-0005-0000-0000-0000CF7D0000}"/>
    <cellStyle name="Normal 4 18 7 5 5" xfId="25621" xr:uid="{00000000-0005-0000-0000-0000D07D0000}"/>
    <cellStyle name="Normal 4 18 7 5 6" xfId="30573" xr:uid="{00000000-0005-0000-0000-0000D17D0000}"/>
    <cellStyle name="Normal 4 18 7 5 7" xfId="35525" xr:uid="{00000000-0005-0000-0000-0000D27D0000}"/>
    <cellStyle name="Normal 4 18 7 6" xfId="2056" xr:uid="{00000000-0005-0000-0000-0000D37D0000}"/>
    <cellStyle name="Normal 4 18 7 6 2" xfId="41667" xr:uid="{00000000-0005-0000-0000-0000D47D0000}"/>
    <cellStyle name="Normal 4 18 7 7" xfId="7006" xr:uid="{00000000-0005-0000-0000-0000D57D0000}"/>
    <cellStyle name="Normal 4 18 7 7 2" xfId="36715" xr:uid="{00000000-0005-0000-0000-0000D67D0000}"/>
    <cellStyle name="Normal 4 18 7 8" xfId="11956" xr:uid="{00000000-0005-0000-0000-0000D77D0000}"/>
    <cellStyle name="Normal 4 18 7 9" xfId="16907" xr:uid="{00000000-0005-0000-0000-0000D87D0000}"/>
    <cellStyle name="Normal 4 18 8" xfId="538" xr:uid="{00000000-0005-0000-0000-0000D97D0000}"/>
    <cellStyle name="Normal 4 18 8 10" xfId="32291" xr:uid="{00000000-0005-0000-0000-0000DA7D0000}"/>
    <cellStyle name="Normal 4 18 8 2" xfId="4036" xr:uid="{00000000-0005-0000-0000-0000DB7D0000}"/>
    <cellStyle name="Normal 4 18 8 2 2" xfId="8986" xr:uid="{00000000-0005-0000-0000-0000DC7D0000}"/>
    <cellStyle name="Normal 4 18 8 2 2 2" xfId="43647" xr:uid="{00000000-0005-0000-0000-0000DD7D0000}"/>
    <cellStyle name="Normal 4 18 8 2 3" xfId="13936" xr:uid="{00000000-0005-0000-0000-0000DE7D0000}"/>
    <cellStyle name="Normal 4 18 8 2 3 2" xfId="38695" xr:uid="{00000000-0005-0000-0000-0000DF7D0000}"/>
    <cellStyle name="Normal 4 18 8 2 4" xfId="18887" xr:uid="{00000000-0005-0000-0000-0000E07D0000}"/>
    <cellStyle name="Normal 4 18 8 2 5" xfId="23839" xr:uid="{00000000-0005-0000-0000-0000E17D0000}"/>
    <cellStyle name="Normal 4 18 8 2 6" xfId="28791" xr:uid="{00000000-0005-0000-0000-0000E27D0000}"/>
    <cellStyle name="Normal 4 18 8 2 7" xfId="33743" xr:uid="{00000000-0005-0000-0000-0000E37D0000}"/>
    <cellStyle name="Normal 4 18 8 3" xfId="5488" xr:uid="{00000000-0005-0000-0000-0000E47D0000}"/>
    <cellStyle name="Normal 4 18 8 3 2" xfId="10438" xr:uid="{00000000-0005-0000-0000-0000E57D0000}"/>
    <cellStyle name="Normal 4 18 8 3 2 2" xfId="45099" xr:uid="{00000000-0005-0000-0000-0000E67D0000}"/>
    <cellStyle name="Normal 4 18 8 3 3" xfId="15388" xr:uid="{00000000-0005-0000-0000-0000E77D0000}"/>
    <cellStyle name="Normal 4 18 8 3 3 2" xfId="40147" xr:uid="{00000000-0005-0000-0000-0000E87D0000}"/>
    <cellStyle name="Normal 4 18 8 3 4" xfId="20339" xr:uid="{00000000-0005-0000-0000-0000E97D0000}"/>
    <cellStyle name="Normal 4 18 8 3 5" xfId="25291" xr:uid="{00000000-0005-0000-0000-0000EA7D0000}"/>
    <cellStyle name="Normal 4 18 8 3 6" xfId="30243" xr:uid="{00000000-0005-0000-0000-0000EB7D0000}"/>
    <cellStyle name="Normal 4 18 8 3 7" xfId="35195" xr:uid="{00000000-0005-0000-0000-0000EC7D0000}"/>
    <cellStyle name="Normal 4 18 8 4" xfId="2584" xr:uid="{00000000-0005-0000-0000-0000ED7D0000}"/>
    <cellStyle name="Normal 4 18 8 4 2" xfId="42195" xr:uid="{00000000-0005-0000-0000-0000EE7D0000}"/>
    <cellStyle name="Normal 4 18 8 5" xfId="7534" xr:uid="{00000000-0005-0000-0000-0000EF7D0000}"/>
    <cellStyle name="Normal 4 18 8 5 2" xfId="37243" xr:uid="{00000000-0005-0000-0000-0000F07D0000}"/>
    <cellStyle name="Normal 4 18 8 6" xfId="12484" xr:uid="{00000000-0005-0000-0000-0000F17D0000}"/>
    <cellStyle name="Normal 4 18 8 7" xfId="17435" xr:uid="{00000000-0005-0000-0000-0000F27D0000}"/>
    <cellStyle name="Normal 4 18 8 8" xfId="22387" xr:uid="{00000000-0005-0000-0000-0000F37D0000}"/>
    <cellStyle name="Normal 4 18 8 9" xfId="27339" xr:uid="{00000000-0005-0000-0000-0000F47D0000}"/>
    <cellStyle name="Normal 4 18 9" xfId="1132" xr:uid="{00000000-0005-0000-0000-0000F57D0000}"/>
    <cellStyle name="Normal 4 18 9 10" xfId="32885" xr:uid="{00000000-0005-0000-0000-0000F67D0000}"/>
    <cellStyle name="Normal 4 18 9 2" xfId="4630" xr:uid="{00000000-0005-0000-0000-0000F77D0000}"/>
    <cellStyle name="Normal 4 18 9 2 2" xfId="9580" xr:uid="{00000000-0005-0000-0000-0000F87D0000}"/>
    <cellStyle name="Normal 4 18 9 2 2 2" xfId="44241" xr:uid="{00000000-0005-0000-0000-0000F97D0000}"/>
    <cellStyle name="Normal 4 18 9 2 3" xfId="14530" xr:uid="{00000000-0005-0000-0000-0000FA7D0000}"/>
    <cellStyle name="Normal 4 18 9 2 3 2" xfId="39289" xr:uid="{00000000-0005-0000-0000-0000FB7D0000}"/>
    <cellStyle name="Normal 4 18 9 2 4" xfId="19481" xr:uid="{00000000-0005-0000-0000-0000FC7D0000}"/>
    <cellStyle name="Normal 4 18 9 2 5" xfId="24433" xr:uid="{00000000-0005-0000-0000-0000FD7D0000}"/>
    <cellStyle name="Normal 4 18 9 2 6" xfId="29385" xr:uid="{00000000-0005-0000-0000-0000FE7D0000}"/>
    <cellStyle name="Normal 4 18 9 2 7" xfId="34337" xr:uid="{00000000-0005-0000-0000-0000FF7D0000}"/>
    <cellStyle name="Normal 4 18 9 3" xfId="6082" xr:uid="{00000000-0005-0000-0000-0000007E0000}"/>
    <cellStyle name="Normal 4 18 9 3 2" xfId="11032" xr:uid="{00000000-0005-0000-0000-0000017E0000}"/>
    <cellStyle name="Normal 4 18 9 3 2 2" xfId="45693" xr:uid="{00000000-0005-0000-0000-0000027E0000}"/>
    <cellStyle name="Normal 4 18 9 3 3" xfId="15982" xr:uid="{00000000-0005-0000-0000-0000037E0000}"/>
    <cellStyle name="Normal 4 18 9 3 3 2" xfId="40741" xr:uid="{00000000-0005-0000-0000-0000047E0000}"/>
    <cellStyle name="Normal 4 18 9 3 4" xfId="20933" xr:uid="{00000000-0005-0000-0000-0000057E0000}"/>
    <cellStyle name="Normal 4 18 9 3 5" xfId="25885" xr:uid="{00000000-0005-0000-0000-0000067E0000}"/>
    <cellStyle name="Normal 4 18 9 3 6" xfId="30837" xr:uid="{00000000-0005-0000-0000-0000077E0000}"/>
    <cellStyle name="Normal 4 18 9 3 7" xfId="35789" xr:uid="{00000000-0005-0000-0000-0000087E0000}"/>
    <cellStyle name="Normal 4 18 9 4" xfId="3178" xr:uid="{00000000-0005-0000-0000-0000097E0000}"/>
    <cellStyle name="Normal 4 18 9 4 2" xfId="42789" xr:uid="{00000000-0005-0000-0000-00000A7E0000}"/>
    <cellStyle name="Normal 4 18 9 5" xfId="8128" xr:uid="{00000000-0005-0000-0000-00000B7E0000}"/>
    <cellStyle name="Normal 4 18 9 5 2" xfId="37837" xr:uid="{00000000-0005-0000-0000-00000C7E0000}"/>
    <cellStyle name="Normal 4 18 9 6" xfId="13078" xr:uid="{00000000-0005-0000-0000-00000D7E0000}"/>
    <cellStyle name="Normal 4 18 9 7" xfId="18029" xr:uid="{00000000-0005-0000-0000-00000E7E0000}"/>
    <cellStyle name="Normal 4 18 9 8" xfId="22981" xr:uid="{00000000-0005-0000-0000-00000F7E0000}"/>
    <cellStyle name="Normal 4 18 9 9" xfId="27933" xr:uid="{00000000-0005-0000-0000-0000107E0000}"/>
    <cellStyle name="Normal 4 2" xfId="74" xr:uid="{00000000-0005-0000-0000-0000117E0000}"/>
    <cellStyle name="Normal 4 3" xfId="75" xr:uid="{00000000-0005-0000-0000-0000127E0000}"/>
    <cellStyle name="Normal 4 4" xfId="76" xr:uid="{00000000-0005-0000-0000-0000137E0000}"/>
    <cellStyle name="Normal 4 5" xfId="77" xr:uid="{00000000-0005-0000-0000-0000147E0000}"/>
    <cellStyle name="Normal 4 6" xfId="78" xr:uid="{00000000-0005-0000-0000-0000157E0000}"/>
    <cellStyle name="Normal 4 7" xfId="79" xr:uid="{00000000-0005-0000-0000-0000167E0000}"/>
    <cellStyle name="Normal 4 8" xfId="80" xr:uid="{00000000-0005-0000-0000-0000177E0000}"/>
    <cellStyle name="Normal 4 9" xfId="81" xr:uid="{00000000-0005-0000-0000-0000187E0000}"/>
    <cellStyle name="Normal 5" xfId="82" xr:uid="{00000000-0005-0000-0000-0000197E0000}"/>
    <cellStyle name="Normal 5 2" xfId="156" xr:uid="{00000000-0005-0000-0000-00001A7E0000}"/>
    <cellStyle name="Normal 6" xfId="83" xr:uid="{00000000-0005-0000-0000-00001B7E0000}"/>
    <cellStyle name="Normal 6 2" xfId="157" xr:uid="{00000000-0005-0000-0000-00001C7E0000}"/>
    <cellStyle name="Normal 7" xfId="165" xr:uid="{00000000-0005-0000-0000-00001D7E0000}"/>
    <cellStyle name="Normal 7 10" xfId="84" xr:uid="{00000000-0005-0000-0000-00001E7E0000}"/>
    <cellStyle name="Normal 7 11" xfId="85" xr:uid="{00000000-0005-0000-0000-00001F7E0000}"/>
    <cellStyle name="Normal 7 12" xfId="86" xr:uid="{00000000-0005-0000-0000-0000207E0000}"/>
    <cellStyle name="Normal 7 13" xfId="87" xr:uid="{00000000-0005-0000-0000-0000217E0000}"/>
    <cellStyle name="Normal 7 14" xfId="88" xr:uid="{00000000-0005-0000-0000-0000227E0000}"/>
    <cellStyle name="Normal 7 15" xfId="89" xr:uid="{00000000-0005-0000-0000-0000237E0000}"/>
    <cellStyle name="Normal 7 16" xfId="168" xr:uid="{00000000-0005-0000-0000-0000247E0000}"/>
    <cellStyle name="Normal 7 16 10" xfId="851" xr:uid="{00000000-0005-0000-0000-0000257E0000}"/>
    <cellStyle name="Normal 7 16 10 10" xfId="21842" xr:uid="{00000000-0005-0000-0000-0000267E0000}"/>
    <cellStyle name="Normal 7 16 10 11" xfId="26794" xr:uid="{00000000-0005-0000-0000-0000277E0000}"/>
    <cellStyle name="Normal 7 16 10 12" xfId="31746" xr:uid="{00000000-0005-0000-0000-0000287E0000}"/>
    <cellStyle name="Normal 7 16 10 2" xfId="1445" xr:uid="{00000000-0005-0000-0000-0000297E0000}"/>
    <cellStyle name="Normal 7 16 10 2 10" xfId="33198" xr:uid="{00000000-0005-0000-0000-00002A7E0000}"/>
    <cellStyle name="Normal 7 16 10 2 2" xfId="4943" xr:uid="{00000000-0005-0000-0000-00002B7E0000}"/>
    <cellStyle name="Normal 7 16 10 2 2 2" xfId="9893" xr:uid="{00000000-0005-0000-0000-00002C7E0000}"/>
    <cellStyle name="Normal 7 16 10 2 2 2 2" xfId="44554" xr:uid="{00000000-0005-0000-0000-00002D7E0000}"/>
    <cellStyle name="Normal 7 16 10 2 2 3" xfId="14843" xr:uid="{00000000-0005-0000-0000-00002E7E0000}"/>
    <cellStyle name="Normal 7 16 10 2 2 3 2" xfId="39602" xr:uid="{00000000-0005-0000-0000-00002F7E0000}"/>
    <cellStyle name="Normal 7 16 10 2 2 4" xfId="19794" xr:uid="{00000000-0005-0000-0000-0000307E0000}"/>
    <cellStyle name="Normal 7 16 10 2 2 5" xfId="24746" xr:uid="{00000000-0005-0000-0000-0000317E0000}"/>
    <cellStyle name="Normal 7 16 10 2 2 6" xfId="29698" xr:uid="{00000000-0005-0000-0000-0000327E0000}"/>
    <cellStyle name="Normal 7 16 10 2 2 7" xfId="34650" xr:uid="{00000000-0005-0000-0000-0000337E0000}"/>
    <cellStyle name="Normal 7 16 10 2 3" xfId="6395" xr:uid="{00000000-0005-0000-0000-0000347E0000}"/>
    <cellStyle name="Normal 7 16 10 2 3 2" xfId="11345" xr:uid="{00000000-0005-0000-0000-0000357E0000}"/>
    <cellStyle name="Normal 7 16 10 2 3 2 2" xfId="46006" xr:uid="{00000000-0005-0000-0000-0000367E0000}"/>
    <cellStyle name="Normal 7 16 10 2 3 3" xfId="16295" xr:uid="{00000000-0005-0000-0000-0000377E0000}"/>
    <cellStyle name="Normal 7 16 10 2 3 3 2" xfId="41054" xr:uid="{00000000-0005-0000-0000-0000387E0000}"/>
    <cellStyle name="Normal 7 16 10 2 3 4" xfId="21246" xr:uid="{00000000-0005-0000-0000-0000397E0000}"/>
    <cellStyle name="Normal 7 16 10 2 3 5" xfId="26198" xr:uid="{00000000-0005-0000-0000-00003A7E0000}"/>
    <cellStyle name="Normal 7 16 10 2 3 6" xfId="31150" xr:uid="{00000000-0005-0000-0000-00003B7E0000}"/>
    <cellStyle name="Normal 7 16 10 2 3 7" xfId="36102" xr:uid="{00000000-0005-0000-0000-00003C7E0000}"/>
    <cellStyle name="Normal 7 16 10 2 4" xfId="3491" xr:uid="{00000000-0005-0000-0000-00003D7E0000}"/>
    <cellStyle name="Normal 7 16 10 2 4 2" xfId="43102" xr:uid="{00000000-0005-0000-0000-00003E7E0000}"/>
    <cellStyle name="Normal 7 16 10 2 5" xfId="8441" xr:uid="{00000000-0005-0000-0000-00003F7E0000}"/>
    <cellStyle name="Normal 7 16 10 2 5 2" xfId="38150" xr:uid="{00000000-0005-0000-0000-0000407E0000}"/>
    <cellStyle name="Normal 7 16 10 2 6" xfId="13391" xr:uid="{00000000-0005-0000-0000-0000417E0000}"/>
    <cellStyle name="Normal 7 16 10 2 7" xfId="18342" xr:uid="{00000000-0005-0000-0000-0000427E0000}"/>
    <cellStyle name="Normal 7 16 10 2 8" xfId="23294" xr:uid="{00000000-0005-0000-0000-0000437E0000}"/>
    <cellStyle name="Normal 7 16 10 2 9" xfId="28246" xr:uid="{00000000-0005-0000-0000-0000447E0000}"/>
    <cellStyle name="Normal 7 16 10 3" xfId="2897" xr:uid="{00000000-0005-0000-0000-0000457E0000}"/>
    <cellStyle name="Normal 7 16 10 3 2" xfId="7847" xr:uid="{00000000-0005-0000-0000-0000467E0000}"/>
    <cellStyle name="Normal 7 16 10 3 2 2" xfId="42508" xr:uid="{00000000-0005-0000-0000-0000477E0000}"/>
    <cellStyle name="Normal 7 16 10 3 3" xfId="12797" xr:uid="{00000000-0005-0000-0000-0000487E0000}"/>
    <cellStyle name="Normal 7 16 10 3 3 2" xfId="37556" xr:uid="{00000000-0005-0000-0000-0000497E0000}"/>
    <cellStyle name="Normal 7 16 10 3 4" xfId="17748" xr:uid="{00000000-0005-0000-0000-00004A7E0000}"/>
    <cellStyle name="Normal 7 16 10 3 5" xfId="22700" xr:uid="{00000000-0005-0000-0000-00004B7E0000}"/>
    <cellStyle name="Normal 7 16 10 3 6" xfId="27652" xr:uid="{00000000-0005-0000-0000-00004C7E0000}"/>
    <cellStyle name="Normal 7 16 10 3 7" xfId="32604" xr:uid="{00000000-0005-0000-0000-00004D7E0000}"/>
    <cellStyle name="Normal 7 16 10 4" xfId="4349" xr:uid="{00000000-0005-0000-0000-00004E7E0000}"/>
    <cellStyle name="Normal 7 16 10 4 2" xfId="9299" xr:uid="{00000000-0005-0000-0000-00004F7E0000}"/>
    <cellStyle name="Normal 7 16 10 4 2 2" xfId="43960" xr:uid="{00000000-0005-0000-0000-0000507E0000}"/>
    <cellStyle name="Normal 7 16 10 4 3" xfId="14249" xr:uid="{00000000-0005-0000-0000-0000517E0000}"/>
    <cellStyle name="Normal 7 16 10 4 3 2" xfId="39008" xr:uid="{00000000-0005-0000-0000-0000527E0000}"/>
    <cellStyle name="Normal 7 16 10 4 4" xfId="19200" xr:uid="{00000000-0005-0000-0000-0000537E0000}"/>
    <cellStyle name="Normal 7 16 10 4 5" xfId="24152" xr:uid="{00000000-0005-0000-0000-0000547E0000}"/>
    <cellStyle name="Normal 7 16 10 4 6" xfId="29104" xr:uid="{00000000-0005-0000-0000-0000557E0000}"/>
    <cellStyle name="Normal 7 16 10 4 7" xfId="34056" xr:uid="{00000000-0005-0000-0000-0000567E0000}"/>
    <cellStyle name="Normal 7 16 10 5" xfId="5801" xr:uid="{00000000-0005-0000-0000-0000577E0000}"/>
    <cellStyle name="Normal 7 16 10 5 2" xfId="10751" xr:uid="{00000000-0005-0000-0000-0000587E0000}"/>
    <cellStyle name="Normal 7 16 10 5 2 2" xfId="45412" xr:uid="{00000000-0005-0000-0000-0000597E0000}"/>
    <cellStyle name="Normal 7 16 10 5 3" xfId="15701" xr:uid="{00000000-0005-0000-0000-00005A7E0000}"/>
    <cellStyle name="Normal 7 16 10 5 3 2" xfId="40460" xr:uid="{00000000-0005-0000-0000-00005B7E0000}"/>
    <cellStyle name="Normal 7 16 10 5 4" xfId="20652" xr:uid="{00000000-0005-0000-0000-00005C7E0000}"/>
    <cellStyle name="Normal 7 16 10 5 5" xfId="25604" xr:uid="{00000000-0005-0000-0000-00005D7E0000}"/>
    <cellStyle name="Normal 7 16 10 5 6" xfId="30556" xr:uid="{00000000-0005-0000-0000-00005E7E0000}"/>
    <cellStyle name="Normal 7 16 10 5 7" xfId="35508" xr:uid="{00000000-0005-0000-0000-00005F7E0000}"/>
    <cellStyle name="Normal 7 16 10 6" xfId="2039" xr:uid="{00000000-0005-0000-0000-0000607E0000}"/>
    <cellStyle name="Normal 7 16 10 6 2" xfId="41650" xr:uid="{00000000-0005-0000-0000-0000617E0000}"/>
    <cellStyle name="Normal 7 16 10 7" xfId="6989" xr:uid="{00000000-0005-0000-0000-0000627E0000}"/>
    <cellStyle name="Normal 7 16 10 7 2" xfId="36698" xr:uid="{00000000-0005-0000-0000-0000637E0000}"/>
    <cellStyle name="Normal 7 16 10 8" xfId="11939" xr:uid="{00000000-0005-0000-0000-0000647E0000}"/>
    <cellStyle name="Normal 7 16 10 9" xfId="16890" xr:uid="{00000000-0005-0000-0000-0000657E0000}"/>
    <cellStyle name="Normal 7 16 11" xfId="521" xr:uid="{00000000-0005-0000-0000-0000667E0000}"/>
    <cellStyle name="Normal 7 16 11 10" xfId="32274" xr:uid="{00000000-0005-0000-0000-0000677E0000}"/>
    <cellStyle name="Normal 7 16 11 2" xfId="4019" xr:uid="{00000000-0005-0000-0000-0000687E0000}"/>
    <cellStyle name="Normal 7 16 11 2 2" xfId="8969" xr:uid="{00000000-0005-0000-0000-0000697E0000}"/>
    <cellStyle name="Normal 7 16 11 2 2 2" xfId="43630" xr:uid="{00000000-0005-0000-0000-00006A7E0000}"/>
    <cellStyle name="Normal 7 16 11 2 3" xfId="13919" xr:uid="{00000000-0005-0000-0000-00006B7E0000}"/>
    <cellStyle name="Normal 7 16 11 2 3 2" xfId="38678" xr:uid="{00000000-0005-0000-0000-00006C7E0000}"/>
    <cellStyle name="Normal 7 16 11 2 4" xfId="18870" xr:uid="{00000000-0005-0000-0000-00006D7E0000}"/>
    <cellStyle name="Normal 7 16 11 2 5" xfId="23822" xr:uid="{00000000-0005-0000-0000-00006E7E0000}"/>
    <cellStyle name="Normal 7 16 11 2 6" xfId="28774" xr:uid="{00000000-0005-0000-0000-00006F7E0000}"/>
    <cellStyle name="Normal 7 16 11 2 7" xfId="33726" xr:uid="{00000000-0005-0000-0000-0000707E0000}"/>
    <cellStyle name="Normal 7 16 11 3" xfId="5471" xr:uid="{00000000-0005-0000-0000-0000717E0000}"/>
    <cellStyle name="Normal 7 16 11 3 2" xfId="10421" xr:uid="{00000000-0005-0000-0000-0000727E0000}"/>
    <cellStyle name="Normal 7 16 11 3 2 2" xfId="45082" xr:uid="{00000000-0005-0000-0000-0000737E0000}"/>
    <cellStyle name="Normal 7 16 11 3 3" xfId="15371" xr:uid="{00000000-0005-0000-0000-0000747E0000}"/>
    <cellStyle name="Normal 7 16 11 3 3 2" xfId="40130" xr:uid="{00000000-0005-0000-0000-0000757E0000}"/>
    <cellStyle name="Normal 7 16 11 3 4" xfId="20322" xr:uid="{00000000-0005-0000-0000-0000767E0000}"/>
    <cellStyle name="Normal 7 16 11 3 5" xfId="25274" xr:uid="{00000000-0005-0000-0000-0000777E0000}"/>
    <cellStyle name="Normal 7 16 11 3 6" xfId="30226" xr:uid="{00000000-0005-0000-0000-0000787E0000}"/>
    <cellStyle name="Normal 7 16 11 3 7" xfId="35178" xr:uid="{00000000-0005-0000-0000-0000797E0000}"/>
    <cellStyle name="Normal 7 16 11 4" xfId="2567" xr:uid="{00000000-0005-0000-0000-00007A7E0000}"/>
    <cellStyle name="Normal 7 16 11 4 2" xfId="42178" xr:uid="{00000000-0005-0000-0000-00007B7E0000}"/>
    <cellStyle name="Normal 7 16 11 5" xfId="7517" xr:uid="{00000000-0005-0000-0000-00007C7E0000}"/>
    <cellStyle name="Normal 7 16 11 5 2" xfId="37226" xr:uid="{00000000-0005-0000-0000-00007D7E0000}"/>
    <cellStyle name="Normal 7 16 11 6" xfId="12467" xr:uid="{00000000-0005-0000-0000-00007E7E0000}"/>
    <cellStyle name="Normal 7 16 11 7" xfId="17418" xr:uid="{00000000-0005-0000-0000-00007F7E0000}"/>
    <cellStyle name="Normal 7 16 11 8" xfId="22370" xr:uid="{00000000-0005-0000-0000-0000807E0000}"/>
    <cellStyle name="Normal 7 16 11 9" xfId="27322" xr:uid="{00000000-0005-0000-0000-0000817E0000}"/>
    <cellStyle name="Normal 7 16 12" xfId="1115" xr:uid="{00000000-0005-0000-0000-0000827E0000}"/>
    <cellStyle name="Normal 7 16 12 10" xfId="32868" xr:uid="{00000000-0005-0000-0000-0000837E0000}"/>
    <cellStyle name="Normal 7 16 12 2" xfId="4613" xr:uid="{00000000-0005-0000-0000-0000847E0000}"/>
    <cellStyle name="Normal 7 16 12 2 2" xfId="9563" xr:uid="{00000000-0005-0000-0000-0000857E0000}"/>
    <cellStyle name="Normal 7 16 12 2 2 2" xfId="44224" xr:uid="{00000000-0005-0000-0000-0000867E0000}"/>
    <cellStyle name="Normal 7 16 12 2 3" xfId="14513" xr:uid="{00000000-0005-0000-0000-0000877E0000}"/>
    <cellStyle name="Normal 7 16 12 2 3 2" xfId="39272" xr:uid="{00000000-0005-0000-0000-0000887E0000}"/>
    <cellStyle name="Normal 7 16 12 2 4" xfId="19464" xr:uid="{00000000-0005-0000-0000-0000897E0000}"/>
    <cellStyle name="Normal 7 16 12 2 5" xfId="24416" xr:uid="{00000000-0005-0000-0000-00008A7E0000}"/>
    <cellStyle name="Normal 7 16 12 2 6" xfId="29368" xr:uid="{00000000-0005-0000-0000-00008B7E0000}"/>
    <cellStyle name="Normal 7 16 12 2 7" xfId="34320" xr:uid="{00000000-0005-0000-0000-00008C7E0000}"/>
    <cellStyle name="Normal 7 16 12 3" xfId="6065" xr:uid="{00000000-0005-0000-0000-00008D7E0000}"/>
    <cellStyle name="Normal 7 16 12 3 2" xfId="11015" xr:uid="{00000000-0005-0000-0000-00008E7E0000}"/>
    <cellStyle name="Normal 7 16 12 3 2 2" xfId="45676" xr:uid="{00000000-0005-0000-0000-00008F7E0000}"/>
    <cellStyle name="Normal 7 16 12 3 3" xfId="15965" xr:uid="{00000000-0005-0000-0000-0000907E0000}"/>
    <cellStyle name="Normal 7 16 12 3 3 2" xfId="40724" xr:uid="{00000000-0005-0000-0000-0000917E0000}"/>
    <cellStyle name="Normal 7 16 12 3 4" xfId="20916" xr:uid="{00000000-0005-0000-0000-0000927E0000}"/>
    <cellStyle name="Normal 7 16 12 3 5" xfId="25868" xr:uid="{00000000-0005-0000-0000-0000937E0000}"/>
    <cellStyle name="Normal 7 16 12 3 6" xfId="30820" xr:uid="{00000000-0005-0000-0000-0000947E0000}"/>
    <cellStyle name="Normal 7 16 12 3 7" xfId="35772" xr:uid="{00000000-0005-0000-0000-0000957E0000}"/>
    <cellStyle name="Normal 7 16 12 4" xfId="3161" xr:uid="{00000000-0005-0000-0000-0000967E0000}"/>
    <cellStyle name="Normal 7 16 12 4 2" xfId="42772" xr:uid="{00000000-0005-0000-0000-0000977E0000}"/>
    <cellStyle name="Normal 7 16 12 5" xfId="8111" xr:uid="{00000000-0005-0000-0000-0000987E0000}"/>
    <cellStyle name="Normal 7 16 12 5 2" xfId="37820" xr:uid="{00000000-0005-0000-0000-0000997E0000}"/>
    <cellStyle name="Normal 7 16 12 6" xfId="13061" xr:uid="{00000000-0005-0000-0000-00009A7E0000}"/>
    <cellStyle name="Normal 7 16 12 7" xfId="18012" xr:uid="{00000000-0005-0000-0000-00009B7E0000}"/>
    <cellStyle name="Normal 7 16 12 8" xfId="22964" xr:uid="{00000000-0005-0000-0000-00009C7E0000}"/>
    <cellStyle name="Normal 7 16 12 9" xfId="27916" xr:uid="{00000000-0005-0000-0000-00009D7E0000}"/>
    <cellStyle name="Normal 7 16 13" xfId="2303" xr:uid="{00000000-0005-0000-0000-00009E7E0000}"/>
    <cellStyle name="Normal 7 16 13 2" xfId="7253" xr:uid="{00000000-0005-0000-0000-00009F7E0000}"/>
    <cellStyle name="Normal 7 16 13 2 2" xfId="41914" xr:uid="{00000000-0005-0000-0000-0000A07E0000}"/>
    <cellStyle name="Normal 7 16 13 3" xfId="12203" xr:uid="{00000000-0005-0000-0000-0000A17E0000}"/>
    <cellStyle name="Normal 7 16 13 3 2" xfId="36962" xr:uid="{00000000-0005-0000-0000-0000A27E0000}"/>
    <cellStyle name="Normal 7 16 13 4" xfId="17154" xr:uid="{00000000-0005-0000-0000-0000A37E0000}"/>
    <cellStyle name="Normal 7 16 13 5" xfId="22106" xr:uid="{00000000-0005-0000-0000-0000A47E0000}"/>
    <cellStyle name="Normal 7 16 13 6" xfId="27058" xr:uid="{00000000-0005-0000-0000-0000A57E0000}"/>
    <cellStyle name="Normal 7 16 13 7" xfId="32010" xr:uid="{00000000-0005-0000-0000-0000A67E0000}"/>
    <cellStyle name="Normal 7 16 14" xfId="3755" xr:uid="{00000000-0005-0000-0000-0000A77E0000}"/>
    <cellStyle name="Normal 7 16 14 2" xfId="8705" xr:uid="{00000000-0005-0000-0000-0000A87E0000}"/>
    <cellStyle name="Normal 7 16 14 2 2" xfId="43366" xr:uid="{00000000-0005-0000-0000-0000A97E0000}"/>
    <cellStyle name="Normal 7 16 14 3" xfId="13655" xr:uid="{00000000-0005-0000-0000-0000AA7E0000}"/>
    <cellStyle name="Normal 7 16 14 3 2" xfId="38414" xr:uid="{00000000-0005-0000-0000-0000AB7E0000}"/>
    <cellStyle name="Normal 7 16 14 4" xfId="18606" xr:uid="{00000000-0005-0000-0000-0000AC7E0000}"/>
    <cellStyle name="Normal 7 16 14 5" xfId="23558" xr:uid="{00000000-0005-0000-0000-0000AD7E0000}"/>
    <cellStyle name="Normal 7 16 14 6" xfId="28510" xr:uid="{00000000-0005-0000-0000-0000AE7E0000}"/>
    <cellStyle name="Normal 7 16 14 7" xfId="33462" xr:uid="{00000000-0005-0000-0000-0000AF7E0000}"/>
    <cellStyle name="Normal 7 16 15" xfId="5207" xr:uid="{00000000-0005-0000-0000-0000B07E0000}"/>
    <cellStyle name="Normal 7 16 15 2" xfId="10157" xr:uid="{00000000-0005-0000-0000-0000B17E0000}"/>
    <cellStyle name="Normal 7 16 15 2 2" xfId="44818" xr:uid="{00000000-0005-0000-0000-0000B27E0000}"/>
    <cellStyle name="Normal 7 16 15 3" xfId="15107" xr:uid="{00000000-0005-0000-0000-0000B37E0000}"/>
    <cellStyle name="Normal 7 16 15 3 2" xfId="39866" xr:uid="{00000000-0005-0000-0000-0000B47E0000}"/>
    <cellStyle name="Normal 7 16 15 4" xfId="20058" xr:uid="{00000000-0005-0000-0000-0000B57E0000}"/>
    <cellStyle name="Normal 7 16 15 5" xfId="25010" xr:uid="{00000000-0005-0000-0000-0000B67E0000}"/>
    <cellStyle name="Normal 7 16 15 6" xfId="29962" xr:uid="{00000000-0005-0000-0000-0000B77E0000}"/>
    <cellStyle name="Normal 7 16 15 7" xfId="34914" xr:uid="{00000000-0005-0000-0000-0000B87E0000}"/>
    <cellStyle name="Normal 7 16 16" xfId="1709" xr:uid="{00000000-0005-0000-0000-0000B97E0000}"/>
    <cellStyle name="Normal 7 16 16 2" xfId="41320" xr:uid="{00000000-0005-0000-0000-0000BA7E0000}"/>
    <cellStyle name="Normal 7 16 17" xfId="6659" xr:uid="{00000000-0005-0000-0000-0000BB7E0000}"/>
    <cellStyle name="Normal 7 16 17 2" xfId="36368" xr:uid="{00000000-0005-0000-0000-0000BC7E0000}"/>
    <cellStyle name="Normal 7 16 18" xfId="11609" xr:uid="{00000000-0005-0000-0000-0000BD7E0000}"/>
    <cellStyle name="Normal 7 16 19" xfId="16560" xr:uid="{00000000-0005-0000-0000-0000BE7E0000}"/>
    <cellStyle name="Normal 7 16 2" xfId="180" xr:uid="{00000000-0005-0000-0000-0000BF7E0000}"/>
    <cellStyle name="Normal 7 16 2 10" xfId="1127" xr:uid="{00000000-0005-0000-0000-0000C07E0000}"/>
    <cellStyle name="Normal 7 16 2 10 10" xfId="32880" xr:uid="{00000000-0005-0000-0000-0000C17E0000}"/>
    <cellStyle name="Normal 7 16 2 10 2" xfId="4625" xr:uid="{00000000-0005-0000-0000-0000C27E0000}"/>
    <cellStyle name="Normal 7 16 2 10 2 2" xfId="9575" xr:uid="{00000000-0005-0000-0000-0000C37E0000}"/>
    <cellStyle name="Normal 7 16 2 10 2 2 2" xfId="44236" xr:uid="{00000000-0005-0000-0000-0000C47E0000}"/>
    <cellStyle name="Normal 7 16 2 10 2 3" xfId="14525" xr:uid="{00000000-0005-0000-0000-0000C57E0000}"/>
    <cellStyle name="Normal 7 16 2 10 2 3 2" xfId="39284" xr:uid="{00000000-0005-0000-0000-0000C67E0000}"/>
    <cellStyle name="Normal 7 16 2 10 2 4" xfId="19476" xr:uid="{00000000-0005-0000-0000-0000C77E0000}"/>
    <cellStyle name="Normal 7 16 2 10 2 5" xfId="24428" xr:uid="{00000000-0005-0000-0000-0000C87E0000}"/>
    <cellStyle name="Normal 7 16 2 10 2 6" xfId="29380" xr:uid="{00000000-0005-0000-0000-0000C97E0000}"/>
    <cellStyle name="Normal 7 16 2 10 2 7" xfId="34332" xr:uid="{00000000-0005-0000-0000-0000CA7E0000}"/>
    <cellStyle name="Normal 7 16 2 10 3" xfId="6077" xr:uid="{00000000-0005-0000-0000-0000CB7E0000}"/>
    <cellStyle name="Normal 7 16 2 10 3 2" xfId="11027" xr:uid="{00000000-0005-0000-0000-0000CC7E0000}"/>
    <cellStyle name="Normal 7 16 2 10 3 2 2" xfId="45688" xr:uid="{00000000-0005-0000-0000-0000CD7E0000}"/>
    <cellStyle name="Normal 7 16 2 10 3 3" xfId="15977" xr:uid="{00000000-0005-0000-0000-0000CE7E0000}"/>
    <cellStyle name="Normal 7 16 2 10 3 3 2" xfId="40736" xr:uid="{00000000-0005-0000-0000-0000CF7E0000}"/>
    <cellStyle name="Normal 7 16 2 10 3 4" xfId="20928" xr:uid="{00000000-0005-0000-0000-0000D07E0000}"/>
    <cellStyle name="Normal 7 16 2 10 3 5" xfId="25880" xr:uid="{00000000-0005-0000-0000-0000D17E0000}"/>
    <cellStyle name="Normal 7 16 2 10 3 6" xfId="30832" xr:uid="{00000000-0005-0000-0000-0000D27E0000}"/>
    <cellStyle name="Normal 7 16 2 10 3 7" xfId="35784" xr:uid="{00000000-0005-0000-0000-0000D37E0000}"/>
    <cellStyle name="Normal 7 16 2 10 4" xfId="3173" xr:uid="{00000000-0005-0000-0000-0000D47E0000}"/>
    <cellStyle name="Normal 7 16 2 10 4 2" xfId="42784" xr:uid="{00000000-0005-0000-0000-0000D57E0000}"/>
    <cellStyle name="Normal 7 16 2 10 5" xfId="8123" xr:uid="{00000000-0005-0000-0000-0000D67E0000}"/>
    <cellStyle name="Normal 7 16 2 10 5 2" xfId="37832" xr:uid="{00000000-0005-0000-0000-0000D77E0000}"/>
    <cellStyle name="Normal 7 16 2 10 6" xfId="13073" xr:uid="{00000000-0005-0000-0000-0000D87E0000}"/>
    <cellStyle name="Normal 7 16 2 10 7" xfId="18024" xr:uid="{00000000-0005-0000-0000-0000D97E0000}"/>
    <cellStyle name="Normal 7 16 2 10 8" xfId="22976" xr:uid="{00000000-0005-0000-0000-0000DA7E0000}"/>
    <cellStyle name="Normal 7 16 2 10 9" xfId="27928" xr:uid="{00000000-0005-0000-0000-0000DB7E0000}"/>
    <cellStyle name="Normal 7 16 2 11" xfId="2315" xr:uid="{00000000-0005-0000-0000-0000DC7E0000}"/>
    <cellStyle name="Normal 7 16 2 11 2" xfId="7265" xr:uid="{00000000-0005-0000-0000-0000DD7E0000}"/>
    <cellStyle name="Normal 7 16 2 11 2 2" xfId="41926" xr:uid="{00000000-0005-0000-0000-0000DE7E0000}"/>
    <cellStyle name="Normal 7 16 2 11 3" xfId="12215" xr:uid="{00000000-0005-0000-0000-0000DF7E0000}"/>
    <cellStyle name="Normal 7 16 2 11 3 2" xfId="36974" xr:uid="{00000000-0005-0000-0000-0000E07E0000}"/>
    <cellStyle name="Normal 7 16 2 11 4" xfId="17166" xr:uid="{00000000-0005-0000-0000-0000E17E0000}"/>
    <cellStyle name="Normal 7 16 2 11 5" xfId="22118" xr:uid="{00000000-0005-0000-0000-0000E27E0000}"/>
    <cellStyle name="Normal 7 16 2 11 6" xfId="27070" xr:uid="{00000000-0005-0000-0000-0000E37E0000}"/>
    <cellStyle name="Normal 7 16 2 11 7" xfId="32022" xr:uid="{00000000-0005-0000-0000-0000E47E0000}"/>
    <cellStyle name="Normal 7 16 2 12" xfId="3767" xr:uid="{00000000-0005-0000-0000-0000E57E0000}"/>
    <cellStyle name="Normal 7 16 2 12 2" xfId="8717" xr:uid="{00000000-0005-0000-0000-0000E67E0000}"/>
    <cellStyle name="Normal 7 16 2 12 2 2" xfId="43378" xr:uid="{00000000-0005-0000-0000-0000E77E0000}"/>
    <cellStyle name="Normal 7 16 2 12 3" xfId="13667" xr:uid="{00000000-0005-0000-0000-0000E87E0000}"/>
    <cellStyle name="Normal 7 16 2 12 3 2" xfId="38426" xr:uid="{00000000-0005-0000-0000-0000E97E0000}"/>
    <cellStyle name="Normal 7 16 2 12 4" xfId="18618" xr:uid="{00000000-0005-0000-0000-0000EA7E0000}"/>
    <cellStyle name="Normal 7 16 2 12 5" xfId="23570" xr:uid="{00000000-0005-0000-0000-0000EB7E0000}"/>
    <cellStyle name="Normal 7 16 2 12 6" xfId="28522" xr:uid="{00000000-0005-0000-0000-0000EC7E0000}"/>
    <cellStyle name="Normal 7 16 2 12 7" xfId="33474" xr:uid="{00000000-0005-0000-0000-0000ED7E0000}"/>
    <cellStyle name="Normal 7 16 2 13" xfId="5219" xr:uid="{00000000-0005-0000-0000-0000EE7E0000}"/>
    <cellStyle name="Normal 7 16 2 13 2" xfId="10169" xr:uid="{00000000-0005-0000-0000-0000EF7E0000}"/>
    <cellStyle name="Normal 7 16 2 13 2 2" xfId="44830" xr:uid="{00000000-0005-0000-0000-0000F07E0000}"/>
    <cellStyle name="Normal 7 16 2 13 3" xfId="15119" xr:uid="{00000000-0005-0000-0000-0000F17E0000}"/>
    <cellStyle name="Normal 7 16 2 13 3 2" xfId="39878" xr:uid="{00000000-0005-0000-0000-0000F27E0000}"/>
    <cellStyle name="Normal 7 16 2 13 4" xfId="20070" xr:uid="{00000000-0005-0000-0000-0000F37E0000}"/>
    <cellStyle name="Normal 7 16 2 13 5" xfId="25022" xr:uid="{00000000-0005-0000-0000-0000F47E0000}"/>
    <cellStyle name="Normal 7 16 2 13 6" xfId="29974" xr:uid="{00000000-0005-0000-0000-0000F57E0000}"/>
    <cellStyle name="Normal 7 16 2 13 7" xfId="34926" xr:uid="{00000000-0005-0000-0000-0000F67E0000}"/>
    <cellStyle name="Normal 7 16 2 14" xfId="1721" xr:uid="{00000000-0005-0000-0000-0000F77E0000}"/>
    <cellStyle name="Normal 7 16 2 14 2" xfId="41332" xr:uid="{00000000-0005-0000-0000-0000F87E0000}"/>
    <cellStyle name="Normal 7 16 2 15" xfId="6671" xr:uid="{00000000-0005-0000-0000-0000F97E0000}"/>
    <cellStyle name="Normal 7 16 2 15 2" xfId="36380" xr:uid="{00000000-0005-0000-0000-0000FA7E0000}"/>
    <cellStyle name="Normal 7 16 2 16" xfId="11621" xr:uid="{00000000-0005-0000-0000-0000FB7E0000}"/>
    <cellStyle name="Normal 7 16 2 17" xfId="16572" xr:uid="{00000000-0005-0000-0000-0000FC7E0000}"/>
    <cellStyle name="Normal 7 16 2 18" xfId="21524" xr:uid="{00000000-0005-0000-0000-0000FD7E0000}"/>
    <cellStyle name="Normal 7 16 2 19" xfId="26476" xr:uid="{00000000-0005-0000-0000-0000FE7E0000}"/>
    <cellStyle name="Normal 7 16 2 2" xfId="284" xr:uid="{00000000-0005-0000-0000-0000FF7E0000}"/>
    <cellStyle name="Normal 7 16 2 2 10" xfId="2330" xr:uid="{00000000-0005-0000-0000-0000007F0000}"/>
    <cellStyle name="Normal 7 16 2 2 10 2" xfId="7280" xr:uid="{00000000-0005-0000-0000-0000017F0000}"/>
    <cellStyle name="Normal 7 16 2 2 10 2 2" xfId="41941" xr:uid="{00000000-0005-0000-0000-0000027F0000}"/>
    <cellStyle name="Normal 7 16 2 2 10 3" xfId="12230" xr:uid="{00000000-0005-0000-0000-0000037F0000}"/>
    <cellStyle name="Normal 7 16 2 2 10 3 2" xfId="36989" xr:uid="{00000000-0005-0000-0000-0000047F0000}"/>
    <cellStyle name="Normal 7 16 2 2 10 4" xfId="17181" xr:uid="{00000000-0005-0000-0000-0000057F0000}"/>
    <cellStyle name="Normal 7 16 2 2 10 5" xfId="22133" xr:uid="{00000000-0005-0000-0000-0000067F0000}"/>
    <cellStyle name="Normal 7 16 2 2 10 6" xfId="27085" xr:uid="{00000000-0005-0000-0000-0000077F0000}"/>
    <cellStyle name="Normal 7 16 2 2 10 7" xfId="32037" xr:uid="{00000000-0005-0000-0000-0000087F0000}"/>
    <cellStyle name="Normal 7 16 2 2 11" xfId="3782" xr:uid="{00000000-0005-0000-0000-0000097F0000}"/>
    <cellStyle name="Normal 7 16 2 2 11 2" xfId="8732" xr:uid="{00000000-0005-0000-0000-00000A7F0000}"/>
    <cellStyle name="Normal 7 16 2 2 11 2 2" xfId="43393" xr:uid="{00000000-0005-0000-0000-00000B7F0000}"/>
    <cellStyle name="Normal 7 16 2 2 11 3" xfId="13682" xr:uid="{00000000-0005-0000-0000-00000C7F0000}"/>
    <cellStyle name="Normal 7 16 2 2 11 3 2" xfId="38441" xr:uid="{00000000-0005-0000-0000-00000D7F0000}"/>
    <cellStyle name="Normal 7 16 2 2 11 4" xfId="18633" xr:uid="{00000000-0005-0000-0000-00000E7F0000}"/>
    <cellStyle name="Normal 7 16 2 2 11 5" xfId="23585" xr:uid="{00000000-0005-0000-0000-00000F7F0000}"/>
    <cellStyle name="Normal 7 16 2 2 11 6" xfId="28537" xr:uid="{00000000-0005-0000-0000-0000107F0000}"/>
    <cellStyle name="Normal 7 16 2 2 11 7" xfId="33489" xr:uid="{00000000-0005-0000-0000-0000117F0000}"/>
    <cellStyle name="Normal 7 16 2 2 12" xfId="5234" xr:uid="{00000000-0005-0000-0000-0000127F0000}"/>
    <cellStyle name="Normal 7 16 2 2 12 2" xfId="10184" xr:uid="{00000000-0005-0000-0000-0000137F0000}"/>
    <cellStyle name="Normal 7 16 2 2 12 2 2" xfId="44845" xr:uid="{00000000-0005-0000-0000-0000147F0000}"/>
    <cellStyle name="Normal 7 16 2 2 12 3" xfId="15134" xr:uid="{00000000-0005-0000-0000-0000157F0000}"/>
    <cellStyle name="Normal 7 16 2 2 12 3 2" xfId="39893" xr:uid="{00000000-0005-0000-0000-0000167F0000}"/>
    <cellStyle name="Normal 7 16 2 2 12 4" xfId="20085" xr:uid="{00000000-0005-0000-0000-0000177F0000}"/>
    <cellStyle name="Normal 7 16 2 2 12 5" xfId="25037" xr:uid="{00000000-0005-0000-0000-0000187F0000}"/>
    <cellStyle name="Normal 7 16 2 2 12 6" xfId="29989" xr:uid="{00000000-0005-0000-0000-0000197F0000}"/>
    <cellStyle name="Normal 7 16 2 2 12 7" xfId="34941" xr:uid="{00000000-0005-0000-0000-00001A7F0000}"/>
    <cellStyle name="Normal 7 16 2 2 13" xfId="1736" xr:uid="{00000000-0005-0000-0000-00001B7F0000}"/>
    <cellStyle name="Normal 7 16 2 2 13 2" xfId="41347" xr:uid="{00000000-0005-0000-0000-00001C7F0000}"/>
    <cellStyle name="Normal 7 16 2 2 14" xfId="6686" xr:uid="{00000000-0005-0000-0000-00001D7F0000}"/>
    <cellStyle name="Normal 7 16 2 2 14 2" xfId="36395" xr:uid="{00000000-0005-0000-0000-00001E7F0000}"/>
    <cellStyle name="Normal 7 16 2 2 15" xfId="11636" xr:uid="{00000000-0005-0000-0000-00001F7F0000}"/>
    <cellStyle name="Normal 7 16 2 2 16" xfId="16587" xr:uid="{00000000-0005-0000-0000-0000207F0000}"/>
    <cellStyle name="Normal 7 16 2 2 17" xfId="21539" xr:uid="{00000000-0005-0000-0000-0000217F0000}"/>
    <cellStyle name="Normal 7 16 2 2 18" xfId="26491" xr:uid="{00000000-0005-0000-0000-0000227F0000}"/>
    <cellStyle name="Normal 7 16 2 2 19" xfId="31443" xr:uid="{00000000-0005-0000-0000-0000237F0000}"/>
    <cellStyle name="Normal 7 16 2 2 2" xfId="317" xr:uid="{00000000-0005-0000-0000-0000247F0000}"/>
    <cellStyle name="Normal 7 16 2 2 2 10" xfId="3815" xr:uid="{00000000-0005-0000-0000-0000257F0000}"/>
    <cellStyle name="Normal 7 16 2 2 2 10 2" xfId="8765" xr:uid="{00000000-0005-0000-0000-0000267F0000}"/>
    <cellStyle name="Normal 7 16 2 2 2 10 2 2" xfId="43426" xr:uid="{00000000-0005-0000-0000-0000277F0000}"/>
    <cellStyle name="Normal 7 16 2 2 2 10 3" xfId="13715" xr:uid="{00000000-0005-0000-0000-0000287F0000}"/>
    <cellStyle name="Normal 7 16 2 2 2 10 3 2" xfId="38474" xr:uid="{00000000-0005-0000-0000-0000297F0000}"/>
    <cellStyle name="Normal 7 16 2 2 2 10 4" xfId="18666" xr:uid="{00000000-0005-0000-0000-00002A7F0000}"/>
    <cellStyle name="Normal 7 16 2 2 2 10 5" xfId="23618" xr:uid="{00000000-0005-0000-0000-00002B7F0000}"/>
    <cellStyle name="Normal 7 16 2 2 2 10 6" xfId="28570" xr:uid="{00000000-0005-0000-0000-00002C7F0000}"/>
    <cellStyle name="Normal 7 16 2 2 2 10 7" xfId="33522" xr:uid="{00000000-0005-0000-0000-00002D7F0000}"/>
    <cellStyle name="Normal 7 16 2 2 2 11" xfId="5267" xr:uid="{00000000-0005-0000-0000-00002E7F0000}"/>
    <cellStyle name="Normal 7 16 2 2 2 11 2" xfId="10217" xr:uid="{00000000-0005-0000-0000-00002F7F0000}"/>
    <cellStyle name="Normal 7 16 2 2 2 11 2 2" xfId="44878" xr:uid="{00000000-0005-0000-0000-0000307F0000}"/>
    <cellStyle name="Normal 7 16 2 2 2 11 3" xfId="15167" xr:uid="{00000000-0005-0000-0000-0000317F0000}"/>
    <cellStyle name="Normal 7 16 2 2 2 11 3 2" xfId="39926" xr:uid="{00000000-0005-0000-0000-0000327F0000}"/>
    <cellStyle name="Normal 7 16 2 2 2 11 4" xfId="20118" xr:uid="{00000000-0005-0000-0000-0000337F0000}"/>
    <cellStyle name="Normal 7 16 2 2 2 11 5" xfId="25070" xr:uid="{00000000-0005-0000-0000-0000347F0000}"/>
    <cellStyle name="Normal 7 16 2 2 2 11 6" xfId="30022" xr:uid="{00000000-0005-0000-0000-0000357F0000}"/>
    <cellStyle name="Normal 7 16 2 2 2 11 7" xfId="34974" xr:uid="{00000000-0005-0000-0000-0000367F0000}"/>
    <cellStyle name="Normal 7 16 2 2 2 12" xfId="1769" xr:uid="{00000000-0005-0000-0000-0000377F0000}"/>
    <cellStyle name="Normal 7 16 2 2 2 12 2" xfId="41380" xr:uid="{00000000-0005-0000-0000-0000387F0000}"/>
    <cellStyle name="Normal 7 16 2 2 2 13" xfId="6719" xr:uid="{00000000-0005-0000-0000-0000397F0000}"/>
    <cellStyle name="Normal 7 16 2 2 2 13 2" xfId="36428" xr:uid="{00000000-0005-0000-0000-00003A7F0000}"/>
    <cellStyle name="Normal 7 16 2 2 2 14" xfId="11669" xr:uid="{00000000-0005-0000-0000-00003B7F0000}"/>
    <cellStyle name="Normal 7 16 2 2 2 15" xfId="16620" xr:uid="{00000000-0005-0000-0000-00003C7F0000}"/>
    <cellStyle name="Normal 7 16 2 2 2 16" xfId="21572" xr:uid="{00000000-0005-0000-0000-00003D7F0000}"/>
    <cellStyle name="Normal 7 16 2 2 2 17" xfId="26524" xr:uid="{00000000-0005-0000-0000-00003E7F0000}"/>
    <cellStyle name="Normal 7 16 2 2 2 18" xfId="31476" xr:uid="{00000000-0005-0000-0000-00003F7F0000}"/>
    <cellStyle name="Normal 7 16 2 2 2 2" xfId="383" xr:uid="{00000000-0005-0000-0000-0000407F0000}"/>
    <cellStyle name="Normal 7 16 2 2 2 2 10" xfId="11801" xr:uid="{00000000-0005-0000-0000-0000417F0000}"/>
    <cellStyle name="Normal 7 16 2 2 2 2 11" xfId="16752" xr:uid="{00000000-0005-0000-0000-0000427F0000}"/>
    <cellStyle name="Normal 7 16 2 2 2 2 12" xfId="21704" xr:uid="{00000000-0005-0000-0000-0000437F0000}"/>
    <cellStyle name="Normal 7 16 2 2 2 2 13" xfId="26656" xr:uid="{00000000-0005-0000-0000-0000447F0000}"/>
    <cellStyle name="Normal 7 16 2 2 2 2 14" xfId="31608" xr:uid="{00000000-0005-0000-0000-0000457F0000}"/>
    <cellStyle name="Normal 7 16 2 2 2 2 2" xfId="977" xr:uid="{00000000-0005-0000-0000-0000467F0000}"/>
    <cellStyle name="Normal 7 16 2 2 2 2 2 10" xfId="21968" xr:uid="{00000000-0005-0000-0000-0000477F0000}"/>
    <cellStyle name="Normal 7 16 2 2 2 2 2 11" xfId="26920" xr:uid="{00000000-0005-0000-0000-0000487F0000}"/>
    <cellStyle name="Normal 7 16 2 2 2 2 2 12" xfId="31872" xr:uid="{00000000-0005-0000-0000-0000497F0000}"/>
    <cellStyle name="Normal 7 16 2 2 2 2 2 2" xfId="1571" xr:uid="{00000000-0005-0000-0000-00004A7F0000}"/>
    <cellStyle name="Normal 7 16 2 2 2 2 2 2 10" xfId="33324" xr:uid="{00000000-0005-0000-0000-00004B7F0000}"/>
    <cellStyle name="Normal 7 16 2 2 2 2 2 2 2" xfId="5069" xr:uid="{00000000-0005-0000-0000-00004C7F0000}"/>
    <cellStyle name="Normal 7 16 2 2 2 2 2 2 2 2" xfId="10019" xr:uid="{00000000-0005-0000-0000-00004D7F0000}"/>
    <cellStyle name="Normal 7 16 2 2 2 2 2 2 2 2 2" xfId="44680" xr:uid="{00000000-0005-0000-0000-00004E7F0000}"/>
    <cellStyle name="Normal 7 16 2 2 2 2 2 2 2 3" xfId="14969" xr:uid="{00000000-0005-0000-0000-00004F7F0000}"/>
    <cellStyle name="Normal 7 16 2 2 2 2 2 2 2 3 2" xfId="39728" xr:uid="{00000000-0005-0000-0000-0000507F0000}"/>
    <cellStyle name="Normal 7 16 2 2 2 2 2 2 2 4" xfId="19920" xr:uid="{00000000-0005-0000-0000-0000517F0000}"/>
    <cellStyle name="Normal 7 16 2 2 2 2 2 2 2 5" xfId="24872" xr:uid="{00000000-0005-0000-0000-0000527F0000}"/>
    <cellStyle name="Normal 7 16 2 2 2 2 2 2 2 6" xfId="29824" xr:uid="{00000000-0005-0000-0000-0000537F0000}"/>
    <cellStyle name="Normal 7 16 2 2 2 2 2 2 2 7" xfId="34776" xr:uid="{00000000-0005-0000-0000-0000547F0000}"/>
    <cellStyle name="Normal 7 16 2 2 2 2 2 2 3" xfId="6521" xr:uid="{00000000-0005-0000-0000-0000557F0000}"/>
    <cellStyle name="Normal 7 16 2 2 2 2 2 2 3 2" xfId="11471" xr:uid="{00000000-0005-0000-0000-0000567F0000}"/>
    <cellStyle name="Normal 7 16 2 2 2 2 2 2 3 2 2" xfId="46132" xr:uid="{00000000-0005-0000-0000-0000577F0000}"/>
    <cellStyle name="Normal 7 16 2 2 2 2 2 2 3 3" xfId="16421" xr:uid="{00000000-0005-0000-0000-0000587F0000}"/>
    <cellStyle name="Normal 7 16 2 2 2 2 2 2 3 3 2" xfId="41180" xr:uid="{00000000-0005-0000-0000-0000597F0000}"/>
    <cellStyle name="Normal 7 16 2 2 2 2 2 2 3 4" xfId="21372" xr:uid="{00000000-0005-0000-0000-00005A7F0000}"/>
    <cellStyle name="Normal 7 16 2 2 2 2 2 2 3 5" xfId="26324" xr:uid="{00000000-0005-0000-0000-00005B7F0000}"/>
    <cellStyle name="Normal 7 16 2 2 2 2 2 2 3 6" xfId="31276" xr:uid="{00000000-0005-0000-0000-00005C7F0000}"/>
    <cellStyle name="Normal 7 16 2 2 2 2 2 2 3 7" xfId="36228" xr:uid="{00000000-0005-0000-0000-00005D7F0000}"/>
    <cellStyle name="Normal 7 16 2 2 2 2 2 2 4" xfId="3617" xr:uid="{00000000-0005-0000-0000-00005E7F0000}"/>
    <cellStyle name="Normal 7 16 2 2 2 2 2 2 4 2" xfId="43228" xr:uid="{00000000-0005-0000-0000-00005F7F0000}"/>
    <cellStyle name="Normal 7 16 2 2 2 2 2 2 5" xfId="8567" xr:uid="{00000000-0005-0000-0000-0000607F0000}"/>
    <cellStyle name="Normal 7 16 2 2 2 2 2 2 5 2" xfId="38276" xr:uid="{00000000-0005-0000-0000-0000617F0000}"/>
    <cellStyle name="Normal 7 16 2 2 2 2 2 2 6" xfId="13517" xr:uid="{00000000-0005-0000-0000-0000627F0000}"/>
    <cellStyle name="Normal 7 16 2 2 2 2 2 2 7" xfId="18468" xr:uid="{00000000-0005-0000-0000-0000637F0000}"/>
    <cellStyle name="Normal 7 16 2 2 2 2 2 2 8" xfId="23420" xr:uid="{00000000-0005-0000-0000-0000647F0000}"/>
    <cellStyle name="Normal 7 16 2 2 2 2 2 2 9" xfId="28372" xr:uid="{00000000-0005-0000-0000-0000657F0000}"/>
    <cellStyle name="Normal 7 16 2 2 2 2 2 3" xfId="3023" xr:uid="{00000000-0005-0000-0000-0000667F0000}"/>
    <cellStyle name="Normal 7 16 2 2 2 2 2 3 2" xfId="7973" xr:uid="{00000000-0005-0000-0000-0000677F0000}"/>
    <cellStyle name="Normal 7 16 2 2 2 2 2 3 2 2" xfId="42634" xr:uid="{00000000-0005-0000-0000-0000687F0000}"/>
    <cellStyle name="Normal 7 16 2 2 2 2 2 3 3" xfId="12923" xr:uid="{00000000-0005-0000-0000-0000697F0000}"/>
    <cellStyle name="Normal 7 16 2 2 2 2 2 3 3 2" xfId="37682" xr:uid="{00000000-0005-0000-0000-00006A7F0000}"/>
    <cellStyle name="Normal 7 16 2 2 2 2 2 3 4" xfId="17874" xr:uid="{00000000-0005-0000-0000-00006B7F0000}"/>
    <cellStyle name="Normal 7 16 2 2 2 2 2 3 5" xfId="22826" xr:uid="{00000000-0005-0000-0000-00006C7F0000}"/>
    <cellStyle name="Normal 7 16 2 2 2 2 2 3 6" xfId="27778" xr:uid="{00000000-0005-0000-0000-00006D7F0000}"/>
    <cellStyle name="Normal 7 16 2 2 2 2 2 3 7" xfId="32730" xr:uid="{00000000-0005-0000-0000-00006E7F0000}"/>
    <cellStyle name="Normal 7 16 2 2 2 2 2 4" xfId="4475" xr:uid="{00000000-0005-0000-0000-00006F7F0000}"/>
    <cellStyle name="Normal 7 16 2 2 2 2 2 4 2" xfId="9425" xr:uid="{00000000-0005-0000-0000-0000707F0000}"/>
    <cellStyle name="Normal 7 16 2 2 2 2 2 4 2 2" xfId="44086" xr:uid="{00000000-0005-0000-0000-0000717F0000}"/>
    <cellStyle name="Normal 7 16 2 2 2 2 2 4 3" xfId="14375" xr:uid="{00000000-0005-0000-0000-0000727F0000}"/>
    <cellStyle name="Normal 7 16 2 2 2 2 2 4 3 2" xfId="39134" xr:uid="{00000000-0005-0000-0000-0000737F0000}"/>
    <cellStyle name="Normal 7 16 2 2 2 2 2 4 4" xfId="19326" xr:uid="{00000000-0005-0000-0000-0000747F0000}"/>
    <cellStyle name="Normal 7 16 2 2 2 2 2 4 5" xfId="24278" xr:uid="{00000000-0005-0000-0000-0000757F0000}"/>
    <cellStyle name="Normal 7 16 2 2 2 2 2 4 6" xfId="29230" xr:uid="{00000000-0005-0000-0000-0000767F0000}"/>
    <cellStyle name="Normal 7 16 2 2 2 2 2 4 7" xfId="34182" xr:uid="{00000000-0005-0000-0000-0000777F0000}"/>
    <cellStyle name="Normal 7 16 2 2 2 2 2 5" xfId="5927" xr:uid="{00000000-0005-0000-0000-0000787F0000}"/>
    <cellStyle name="Normal 7 16 2 2 2 2 2 5 2" xfId="10877" xr:uid="{00000000-0005-0000-0000-0000797F0000}"/>
    <cellStyle name="Normal 7 16 2 2 2 2 2 5 2 2" xfId="45538" xr:uid="{00000000-0005-0000-0000-00007A7F0000}"/>
    <cellStyle name="Normal 7 16 2 2 2 2 2 5 3" xfId="15827" xr:uid="{00000000-0005-0000-0000-00007B7F0000}"/>
    <cellStyle name="Normal 7 16 2 2 2 2 2 5 3 2" xfId="40586" xr:uid="{00000000-0005-0000-0000-00007C7F0000}"/>
    <cellStyle name="Normal 7 16 2 2 2 2 2 5 4" xfId="20778" xr:uid="{00000000-0005-0000-0000-00007D7F0000}"/>
    <cellStyle name="Normal 7 16 2 2 2 2 2 5 5" xfId="25730" xr:uid="{00000000-0005-0000-0000-00007E7F0000}"/>
    <cellStyle name="Normal 7 16 2 2 2 2 2 5 6" xfId="30682" xr:uid="{00000000-0005-0000-0000-00007F7F0000}"/>
    <cellStyle name="Normal 7 16 2 2 2 2 2 5 7" xfId="35634" xr:uid="{00000000-0005-0000-0000-0000807F0000}"/>
    <cellStyle name="Normal 7 16 2 2 2 2 2 6" xfId="2165" xr:uid="{00000000-0005-0000-0000-0000817F0000}"/>
    <cellStyle name="Normal 7 16 2 2 2 2 2 6 2" xfId="41776" xr:uid="{00000000-0005-0000-0000-0000827F0000}"/>
    <cellStyle name="Normal 7 16 2 2 2 2 2 7" xfId="7115" xr:uid="{00000000-0005-0000-0000-0000837F0000}"/>
    <cellStyle name="Normal 7 16 2 2 2 2 2 7 2" xfId="36824" xr:uid="{00000000-0005-0000-0000-0000847F0000}"/>
    <cellStyle name="Normal 7 16 2 2 2 2 2 8" xfId="12065" xr:uid="{00000000-0005-0000-0000-0000857F0000}"/>
    <cellStyle name="Normal 7 16 2 2 2 2 2 9" xfId="17016" xr:uid="{00000000-0005-0000-0000-0000867F0000}"/>
    <cellStyle name="Normal 7 16 2 2 2 2 3" xfId="713" xr:uid="{00000000-0005-0000-0000-0000877F0000}"/>
    <cellStyle name="Normal 7 16 2 2 2 2 3 10" xfId="32466" xr:uid="{00000000-0005-0000-0000-0000887F0000}"/>
    <cellStyle name="Normal 7 16 2 2 2 2 3 2" xfId="4211" xr:uid="{00000000-0005-0000-0000-0000897F0000}"/>
    <cellStyle name="Normal 7 16 2 2 2 2 3 2 2" xfId="9161" xr:uid="{00000000-0005-0000-0000-00008A7F0000}"/>
    <cellStyle name="Normal 7 16 2 2 2 2 3 2 2 2" xfId="43822" xr:uid="{00000000-0005-0000-0000-00008B7F0000}"/>
    <cellStyle name="Normal 7 16 2 2 2 2 3 2 3" xfId="14111" xr:uid="{00000000-0005-0000-0000-00008C7F0000}"/>
    <cellStyle name="Normal 7 16 2 2 2 2 3 2 3 2" xfId="38870" xr:uid="{00000000-0005-0000-0000-00008D7F0000}"/>
    <cellStyle name="Normal 7 16 2 2 2 2 3 2 4" xfId="19062" xr:uid="{00000000-0005-0000-0000-00008E7F0000}"/>
    <cellStyle name="Normal 7 16 2 2 2 2 3 2 5" xfId="24014" xr:uid="{00000000-0005-0000-0000-00008F7F0000}"/>
    <cellStyle name="Normal 7 16 2 2 2 2 3 2 6" xfId="28966" xr:uid="{00000000-0005-0000-0000-0000907F0000}"/>
    <cellStyle name="Normal 7 16 2 2 2 2 3 2 7" xfId="33918" xr:uid="{00000000-0005-0000-0000-0000917F0000}"/>
    <cellStyle name="Normal 7 16 2 2 2 2 3 3" xfId="5663" xr:uid="{00000000-0005-0000-0000-0000927F0000}"/>
    <cellStyle name="Normal 7 16 2 2 2 2 3 3 2" xfId="10613" xr:uid="{00000000-0005-0000-0000-0000937F0000}"/>
    <cellStyle name="Normal 7 16 2 2 2 2 3 3 2 2" xfId="45274" xr:uid="{00000000-0005-0000-0000-0000947F0000}"/>
    <cellStyle name="Normal 7 16 2 2 2 2 3 3 3" xfId="15563" xr:uid="{00000000-0005-0000-0000-0000957F0000}"/>
    <cellStyle name="Normal 7 16 2 2 2 2 3 3 3 2" xfId="40322" xr:uid="{00000000-0005-0000-0000-0000967F0000}"/>
    <cellStyle name="Normal 7 16 2 2 2 2 3 3 4" xfId="20514" xr:uid="{00000000-0005-0000-0000-0000977F0000}"/>
    <cellStyle name="Normal 7 16 2 2 2 2 3 3 5" xfId="25466" xr:uid="{00000000-0005-0000-0000-0000987F0000}"/>
    <cellStyle name="Normal 7 16 2 2 2 2 3 3 6" xfId="30418" xr:uid="{00000000-0005-0000-0000-0000997F0000}"/>
    <cellStyle name="Normal 7 16 2 2 2 2 3 3 7" xfId="35370" xr:uid="{00000000-0005-0000-0000-00009A7F0000}"/>
    <cellStyle name="Normal 7 16 2 2 2 2 3 4" xfId="2759" xr:uid="{00000000-0005-0000-0000-00009B7F0000}"/>
    <cellStyle name="Normal 7 16 2 2 2 2 3 4 2" xfId="42370" xr:uid="{00000000-0005-0000-0000-00009C7F0000}"/>
    <cellStyle name="Normal 7 16 2 2 2 2 3 5" xfId="7709" xr:uid="{00000000-0005-0000-0000-00009D7F0000}"/>
    <cellStyle name="Normal 7 16 2 2 2 2 3 5 2" xfId="37418" xr:uid="{00000000-0005-0000-0000-00009E7F0000}"/>
    <cellStyle name="Normal 7 16 2 2 2 2 3 6" xfId="12659" xr:uid="{00000000-0005-0000-0000-00009F7F0000}"/>
    <cellStyle name="Normal 7 16 2 2 2 2 3 7" xfId="17610" xr:uid="{00000000-0005-0000-0000-0000A07F0000}"/>
    <cellStyle name="Normal 7 16 2 2 2 2 3 8" xfId="22562" xr:uid="{00000000-0005-0000-0000-0000A17F0000}"/>
    <cellStyle name="Normal 7 16 2 2 2 2 3 9" xfId="27514" xr:uid="{00000000-0005-0000-0000-0000A27F0000}"/>
    <cellStyle name="Normal 7 16 2 2 2 2 4" xfId="1307" xr:uid="{00000000-0005-0000-0000-0000A37F0000}"/>
    <cellStyle name="Normal 7 16 2 2 2 2 4 10" xfId="33060" xr:uid="{00000000-0005-0000-0000-0000A47F0000}"/>
    <cellStyle name="Normal 7 16 2 2 2 2 4 2" xfId="4805" xr:uid="{00000000-0005-0000-0000-0000A57F0000}"/>
    <cellStyle name="Normal 7 16 2 2 2 2 4 2 2" xfId="9755" xr:uid="{00000000-0005-0000-0000-0000A67F0000}"/>
    <cellStyle name="Normal 7 16 2 2 2 2 4 2 2 2" xfId="44416" xr:uid="{00000000-0005-0000-0000-0000A77F0000}"/>
    <cellStyle name="Normal 7 16 2 2 2 2 4 2 3" xfId="14705" xr:uid="{00000000-0005-0000-0000-0000A87F0000}"/>
    <cellStyle name="Normal 7 16 2 2 2 2 4 2 3 2" xfId="39464" xr:uid="{00000000-0005-0000-0000-0000A97F0000}"/>
    <cellStyle name="Normal 7 16 2 2 2 2 4 2 4" xfId="19656" xr:uid="{00000000-0005-0000-0000-0000AA7F0000}"/>
    <cellStyle name="Normal 7 16 2 2 2 2 4 2 5" xfId="24608" xr:uid="{00000000-0005-0000-0000-0000AB7F0000}"/>
    <cellStyle name="Normal 7 16 2 2 2 2 4 2 6" xfId="29560" xr:uid="{00000000-0005-0000-0000-0000AC7F0000}"/>
    <cellStyle name="Normal 7 16 2 2 2 2 4 2 7" xfId="34512" xr:uid="{00000000-0005-0000-0000-0000AD7F0000}"/>
    <cellStyle name="Normal 7 16 2 2 2 2 4 3" xfId="6257" xr:uid="{00000000-0005-0000-0000-0000AE7F0000}"/>
    <cellStyle name="Normal 7 16 2 2 2 2 4 3 2" xfId="11207" xr:uid="{00000000-0005-0000-0000-0000AF7F0000}"/>
    <cellStyle name="Normal 7 16 2 2 2 2 4 3 2 2" xfId="45868" xr:uid="{00000000-0005-0000-0000-0000B07F0000}"/>
    <cellStyle name="Normal 7 16 2 2 2 2 4 3 3" xfId="16157" xr:uid="{00000000-0005-0000-0000-0000B17F0000}"/>
    <cellStyle name="Normal 7 16 2 2 2 2 4 3 3 2" xfId="40916" xr:uid="{00000000-0005-0000-0000-0000B27F0000}"/>
    <cellStyle name="Normal 7 16 2 2 2 2 4 3 4" xfId="21108" xr:uid="{00000000-0005-0000-0000-0000B37F0000}"/>
    <cellStyle name="Normal 7 16 2 2 2 2 4 3 5" xfId="26060" xr:uid="{00000000-0005-0000-0000-0000B47F0000}"/>
    <cellStyle name="Normal 7 16 2 2 2 2 4 3 6" xfId="31012" xr:uid="{00000000-0005-0000-0000-0000B57F0000}"/>
    <cellStyle name="Normal 7 16 2 2 2 2 4 3 7" xfId="35964" xr:uid="{00000000-0005-0000-0000-0000B67F0000}"/>
    <cellStyle name="Normal 7 16 2 2 2 2 4 4" xfId="3353" xr:uid="{00000000-0005-0000-0000-0000B77F0000}"/>
    <cellStyle name="Normal 7 16 2 2 2 2 4 4 2" xfId="42964" xr:uid="{00000000-0005-0000-0000-0000B87F0000}"/>
    <cellStyle name="Normal 7 16 2 2 2 2 4 5" xfId="8303" xr:uid="{00000000-0005-0000-0000-0000B97F0000}"/>
    <cellStyle name="Normal 7 16 2 2 2 2 4 5 2" xfId="38012" xr:uid="{00000000-0005-0000-0000-0000BA7F0000}"/>
    <cellStyle name="Normal 7 16 2 2 2 2 4 6" xfId="13253" xr:uid="{00000000-0005-0000-0000-0000BB7F0000}"/>
    <cellStyle name="Normal 7 16 2 2 2 2 4 7" xfId="18204" xr:uid="{00000000-0005-0000-0000-0000BC7F0000}"/>
    <cellStyle name="Normal 7 16 2 2 2 2 4 8" xfId="23156" xr:uid="{00000000-0005-0000-0000-0000BD7F0000}"/>
    <cellStyle name="Normal 7 16 2 2 2 2 4 9" xfId="28108" xr:uid="{00000000-0005-0000-0000-0000BE7F0000}"/>
    <cellStyle name="Normal 7 16 2 2 2 2 5" xfId="2429" xr:uid="{00000000-0005-0000-0000-0000BF7F0000}"/>
    <cellStyle name="Normal 7 16 2 2 2 2 5 2" xfId="7379" xr:uid="{00000000-0005-0000-0000-0000C07F0000}"/>
    <cellStyle name="Normal 7 16 2 2 2 2 5 2 2" xfId="42040" xr:uid="{00000000-0005-0000-0000-0000C17F0000}"/>
    <cellStyle name="Normal 7 16 2 2 2 2 5 3" xfId="12329" xr:uid="{00000000-0005-0000-0000-0000C27F0000}"/>
    <cellStyle name="Normal 7 16 2 2 2 2 5 3 2" xfId="37088" xr:uid="{00000000-0005-0000-0000-0000C37F0000}"/>
    <cellStyle name="Normal 7 16 2 2 2 2 5 4" xfId="17280" xr:uid="{00000000-0005-0000-0000-0000C47F0000}"/>
    <cellStyle name="Normal 7 16 2 2 2 2 5 5" xfId="22232" xr:uid="{00000000-0005-0000-0000-0000C57F0000}"/>
    <cellStyle name="Normal 7 16 2 2 2 2 5 6" xfId="27184" xr:uid="{00000000-0005-0000-0000-0000C67F0000}"/>
    <cellStyle name="Normal 7 16 2 2 2 2 5 7" xfId="32136" xr:uid="{00000000-0005-0000-0000-0000C77F0000}"/>
    <cellStyle name="Normal 7 16 2 2 2 2 6" xfId="3881" xr:uid="{00000000-0005-0000-0000-0000C87F0000}"/>
    <cellStyle name="Normal 7 16 2 2 2 2 6 2" xfId="8831" xr:uid="{00000000-0005-0000-0000-0000C97F0000}"/>
    <cellStyle name="Normal 7 16 2 2 2 2 6 2 2" xfId="43492" xr:uid="{00000000-0005-0000-0000-0000CA7F0000}"/>
    <cellStyle name="Normal 7 16 2 2 2 2 6 3" xfId="13781" xr:uid="{00000000-0005-0000-0000-0000CB7F0000}"/>
    <cellStyle name="Normal 7 16 2 2 2 2 6 3 2" xfId="38540" xr:uid="{00000000-0005-0000-0000-0000CC7F0000}"/>
    <cellStyle name="Normal 7 16 2 2 2 2 6 4" xfId="18732" xr:uid="{00000000-0005-0000-0000-0000CD7F0000}"/>
    <cellStyle name="Normal 7 16 2 2 2 2 6 5" xfId="23684" xr:uid="{00000000-0005-0000-0000-0000CE7F0000}"/>
    <cellStyle name="Normal 7 16 2 2 2 2 6 6" xfId="28636" xr:uid="{00000000-0005-0000-0000-0000CF7F0000}"/>
    <cellStyle name="Normal 7 16 2 2 2 2 6 7" xfId="33588" xr:uid="{00000000-0005-0000-0000-0000D07F0000}"/>
    <cellStyle name="Normal 7 16 2 2 2 2 7" xfId="5333" xr:uid="{00000000-0005-0000-0000-0000D17F0000}"/>
    <cellStyle name="Normal 7 16 2 2 2 2 7 2" xfId="10283" xr:uid="{00000000-0005-0000-0000-0000D27F0000}"/>
    <cellStyle name="Normal 7 16 2 2 2 2 7 2 2" xfId="44944" xr:uid="{00000000-0005-0000-0000-0000D37F0000}"/>
    <cellStyle name="Normal 7 16 2 2 2 2 7 3" xfId="15233" xr:uid="{00000000-0005-0000-0000-0000D47F0000}"/>
    <cellStyle name="Normal 7 16 2 2 2 2 7 3 2" xfId="39992" xr:uid="{00000000-0005-0000-0000-0000D57F0000}"/>
    <cellStyle name="Normal 7 16 2 2 2 2 7 4" xfId="20184" xr:uid="{00000000-0005-0000-0000-0000D67F0000}"/>
    <cellStyle name="Normal 7 16 2 2 2 2 7 5" xfId="25136" xr:uid="{00000000-0005-0000-0000-0000D77F0000}"/>
    <cellStyle name="Normal 7 16 2 2 2 2 7 6" xfId="30088" xr:uid="{00000000-0005-0000-0000-0000D87F0000}"/>
    <cellStyle name="Normal 7 16 2 2 2 2 7 7" xfId="35040" xr:uid="{00000000-0005-0000-0000-0000D97F0000}"/>
    <cellStyle name="Normal 7 16 2 2 2 2 8" xfId="1901" xr:uid="{00000000-0005-0000-0000-0000DA7F0000}"/>
    <cellStyle name="Normal 7 16 2 2 2 2 8 2" xfId="41512" xr:uid="{00000000-0005-0000-0000-0000DB7F0000}"/>
    <cellStyle name="Normal 7 16 2 2 2 2 9" xfId="6851" xr:uid="{00000000-0005-0000-0000-0000DC7F0000}"/>
    <cellStyle name="Normal 7 16 2 2 2 2 9 2" xfId="36560" xr:uid="{00000000-0005-0000-0000-0000DD7F0000}"/>
    <cellStyle name="Normal 7 16 2 2 2 3" xfId="449" xr:uid="{00000000-0005-0000-0000-0000DE7F0000}"/>
    <cellStyle name="Normal 7 16 2 2 2 3 10" xfId="11867" xr:uid="{00000000-0005-0000-0000-0000DF7F0000}"/>
    <cellStyle name="Normal 7 16 2 2 2 3 11" xfId="16818" xr:uid="{00000000-0005-0000-0000-0000E07F0000}"/>
    <cellStyle name="Normal 7 16 2 2 2 3 12" xfId="21770" xr:uid="{00000000-0005-0000-0000-0000E17F0000}"/>
    <cellStyle name="Normal 7 16 2 2 2 3 13" xfId="26722" xr:uid="{00000000-0005-0000-0000-0000E27F0000}"/>
    <cellStyle name="Normal 7 16 2 2 2 3 14" xfId="31674" xr:uid="{00000000-0005-0000-0000-0000E37F0000}"/>
    <cellStyle name="Normal 7 16 2 2 2 3 2" xfId="1043" xr:uid="{00000000-0005-0000-0000-0000E47F0000}"/>
    <cellStyle name="Normal 7 16 2 2 2 3 2 10" xfId="22034" xr:uid="{00000000-0005-0000-0000-0000E57F0000}"/>
    <cellStyle name="Normal 7 16 2 2 2 3 2 11" xfId="26986" xr:uid="{00000000-0005-0000-0000-0000E67F0000}"/>
    <cellStyle name="Normal 7 16 2 2 2 3 2 12" xfId="31938" xr:uid="{00000000-0005-0000-0000-0000E77F0000}"/>
    <cellStyle name="Normal 7 16 2 2 2 3 2 2" xfId="1637" xr:uid="{00000000-0005-0000-0000-0000E87F0000}"/>
    <cellStyle name="Normal 7 16 2 2 2 3 2 2 10" xfId="33390" xr:uid="{00000000-0005-0000-0000-0000E97F0000}"/>
    <cellStyle name="Normal 7 16 2 2 2 3 2 2 2" xfId="5135" xr:uid="{00000000-0005-0000-0000-0000EA7F0000}"/>
    <cellStyle name="Normal 7 16 2 2 2 3 2 2 2 2" xfId="10085" xr:uid="{00000000-0005-0000-0000-0000EB7F0000}"/>
    <cellStyle name="Normal 7 16 2 2 2 3 2 2 2 2 2" xfId="44746" xr:uid="{00000000-0005-0000-0000-0000EC7F0000}"/>
    <cellStyle name="Normal 7 16 2 2 2 3 2 2 2 3" xfId="15035" xr:uid="{00000000-0005-0000-0000-0000ED7F0000}"/>
    <cellStyle name="Normal 7 16 2 2 2 3 2 2 2 3 2" xfId="39794" xr:uid="{00000000-0005-0000-0000-0000EE7F0000}"/>
    <cellStyle name="Normal 7 16 2 2 2 3 2 2 2 4" xfId="19986" xr:uid="{00000000-0005-0000-0000-0000EF7F0000}"/>
    <cellStyle name="Normal 7 16 2 2 2 3 2 2 2 5" xfId="24938" xr:uid="{00000000-0005-0000-0000-0000F07F0000}"/>
    <cellStyle name="Normal 7 16 2 2 2 3 2 2 2 6" xfId="29890" xr:uid="{00000000-0005-0000-0000-0000F17F0000}"/>
    <cellStyle name="Normal 7 16 2 2 2 3 2 2 2 7" xfId="34842" xr:uid="{00000000-0005-0000-0000-0000F27F0000}"/>
    <cellStyle name="Normal 7 16 2 2 2 3 2 2 3" xfId="6587" xr:uid="{00000000-0005-0000-0000-0000F37F0000}"/>
    <cellStyle name="Normal 7 16 2 2 2 3 2 2 3 2" xfId="11537" xr:uid="{00000000-0005-0000-0000-0000F47F0000}"/>
    <cellStyle name="Normal 7 16 2 2 2 3 2 2 3 2 2" xfId="46198" xr:uid="{00000000-0005-0000-0000-0000F57F0000}"/>
    <cellStyle name="Normal 7 16 2 2 2 3 2 2 3 3" xfId="16487" xr:uid="{00000000-0005-0000-0000-0000F67F0000}"/>
    <cellStyle name="Normal 7 16 2 2 2 3 2 2 3 3 2" xfId="41246" xr:uid="{00000000-0005-0000-0000-0000F77F0000}"/>
    <cellStyle name="Normal 7 16 2 2 2 3 2 2 3 4" xfId="21438" xr:uid="{00000000-0005-0000-0000-0000F87F0000}"/>
    <cellStyle name="Normal 7 16 2 2 2 3 2 2 3 5" xfId="26390" xr:uid="{00000000-0005-0000-0000-0000F97F0000}"/>
    <cellStyle name="Normal 7 16 2 2 2 3 2 2 3 6" xfId="31342" xr:uid="{00000000-0005-0000-0000-0000FA7F0000}"/>
    <cellStyle name="Normal 7 16 2 2 2 3 2 2 3 7" xfId="36294" xr:uid="{00000000-0005-0000-0000-0000FB7F0000}"/>
    <cellStyle name="Normal 7 16 2 2 2 3 2 2 4" xfId="3683" xr:uid="{00000000-0005-0000-0000-0000FC7F0000}"/>
    <cellStyle name="Normal 7 16 2 2 2 3 2 2 4 2" xfId="43294" xr:uid="{00000000-0005-0000-0000-0000FD7F0000}"/>
    <cellStyle name="Normal 7 16 2 2 2 3 2 2 5" xfId="8633" xr:uid="{00000000-0005-0000-0000-0000FE7F0000}"/>
    <cellStyle name="Normal 7 16 2 2 2 3 2 2 5 2" xfId="38342" xr:uid="{00000000-0005-0000-0000-0000FF7F0000}"/>
    <cellStyle name="Normal 7 16 2 2 2 3 2 2 6" xfId="13583" xr:uid="{00000000-0005-0000-0000-000000800000}"/>
    <cellStyle name="Normal 7 16 2 2 2 3 2 2 7" xfId="18534" xr:uid="{00000000-0005-0000-0000-000001800000}"/>
    <cellStyle name="Normal 7 16 2 2 2 3 2 2 8" xfId="23486" xr:uid="{00000000-0005-0000-0000-000002800000}"/>
    <cellStyle name="Normal 7 16 2 2 2 3 2 2 9" xfId="28438" xr:uid="{00000000-0005-0000-0000-000003800000}"/>
    <cellStyle name="Normal 7 16 2 2 2 3 2 3" xfId="3089" xr:uid="{00000000-0005-0000-0000-000004800000}"/>
    <cellStyle name="Normal 7 16 2 2 2 3 2 3 2" xfId="8039" xr:uid="{00000000-0005-0000-0000-000005800000}"/>
    <cellStyle name="Normal 7 16 2 2 2 3 2 3 2 2" xfId="42700" xr:uid="{00000000-0005-0000-0000-000006800000}"/>
    <cellStyle name="Normal 7 16 2 2 2 3 2 3 3" xfId="12989" xr:uid="{00000000-0005-0000-0000-000007800000}"/>
    <cellStyle name="Normal 7 16 2 2 2 3 2 3 3 2" xfId="37748" xr:uid="{00000000-0005-0000-0000-000008800000}"/>
    <cellStyle name="Normal 7 16 2 2 2 3 2 3 4" xfId="17940" xr:uid="{00000000-0005-0000-0000-000009800000}"/>
    <cellStyle name="Normal 7 16 2 2 2 3 2 3 5" xfId="22892" xr:uid="{00000000-0005-0000-0000-00000A800000}"/>
    <cellStyle name="Normal 7 16 2 2 2 3 2 3 6" xfId="27844" xr:uid="{00000000-0005-0000-0000-00000B800000}"/>
    <cellStyle name="Normal 7 16 2 2 2 3 2 3 7" xfId="32796" xr:uid="{00000000-0005-0000-0000-00000C800000}"/>
    <cellStyle name="Normal 7 16 2 2 2 3 2 4" xfId="4541" xr:uid="{00000000-0005-0000-0000-00000D800000}"/>
    <cellStyle name="Normal 7 16 2 2 2 3 2 4 2" xfId="9491" xr:uid="{00000000-0005-0000-0000-00000E800000}"/>
    <cellStyle name="Normal 7 16 2 2 2 3 2 4 2 2" xfId="44152" xr:uid="{00000000-0005-0000-0000-00000F800000}"/>
    <cellStyle name="Normal 7 16 2 2 2 3 2 4 3" xfId="14441" xr:uid="{00000000-0005-0000-0000-000010800000}"/>
    <cellStyle name="Normal 7 16 2 2 2 3 2 4 3 2" xfId="39200" xr:uid="{00000000-0005-0000-0000-000011800000}"/>
    <cellStyle name="Normal 7 16 2 2 2 3 2 4 4" xfId="19392" xr:uid="{00000000-0005-0000-0000-000012800000}"/>
    <cellStyle name="Normal 7 16 2 2 2 3 2 4 5" xfId="24344" xr:uid="{00000000-0005-0000-0000-000013800000}"/>
    <cellStyle name="Normal 7 16 2 2 2 3 2 4 6" xfId="29296" xr:uid="{00000000-0005-0000-0000-000014800000}"/>
    <cellStyle name="Normal 7 16 2 2 2 3 2 4 7" xfId="34248" xr:uid="{00000000-0005-0000-0000-000015800000}"/>
    <cellStyle name="Normal 7 16 2 2 2 3 2 5" xfId="5993" xr:uid="{00000000-0005-0000-0000-000016800000}"/>
    <cellStyle name="Normal 7 16 2 2 2 3 2 5 2" xfId="10943" xr:uid="{00000000-0005-0000-0000-000017800000}"/>
    <cellStyle name="Normal 7 16 2 2 2 3 2 5 2 2" xfId="45604" xr:uid="{00000000-0005-0000-0000-000018800000}"/>
    <cellStyle name="Normal 7 16 2 2 2 3 2 5 3" xfId="15893" xr:uid="{00000000-0005-0000-0000-000019800000}"/>
    <cellStyle name="Normal 7 16 2 2 2 3 2 5 3 2" xfId="40652" xr:uid="{00000000-0005-0000-0000-00001A800000}"/>
    <cellStyle name="Normal 7 16 2 2 2 3 2 5 4" xfId="20844" xr:uid="{00000000-0005-0000-0000-00001B800000}"/>
    <cellStyle name="Normal 7 16 2 2 2 3 2 5 5" xfId="25796" xr:uid="{00000000-0005-0000-0000-00001C800000}"/>
    <cellStyle name="Normal 7 16 2 2 2 3 2 5 6" xfId="30748" xr:uid="{00000000-0005-0000-0000-00001D800000}"/>
    <cellStyle name="Normal 7 16 2 2 2 3 2 5 7" xfId="35700" xr:uid="{00000000-0005-0000-0000-00001E800000}"/>
    <cellStyle name="Normal 7 16 2 2 2 3 2 6" xfId="2231" xr:uid="{00000000-0005-0000-0000-00001F800000}"/>
    <cellStyle name="Normal 7 16 2 2 2 3 2 6 2" xfId="41842" xr:uid="{00000000-0005-0000-0000-000020800000}"/>
    <cellStyle name="Normal 7 16 2 2 2 3 2 7" xfId="7181" xr:uid="{00000000-0005-0000-0000-000021800000}"/>
    <cellStyle name="Normal 7 16 2 2 2 3 2 7 2" xfId="36890" xr:uid="{00000000-0005-0000-0000-000022800000}"/>
    <cellStyle name="Normal 7 16 2 2 2 3 2 8" xfId="12131" xr:uid="{00000000-0005-0000-0000-000023800000}"/>
    <cellStyle name="Normal 7 16 2 2 2 3 2 9" xfId="17082" xr:uid="{00000000-0005-0000-0000-000024800000}"/>
    <cellStyle name="Normal 7 16 2 2 2 3 3" xfId="779" xr:uid="{00000000-0005-0000-0000-000025800000}"/>
    <cellStyle name="Normal 7 16 2 2 2 3 3 10" xfId="32532" xr:uid="{00000000-0005-0000-0000-000026800000}"/>
    <cellStyle name="Normal 7 16 2 2 2 3 3 2" xfId="4277" xr:uid="{00000000-0005-0000-0000-000027800000}"/>
    <cellStyle name="Normal 7 16 2 2 2 3 3 2 2" xfId="9227" xr:uid="{00000000-0005-0000-0000-000028800000}"/>
    <cellStyle name="Normal 7 16 2 2 2 3 3 2 2 2" xfId="43888" xr:uid="{00000000-0005-0000-0000-000029800000}"/>
    <cellStyle name="Normal 7 16 2 2 2 3 3 2 3" xfId="14177" xr:uid="{00000000-0005-0000-0000-00002A800000}"/>
    <cellStyle name="Normal 7 16 2 2 2 3 3 2 3 2" xfId="38936" xr:uid="{00000000-0005-0000-0000-00002B800000}"/>
    <cellStyle name="Normal 7 16 2 2 2 3 3 2 4" xfId="19128" xr:uid="{00000000-0005-0000-0000-00002C800000}"/>
    <cellStyle name="Normal 7 16 2 2 2 3 3 2 5" xfId="24080" xr:uid="{00000000-0005-0000-0000-00002D800000}"/>
    <cellStyle name="Normal 7 16 2 2 2 3 3 2 6" xfId="29032" xr:uid="{00000000-0005-0000-0000-00002E800000}"/>
    <cellStyle name="Normal 7 16 2 2 2 3 3 2 7" xfId="33984" xr:uid="{00000000-0005-0000-0000-00002F800000}"/>
    <cellStyle name="Normal 7 16 2 2 2 3 3 3" xfId="5729" xr:uid="{00000000-0005-0000-0000-000030800000}"/>
    <cellStyle name="Normal 7 16 2 2 2 3 3 3 2" xfId="10679" xr:uid="{00000000-0005-0000-0000-000031800000}"/>
    <cellStyle name="Normal 7 16 2 2 2 3 3 3 2 2" xfId="45340" xr:uid="{00000000-0005-0000-0000-000032800000}"/>
    <cellStyle name="Normal 7 16 2 2 2 3 3 3 3" xfId="15629" xr:uid="{00000000-0005-0000-0000-000033800000}"/>
    <cellStyle name="Normal 7 16 2 2 2 3 3 3 3 2" xfId="40388" xr:uid="{00000000-0005-0000-0000-000034800000}"/>
    <cellStyle name="Normal 7 16 2 2 2 3 3 3 4" xfId="20580" xr:uid="{00000000-0005-0000-0000-000035800000}"/>
    <cellStyle name="Normal 7 16 2 2 2 3 3 3 5" xfId="25532" xr:uid="{00000000-0005-0000-0000-000036800000}"/>
    <cellStyle name="Normal 7 16 2 2 2 3 3 3 6" xfId="30484" xr:uid="{00000000-0005-0000-0000-000037800000}"/>
    <cellStyle name="Normal 7 16 2 2 2 3 3 3 7" xfId="35436" xr:uid="{00000000-0005-0000-0000-000038800000}"/>
    <cellStyle name="Normal 7 16 2 2 2 3 3 4" xfId="2825" xr:uid="{00000000-0005-0000-0000-000039800000}"/>
    <cellStyle name="Normal 7 16 2 2 2 3 3 4 2" xfId="42436" xr:uid="{00000000-0005-0000-0000-00003A800000}"/>
    <cellStyle name="Normal 7 16 2 2 2 3 3 5" xfId="7775" xr:uid="{00000000-0005-0000-0000-00003B800000}"/>
    <cellStyle name="Normal 7 16 2 2 2 3 3 5 2" xfId="37484" xr:uid="{00000000-0005-0000-0000-00003C800000}"/>
    <cellStyle name="Normal 7 16 2 2 2 3 3 6" xfId="12725" xr:uid="{00000000-0005-0000-0000-00003D800000}"/>
    <cellStyle name="Normal 7 16 2 2 2 3 3 7" xfId="17676" xr:uid="{00000000-0005-0000-0000-00003E800000}"/>
    <cellStyle name="Normal 7 16 2 2 2 3 3 8" xfId="22628" xr:uid="{00000000-0005-0000-0000-00003F800000}"/>
    <cellStyle name="Normal 7 16 2 2 2 3 3 9" xfId="27580" xr:uid="{00000000-0005-0000-0000-000040800000}"/>
    <cellStyle name="Normal 7 16 2 2 2 3 4" xfId="1373" xr:uid="{00000000-0005-0000-0000-000041800000}"/>
    <cellStyle name="Normal 7 16 2 2 2 3 4 10" xfId="33126" xr:uid="{00000000-0005-0000-0000-000042800000}"/>
    <cellStyle name="Normal 7 16 2 2 2 3 4 2" xfId="4871" xr:uid="{00000000-0005-0000-0000-000043800000}"/>
    <cellStyle name="Normal 7 16 2 2 2 3 4 2 2" xfId="9821" xr:uid="{00000000-0005-0000-0000-000044800000}"/>
    <cellStyle name="Normal 7 16 2 2 2 3 4 2 2 2" xfId="44482" xr:uid="{00000000-0005-0000-0000-000045800000}"/>
    <cellStyle name="Normal 7 16 2 2 2 3 4 2 3" xfId="14771" xr:uid="{00000000-0005-0000-0000-000046800000}"/>
    <cellStyle name="Normal 7 16 2 2 2 3 4 2 3 2" xfId="39530" xr:uid="{00000000-0005-0000-0000-000047800000}"/>
    <cellStyle name="Normal 7 16 2 2 2 3 4 2 4" xfId="19722" xr:uid="{00000000-0005-0000-0000-000048800000}"/>
    <cellStyle name="Normal 7 16 2 2 2 3 4 2 5" xfId="24674" xr:uid="{00000000-0005-0000-0000-000049800000}"/>
    <cellStyle name="Normal 7 16 2 2 2 3 4 2 6" xfId="29626" xr:uid="{00000000-0005-0000-0000-00004A800000}"/>
    <cellStyle name="Normal 7 16 2 2 2 3 4 2 7" xfId="34578" xr:uid="{00000000-0005-0000-0000-00004B800000}"/>
    <cellStyle name="Normal 7 16 2 2 2 3 4 3" xfId="6323" xr:uid="{00000000-0005-0000-0000-00004C800000}"/>
    <cellStyle name="Normal 7 16 2 2 2 3 4 3 2" xfId="11273" xr:uid="{00000000-0005-0000-0000-00004D800000}"/>
    <cellStyle name="Normal 7 16 2 2 2 3 4 3 2 2" xfId="45934" xr:uid="{00000000-0005-0000-0000-00004E800000}"/>
    <cellStyle name="Normal 7 16 2 2 2 3 4 3 3" xfId="16223" xr:uid="{00000000-0005-0000-0000-00004F800000}"/>
    <cellStyle name="Normal 7 16 2 2 2 3 4 3 3 2" xfId="40982" xr:uid="{00000000-0005-0000-0000-000050800000}"/>
    <cellStyle name="Normal 7 16 2 2 2 3 4 3 4" xfId="21174" xr:uid="{00000000-0005-0000-0000-000051800000}"/>
    <cellStyle name="Normal 7 16 2 2 2 3 4 3 5" xfId="26126" xr:uid="{00000000-0005-0000-0000-000052800000}"/>
    <cellStyle name="Normal 7 16 2 2 2 3 4 3 6" xfId="31078" xr:uid="{00000000-0005-0000-0000-000053800000}"/>
    <cellStyle name="Normal 7 16 2 2 2 3 4 3 7" xfId="36030" xr:uid="{00000000-0005-0000-0000-000054800000}"/>
    <cellStyle name="Normal 7 16 2 2 2 3 4 4" xfId="3419" xr:uid="{00000000-0005-0000-0000-000055800000}"/>
    <cellStyle name="Normal 7 16 2 2 2 3 4 4 2" xfId="43030" xr:uid="{00000000-0005-0000-0000-000056800000}"/>
    <cellStyle name="Normal 7 16 2 2 2 3 4 5" xfId="8369" xr:uid="{00000000-0005-0000-0000-000057800000}"/>
    <cellStyle name="Normal 7 16 2 2 2 3 4 5 2" xfId="38078" xr:uid="{00000000-0005-0000-0000-000058800000}"/>
    <cellStyle name="Normal 7 16 2 2 2 3 4 6" xfId="13319" xr:uid="{00000000-0005-0000-0000-000059800000}"/>
    <cellStyle name="Normal 7 16 2 2 2 3 4 7" xfId="18270" xr:uid="{00000000-0005-0000-0000-00005A800000}"/>
    <cellStyle name="Normal 7 16 2 2 2 3 4 8" xfId="23222" xr:uid="{00000000-0005-0000-0000-00005B800000}"/>
    <cellStyle name="Normal 7 16 2 2 2 3 4 9" xfId="28174" xr:uid="{00000000-0005-0000-0000-00005C800000}"/>
    <cellStyle name="Normal 7 16 2 2 2 3 5" xfId="2495" xr:uid="{00000000-0005-0000-0000-00005D800000}"/>
    <cellStyle name="Normal 7 16 2 2 2 3 5 2" xfId="7445" xr:uid="{00000000-0005-0000-0000-00005E800000}"/>
    <cellStyle name="Normal 7 16 2 2 2 3 5 2 2" xfId="42106" xr:uid="{00000000-0005-0000-0000-00005F800000}"/>
    <cellStyle name="Normal 7 16 2 2 2 3 5 3" xfId="12395" xr:uid="{00000000-0005-0000-0000-000060800000}"/>
    <cellStyle name="Normal 7 16 2 2 2 3 5 3 2" xfId="37154" xr:uid="{00000000-0005-0000-0000-000061800000}"/>
    <cellStyle name="Normal 7 16 2 2 2 3 5 4" xfId="17346" xr:uid="{00000000-0005-0000-0000-000062800000}"/>
    <cellStyle name="Normal 7 16 2 2 2 3 5 5" xfId="22298" xr:uid="{00000000-0005-0000-0000-000063800000}"/>
    <cellStyle name="Normal 7 16 2 2 2 3 5 6" xfId="27250" xr:uid="{00000000-0005-0000-0000-000064800000}"/>
    <cellStyle name="Normal 7 16 2 2 2 3 5 7" xfId="32202" xr:uid="{00000000-0005-0000-0000-000065800000}"/>
    <cellStyle name="Normal 7 16 2 2 2 3 6" xfId="3947" xr:uid="{00000000-0005-0000-0000-000066800000}"/>
    <cellStyle name="Normal 7 16 2 2 2 3 6 2" xfId="8897" xr:uid="{00000000-0005-0000-0000-000067800000}"/>
    <cellStyle name="Normal 7 16 2 2 2 3 6 2 2" xfId="43558" xr:uid="{00000000-0005-0000-0000-000068800000}"/>
    <cellStyle name="Normal 7 16 2 2 2 3 6 3" xfId="13847" xr:uid="{00000000-0005-0000-0000-000069800000}"/>
    <cellStyle name="Normal 7 16 2 2 2 3 6 3 2" xfId="38606" xr:uid="{00000000-0005-0000-0000-00006A800000}"/>
    <cellStyle name="Normal 7 16 2 2 2 3 6 4" xfId="18798" xr:uid="{00000000-0005-0000-0000-00006B800000}"/>
    <cellStyle name="Normal 7 16 2 2 2 3 6 5" xfId="23750" xr:uid="{00000000-0005-0000-0000-00006C800000}"/>
    <cellStyle name="Normal 7 16 2 2 2 3 6 6" xfId="28702" xr:uid="{00000000-0005-0000-0000-00006D800000}"/>
    <cellStyle name="Normal 7 16 2 2 2 3 6 7" xfId="33654" xr:uid="{00000000-0005-0000-0000-00006E800000}"/>
    <cellStyle name="Normal 7 16 2 2 2 3 7" xfId="5399" xr:uid="{00000000-0005-0000-0000-00006F800000}"/>
    <cellStyle name="Normal 7 16 2 2 2 3 7 2" xfId="10349" xr:uid="{00000000-0005-0000-0000-000070800000}"/>
    <cellStyle name="Normal 7 16 2 2 2 3 7 2 2" xfId="45010" xr:uid="{00000000-0005-0000-0000-000071800000}"/>
    <cellStyle name="Normal 7 16 2 2 2 3 7 3" xfId="15299" xr:uid="{00000000-0005-0000-0000-000072800000}"/>
    <cellStyle name="Normal 7 16 2 2 2 3 7 3 2" xfId="40058" xr:uid="{00000000-0005-0000-0000-000073800000}"/>
    <cellStyle name="Normal 7 16 2 2 2 3 7 4" xfId="20250" xr:uid="{00000000-0005-0000-0000-000074800000}"/>
    <cellStyle name="Normal 7 16 2 2 2 3 7 5" xfId="25202" xr:uid="{00000000-0005-0000-0000-000075800000}"/>
    <cellStyle name="Normal 7 16 2 2 2 3 7 6" xfId="30154" xr:uid="{00000000-0005-0000-0000-000076800000}"/>
    <cellStyle name="Normal 7 16 2 2 2 3 7 7" xfId="35106" xr:uid="{00000000-0005-0000-0000-000077800000}"/>
    <cellStyle name="Normal 7 16 2 2 2 3 8" xfId="1967" xr:uid="{00000000-0005-0000-0000-000078800000}"/>
    <cellStyle name="Normal 7 16 2 2 2 3 8 2" xfId="41578" xr:uid="{00000000-0005-0000-0000-000079800000}"/>
    <cellStyle name="Normal 7 16 2 2 2 3 9" xfId="6917" xr:uid="{00000000-0005-0000-0000-00007A800000}"/>
    <cellStyle name="Normal 7 16 2 2 2 3 9 2" xfId="36626" xr:uid="{00000000-0005-0000-0000-00007B800000}"/>
    <cellStyle name="Normal 7 16 2 2 2 4" xfId="515" xr:uid="{00000000-0005-0000-0000-00007C800000}"/>
    <cellStyle name="Normal 7 16 2 2 2 4 10" xfId="11933" xr:uid="{00000000-0005-0000-0000-00007D800000}"/>
    <cellStyle name="Normal 7 16 2 2 2 4 11" xfId="16884" xr:uid="{00000000-0005-0000-0000-00007E800000}"/>
    <cellStyle name="Normal 7 16 2 2 2 4 12" xfId="21836" xr:uid="{00000000-0005-0000-0000-00007F800000}"/>
    <cellStyle name="Normal 7 16 2 2 2 4 13" xfId="26788" xr:uid="{00000000-0005-0000-0000-000080800000}"/>
    <cellStyle name="Normal 7 16 2 2 2 4 14" xfId="31740" xr:uid="{00000000-0005-0000-0000-000081800000}"/>
    <cellStyle name="Normal 7 16 2 2 2 4 2" xfId="1109" xr:uid="{00000000-0005-0000-0000-000082800000}"/>
    <cellStyle name="Normal 7 16 2 2 2 4 2 10" xfId="22100" xr:uid="{00000000-0005-0000-0000-000083800000}"/>
    <cellStyle name="Normal 7 16 2 2 2 4 2 11" xfId="27052" xr:uid="{00000000-0005-0000-0000-000084800000}"/>
    <cellStyle name="Normal 7 16 2 2 2 4 2 12" xfId="32004" xr:uid="{00000000-0005-0000-0000-000085800000}"/>
    <cellStyle name="Normal 7 16 2 2 2 4 2 2" xfId="1703" xr:uid="{00000000-0005-0000-0000-000086800000}"/>
    <cellStyle name="Normal 7 16 2 2 2 4 2 2 10" xfId="33456" xr:uid="{00000000-0005-0000-0000-000087800000}"/>
    <cellStyle name="Normal 7 16 2 2 2 4 2 2 2" xfId="5201" xr:uid="{00000000-0005-0000-0000-000088800000}"/>
    <cellStyle name="Normal 7 16 2 2 2 4 2 2 2 2" xfId="10151" xr:uid="{00000000-0005-0000-0000-000089800000}"/>
    <cellStyle name="Normal 7 16 2 2 2 4 2 2 2 2 2" xfId="44812" xr:uid="{00000000-0005-0000-0000-00008A800000}"/>
    <cellStyle name="Normal 7 16 2 2 2 4 2 2 2 3" xfId="15101" xr:uid="{00000000-0005-0000-0000-00008B800000}"/>
    <cellStyle name="Normal 7 16 2 2 2 4 2 2 2 3 2" xfId="39860" xr:uid="{00000000-0005-0000-0000-00008C800000}"/>
    <cellStyle name="Normal 7 16 2 2 2 4 2 2 2 4" xfId="20052" xr:uid="{00000000-0005-0000-0000-00008D800000}"/>
    <cellStyle name="Normal 7 16 2 2 2 4 2 2 2 5" xfId="25004" xr:uid="{00000000-0005-0000-0000-00008E800000}"/>
    <cellStyle name="Normal 7 16 2 2 2 4 2 2 2 6" xfId="29956" xr:uid="{00000000-0005-0000-0000-00008F800000}"/>
    <cellStyle name="Normal 7 16 2 2 2 4 2 2 2 7" xfId="34908" xr:uid="{00000000-0005-0000-0000-000090800000}"/>
    <cellStyle name="Normal 7 16 2 2 2 4 2 2 3" xfId="6653" xr:uid="{00000000-0005-0000-0000-000091800000}"/>
    <cellStyle name="Normal 7 16 2 2 2 4 2 2 3 2" xfId="11603" xr:uid="{00000000-0005-0000-0000-000092800000}"/>
    <cellStyle name="Normal 7 16 2 2 2 4 2 2 3 2 2" xfId="46264" xr:uid="{00000000-0005-0000-0000-000093800000}"/>
    <cellStyle name="Normal 7 16 2 2 2 4 2 2 3 3" xfId="16553" xr:uid="{00000000-0005-0000-0000-000094800000}"/>
    <cellStyle name="Normal 7 16 2 2 2 4 2 2 3 3 2" xfId="41312" xr:uid="{00000000-0005-0000-0000-000095800000}"/>
    <cellStyle name="Normal 7 16 2 2 2 4 2 2 3 4" xfId="21504" xr:uid="{00000000-0005-0000-0000-000096800000}"/>
    <cellStyle name="Normal 7 16 2 2 2 4 2 2 3 5" xfId="26456" xr:uid="{00000000-0005-0000-0000-000097800000}"/>
    <cellStyle name="Normal 7 16 2 2 2 4 2 2 3 6" xfId="31408" xr:uid="{00000000-0005-0000-0000-000098800000}"/>
    <cellStyle name="Normal 7 16 2 2 2 4 2 2 3 7" xfId="36360" xr:uid="{00000000-0005-0000-0000-000099800000}"/>
    <cellStyle name="Normal 7 16 2 2 2 4 2 2 4" xfId="3749" xr:uid="{00000000-0005-0000-0000-00009A800000}"/>
    <cellStyle name="Normal 7 16 2 2 2 4 2 2 4 2" xfId="43360" xr:uid="{00000000-0005-0000-0000-00009B800000}"/>
    <cellStyle name="Normal 7 16 2 2 2 4 2 2 5" xfId="8699" xr:uid="{00000000-0005-0000-0000-00009C800000}"/>
    <cellStyle name="Normal 7 16 2 2 2 4 2 2 5 2" xfId="38408" xr:uid="{00000000-0005-0000-0000-00009D800000}"/>
    <cellStyle name="Normal 7 16 2 2 2 4 2 2 6" xfId="13649" xr:uid="{00000000-0005-0000-0000-00009E800000}"/>
    <cellStyle name="Normal 7 16 2 2 2 4 2 2 7" xfId="18600" xr:uid="{00000000-0005-0000-0000-00009F800000}"/>
    <cellStyle name="Normal 7 16 2 2 2 4 2 2 8" xfId="23552" xr:uid="{00000000-0005-0000-0000-0000A0800000}"/>
    <cellStyle name="Normal 7 16 2 2 2 4 2 2 9" xfId="28504" xr:uid="{00000000-0005-0000-0000-0000A1800000}"/>
    <cellStyle name="Normal 7 16 2 2 2 4 2 3" xfId="3155" xr:uid="{00000000-0005-0000-0000-0000A2800000}"/>
    <cellStyle name="Normal 7 16 2 2 2 4 2 3 2" xfId="8105" xr:uid="{00000000-0005-0000-0000-0000A3800000}"/>
    <cellStyle name="Normal 7 16 2 2 2 4 2 3 2 2" xfId="42766" xr:uid="{00000000-0005-0000-0000-0000A4800000}"/>
    <cellStyle name="Normal 7 16 2 2 2 4 2 3 3" xfId="13055" xr:uid="{00000000-0005-0000-0000-0000A5800000}"/>
    <cellStyle name="Normal 7 16 2 2 2 4 2 3 3 2" xfId="37814" xr:uid="{00000000-0005-0000-0000-0000A6800000}"/>
    <cellStyle name="Normal 7 16 2 2 2 4 2 3 4" xfId="18006" xr:uid="{00000000-0005-0000-0000-0000A7800000}"/>
    <cellStyle name="Normal 7 16 2 2 2 4 2 3 5" xfId="22958" xr:uid="{00000000-0005-0000-0000-0000A8800000}"/>
    <cellStyle name="Normal 7 16 2 2 2 4 2 3 6" xfId="27910" xr:uid="{00000000-0005-0000-0000-0000A9800000}"/>
    <cellStyle name="Normal 7 16 2 2 2 4 2 3 7" xfId="32862" xr:uid="{00000000-0005-0000-0000-0000AA800000}"/>
    <cellStyle name="Normal 7 16 2 2 2 4 2 4" xfId="4607" xr:uid="{00000000-0005-0000-0000-0000AB800000}"/>
    <cellStyle name="Normal 7 16 2 2 2 4 2 4 2" xfId="9557" xr:uid="{00000000-0005-0000-0000-0000AC800000}"/>
    <cellStyle name="Normal 7 16 2 2 2 4 2 4 2 2" xfId="44218" xr:uid="{00000000-0005-0000-0000-0000AD800000}"/>
    <cellStyle name="Normal 7 16 2 2 2 4 2 4 3" xfId="14507" xr:uid="{00000000-0005-0000-0000-0000AE800000}"/>
    <cellStyle name="Normal 7 16 2 2 2 4 2 4 3 2" xfId="39266" xr:uid="{00000000-0005-0000-0000-0000AF800000}"/>
    <cellStyle name="Normal 7 16 2 2 2 4 2 4 4" xfId="19458" xr:uid="{00000000-0005-0000-0000-0000B0800000}"/>
    <cellStyle name="Normal 7 16 2 2 2 4 2 4 5" xfId="24410" xr:uid="{00000000-0005-0000-0000-0000B1800000}"/>
    <cellStyle name="Normal 7 16 2 2 2 4 2 4 6" xfId="29362" xr:uid="{00000000-0005-0000-0000-0000B2800000}"/>
    <cellStyle name="Normal 7 16 2 2 2 4 2 4 7" xfId="34314" xr:uid="{00000000-0005-0000-0000-0000B3800000}"/>
    <cellStyle name="Normal 7 16 2 2 2 4 2 5" xfId="6059" xr:uid="{00000000-0005-0000-0000-0000B4800000}"/>
    <cellStyle name="Normal 7 16 2 2 2 4 2 5 2" xfId="11009" xr:uid="{00000000-0005-0000-0000-0000B5800000}"/>
    <cellStyle name="Normal 7 16 2 2 2 4 2 5 2 2" xfId="45670" xr:uid="{00000000-0005-0000-0000-0000B6800000}"/>
    <cellStyle name="Normal 7 16 2 2 2 4 2 5 3" xfId="15959" xr:uid="{00000000-0005-0000-0000-0000B7800000}"/>
    <cellStyle name="Normal 7 16 2 2 2 4 2 5 3 2" xfId="40718" xr:uid="{00000000-0005-0000-0000-0000B8800000}"/>
    <cellStyle name="Normal 7 16 2 2 2 4 2 5 4" xfId="20910" xr:uid="{00000000-0005-0000-0000-0000B9800000}"/>
    <cellStyle name="Normal 7 16 2 2 2 4 2 5 5" xfId="25862" xr:uid="{00000000-0005-0000-0000-0000BA800000}"/>
    <cellStyle name="Normal 7 16 2 2 2 4 2 5 6" xfId="30814" xr:uid="{00000000-0005-0000-0000-0000BB800000}"/>
    <cellStyle name="Normal 7 16 2 2 2 4 2 5 7" xfId="35766" xr:uid="{00000000-0005-0000-0000-0000BC800000}"/>
    <cellStyle name="Normal 7 16 2 2 2 4 2 6" xfId="2297" xr:uid="{00000000-0005-0000-0000-0000BD800000}"/>
    <cellStyle name="Normal 7 16 2 2 2 4 2 6 2" xfId="41908" xr:uid="{00000000-0005-0000-0000-0000BE800000}"/>
    <cellStyle name="Normal 7 16 2 2 2 4 2 7" xfId="7247" xr:uid="{00000000-0005-0000-0000-0000BF800000}"/>
    <cellStyle name="Normal 7 16 2 2 2 4 2 7 2" xfId="36956" xr:uid="{00000000-0005-0000-0000-0000C0800000}"/>
    <cellStyle name="Normal 7 16 2 2 2 4 2 8" xfId="12197" xr:uid="{00000000-0005-0000-0000-0000C1800000}"/>
    <cellStyle name="Normal 7 16 2 2 2 4 2 9" xfId="17148" xr:uid="{00000000-0005-0000-0000-0000C2800000}"/>
    <cellStyle name="Normal 7 16 2 2 2 4 3" xfId="845" xr:uid="{00000000-0005-0000-0000-0000C3800000}"/>
    <cellStyle name="Normal 7 16 2 2 2 4 3 10" xfId="32598" xr:uid="{00000000-0005-0000-0000-0000C4800000}"/>
    <cellStyle name="Normal 7 16 2 2 2 4 3 2" xfId="4343" xr:uid="{00000000-0005-0000-0000-0000C5800000}"/>
    <cellStyle name="Normal 7 16 2 2 2 4 3 2 2" xfId="9293" xr:uid="{00000000-0005-0000-0000-0000C6800000}"/>
    <cellStyle name="Normal 7 16 2 2 2 4 3 2 2 2" xfId="43954" xr:uid="{00000000-0005-0000-0000-0000C7800000}"/>
    <cellStyle name="Normal 7 16 2 2 2 4 3 2 3" xfId="14243" xr:uid="{00000000-0005-0000-0000-0000C8800000}"/>
    <cellStyle name="Normal 7 16 2 2 2 4 3 2 3 2" xfId="39002" xr:uid="{00000000-0005-0000-0000-0000C9800000}"/>
    <cellStyle name="Normal 7 16 2 2 2 4 3 2 4" xfId="19194" xr:uid="{00000000-0005-0000-0000-0000CA800000}"/>
    <cellStyle name="Normal 7 16 2 2 2 4 3 2 5" xfId="24146" xr:uid="{00000000-0005-0000-0000-0000CB800000}"/>
    <cellStyle name="Normal 7 16 2 2 2 4 3 2 6" xfId="29098" xr:uid="{00000000-0005-0000-0000-0000CC800000}"/>
    <cellStyle name="Normal 7 16 2 2 2 4 3 2 7" xfId="34050" xr:uid="{00000000-0005-0000-0000-0000CD800000}"/>
    <cellStyle name="Normal 7 16 2 2 2 4 3 3" xfId="5795" xr:uid="{00000000-0005-0000-0000-0000CE800000}"/>
    <cellStyle name="Normal 7 16 2 2 2 4 3 3 2" xfId="10745" xr:uid="{00000000-0005-0000-0000-0000CF800000}"/>
    <cellStyle name="Normal 7 16 2 2 2 4 3 3 2 2" xfId="45406" xr:uid="{00000000-0005-0000-0000-0000D0800000}"/>
    <cellStyle name="Normal 7 16 2 2 2 4 3 3 3" xfId="15695" xr:uid="{00000000-0005-0000-0000-0000D1800000}"/>
    <cellStyle name="Normal 7 16 2 2 2 4 3 3 3 2" xfId="40454" xr:uid="{00000000-0005-0000-0000-0000D2800000}"/>
    <cellStyle name="Normal 7 16 2 2 2 4 3 3 4" xfId="20646" xr:uid="{00000000-0005-0000-0000-0000D3800000}"/>
    <cellStyle name="Normal 7 16 2 2 2 4 3 3 5" xfId="25598" xr:uid="{00000000-0005-0000-0000-0000D4800000}"/>
    <cellStyle name="Normal 7 16 2 2 2 4 3 3 6" xfId="30550" xr:uid="{00000000-0005-0000-0000-0000D5800000}"/>
    <cellStyle name="Normal 7 16 2 2 2 4 3 3 7" xfId="35502" xr:uid="{00000000-0005-0000-0000-0000D6800000}"/>
    <cellStyle name="Normal 7 16 2 2 2 4 3 4" xfId="2891" xr:uid="{00000000-0005-0000-0000-0000D7800000}"/>
    <cellStyle name="Normal 7 16 2 2 2 4 3 4 2" xfId="42502" xr:uid="{00000000-0005-0000-0000-0000D8800000}"/>
    <cellStyle name="Normal 7 16 2 2 2 4 3 5" xfId="7841" xr:uid="{00000000-0005-0000-0000-0000D9800000}"/>
    <cellStyle name="Normal 7 16 2 2 2 4 3 5 2" xfId="37550" xr:uid="{00000000-0005-0000-0000-0000DA800000}"/>
    <cellStyle name="Normal 7 16 2 2 2 4 3 6" xfId="12791" xr:uid="{00000000-0005-0000-0000-0000DB800000}"/>
    <cellStyle name="Normal 7 16 2 2 2 4 3 7" xfId="17742" xr:uid="{00000000-0005-0000-0000-0000DC800000}"/>
    <cellStyle name="Normal 7 16 2 2 2 4 3 8" xfId="22694" xr:uid="{00000000-0005-0000-0000-0000DD800000}"/>
    <cellStyle name="Normal 7 16 2 2 2 4 3 9" xfId="27646" xr:uid="{00000000-0005-0000-0000-0000DE800000}"/>
    <cellStyle name="Normal 7 16 2 2 2 4 4" xfId="1439" xr:uid="{00000000-0005-0000-0000-0000DF800000}"/>
    <cellStyle name="Normal 7 16 2 2 2 4 4 10" xfId="33192" xr:uid="{00000000-0005-0000-0000-0000E0800000}"/>
    <cellStyle name="Normal 7 16 2 2 2 4 4 2" xfId="4937" xr:uid="{00000000-0005-0000-0000-0000E1800000}"/>
    <cellStyle name="Normal 7 16 2 2 2 4 4 2 2" xfId="9887" xr:uid="{00000000-0005-0000-0000-0000E2800000}"/>
    <cellStyle name="Normal 7 16 2 2 2 4 4 2 2 2" xfId="44548" xr:uid="{00000000-0005-0000-0000-0000E3800000}"/>
    <cellStyle name="Normal 7 16 2 2 2 4 4 2 3" xfId="14837" xr:uid="{00000000-0005-0000-0000-0000E4800000}"/>
    <cellStyle name="Normal 7 16 2 2 2 4 4 2 3 2" xfId="39596" xr:uid="{00000000-0005-0000-0000-0000E5800000}"/>
    <cellStyle name="Normal 7 16 2 2 2 4 4 2 4" xfId="19788" xr:uid="{00000000-0005-0000-0000-0000E6800000}"/>
    <cellStyle name="Normal 7 16 2 2 2 4 4 2 5" xfId="24740" xr:uid="{00000000-0005-0000-0000-0000E7800000}"/>
    <cellStyle name="Normal 7 16 2 2 2 4 4 2 6" xfId="29692" xr:uid="{00000000-0005-0000-0000-0000E8800000}"/>
    <cellStyle name="Normal 7 16 2 2 2 4 4 2 7" xfId="34644" xr:uid="{00000000-0005-0000-0000-0000E9800000}"/>
    <cellStyle name="Normal 7 16 2 2 2 4 4 3" xfId="6389" xr:uid="{00000000-0005-0000-0000-0000EA800000}"/>
    <cellStyle name="Normal 7 16 2 2 2 4 4 3 2" xfId="11339" xr:uid="{00000000-0005-0000-0000-0000EB800000}"/>
    <cellStyle name="Normal 7 16 2 2 2 4 4 3 2 2" xfId="46000" xr:uid="{00000000-0005-0000-0000-0000EC800000}"/>
    <cellStyle name="Normal 7 16 2 2 2 4 4 3 3" xfId="16289" xr:uid="{00000000-0005-0000-0000-0000ED800000}"/>
    <cellStyle name="Normal 7 16 2 2 2 4 4 3 3 2" xfId="41048" xr:uid="{00000000-0005-0000-0000-0000EE800000}"/>
    <cellStyle name="Normal 7 16 2 2 2 4 4 3 4" xfId="21240" xr:uid="{00000000-0005-0000-0000-0000EF800000}"/>
    <cellStyle name="Normal 7 16 2 2 2 4 4 3 5" xfId="26192" xr:uid="{00000000-0005-0000-0000-0000F0800000}"/>
    <cellStyle name="Normal 7 16 2 2 2 4 4 3 6" xfId="31144" xr:uid="{00000000-0005-0000-0000-0000F1800000}"/>
    <cellStyle name="Normal 7 16 2 2 2 4 4 3 7" xfId="36096" xr:uid="{00000000-0005-0000-0000-0000F2800000}"/>
    <cellStyle name="Normal 7 16 2 2 2 4 4 4" xfId="3485" xr:uid="{00000000-0005-0000-0000-0000F3800000}"/>
    <cellStyle name="Normal 7 16 2 2 2 4 4 4 2" xfId="43096" xr:uid="{00000000-0005-0000-0000-0000F4800000}"/>
    <cellStyle name="Normal 7 16 2 2 2 4 4 5" xfId="8435" xr:uid="{00000000-0005-0000-0000-0000F5800000}"/>
    <cellStyle name="Normal 7 16 2 2 2 4 4 5 2" xfId="38144" xr:uid="{00000000-0005-0000-0000-0000F6800000}"/>
    <cellStyle name="Normal 7 16 2 2 2 4 4 6" xfId="13385" xr:uid="{00000000-0005-0000-0000-0000F7800000}"/>
    <cellStyle name="Normal 7 16 2 2 2 4 4 7" xfId="18336" xr:uid="{00000000-0005-0000-0000-0000F8800000}"/>
    <cellStyle name="Normal 7 16 2 2 2 4 4 8" xfId="23288" xr:uid="{00000000-0005-0000-0000-0000F9800000}"/>
    <cellStyle name="Normal 7 16 2 2 2 4 4 9" xfId="28240" xr:uid="{00000000-0005-0000-0000-0000FA800000}"/>
    <cellStyle name="Normal 7 16 2 2 2 4 5" xfId="2561" xr:uid="{00000000-0005-0000-0000-0000FB800000}"/>
    <cellStyle name="Normal 7 16 2 2 2 4 5 2" xfId="7511" xr:uid="{00000000-0005-0000-0000-0000FC800000}"/>
    <cellStyle name="Normal 7 16 2 2 2 4 5 2 2" xfId="42172" xr:uid="{00000000-0005-0000-0000-0000FD800000}"/>
    <cellStyle name="Normal 7 16 2 2 2 4 5 3" xfId="12461" xr:uid="{00000000-0005-0000-0000-0000FE800000}"/>
    <cellStyle name="Normal 7 16 2 2 2 4 5 3 2" xfId="37220" xr:uid="{00000000-0005-0000-0000-0000FF800000}"/>
    <cellStyle name="Normal 7 16 2 2 2 4 5 4" xfId="17412" xr:uid="{00000000-0005-0000-0000-000000810000}"/>
    <cellStyle name="Normal 7 16 2 2 2 4 5 5" xfId="22364" xr:uid="{00000000-0005-0000-0000-000001810000}"/>
    <cellStyle name="Normal 7 16 2 2 2 4 5 6" xfId="27316" xr:uid="{00000000-0005-0000-0000-000002810000}"/>
    <cellStyle name="Normal 7 16 2 2 2 4 5 7" xfId="32268" xr:uid="{00000000-0005-0000-0000-000003810000}"/>
    <cellStyle name="Normal 7 16 2 2 2 4 6" xfId="4013" xr:uid="{00000000-0005-0000-0000-000004810000}"/>
    <cellStyle name="Normal 7 16 2 2 2 4 6 2" xfId="8963" xr:uid="{00000000-0005-0000-0000-000005810000}"/>
    <cellStyle name="Normal 7 16 2 2 2 4 6 2 2" xfId="43624" xr:uid="{00000000-0005-0000-0000-000006810000}"/>
    <cellStyle name="Normal 7 16 2 2 2 4 6 3" xfId="13913" xr:uid="{00000000-0005-0000-0000-000007810000}"/>
    <cellStyle name="Normal 7 16 2 2 2 4 6 3 2" xfId="38672" xr:uid="{00000000-0005-0000-0000-000008810000}"/>
    <cellStyle name="Normal 7 16 2 2 2 4 6 4" xfId="18864" xr:uid="{00000000-0005-0000-0000-000009810000}"/>
    <cellStyle name="Normal 7 16 2 2 2 4 6 5" xfId="23816" xr:uid="{00000000-0005-0000-0000-00000A810000}"/>
    <cellStyle name="Normal 7 16 2 2 2 4 6 6" xfId="28768" xr:uid="{00000000-0005-0000-0000-00000B810000}"/>
    <cellStyle name="Normal 7 16 2 2 2 4 6 7" xfId="33720" xr:uid="{00000000-0005-0000-0000-00000C810000}"/>
    <cellStyle name="Normal 7 16 2 2 2 4 7" xfId="5465" xr:uid="{00000000-0005-0000-0000-00000D810000}"/>
    <cellStyle name="Normal 7 16 2 2 2 4 7 2" xfId="10415" xr:uid="{00000000-0005-0000-0000-00000E810000}"/>
    <cellStyle name="Normal 7 16 2 2 2 4 7 2 2" xfId="45076" xr:uid="{00000000-0005-0000-0000-00000F810000}"/>
    <cellStyle name="Normal 7 16 2 2 2 4 7 3" xfId="15365" xr:uid="{00000000-0005-0000-0000-000010810000}"/>
    <cellStyle name="Normal 7 16 2 2 2 4 7 3 2" xfId="40124" xr:uid="{00000000-0005-0000-0000-000011810000}"/>
    <cellStyle name="Normal 7 16 2 2 2 4 7 4" xfId="20316" xr:uid="{00000000-0005-0000-0000-000012810000}"/>
    <cellStyle name="Normal 7 16 2 2 2 4 7 5" xfId="25268" xr:uid="{00000000-0005-0000-0000-000013810000}"/>
    <cellStyle name="Normal 7 16 2 2 2 4 7 6" xfId="30220" xr:uid="{00000000-0005-0000-0000-000014810000}"/>
    <cellStyle name="Normal 7 16 2 2 2 4 7 7" xfId="35172" xr:uid="{00000000-0005-0000-0000-000015810000}"/>
    <cellStyle name="Normal 7 16 2 2 2 4 8" xfId="2033" xr:uid="{00000000-0005-0000-0000-000016810000}"/>
    <cellStyle name="Normal 7 16 2 2 2 4 8 2" xfId="41644" xr:uid="{00000000-0005-0000-0000-000017810000}"/>
    <cellStyle name="Normal 7 16 2 2 2 4 9" xfId="6983" xr:uid="{00000000-0005-0000-0000-000018810000}"/>
    <cellStyle name="Normal 7 16 2 2 2 4 9 2" xfId="36692" xr:uid="{00000000-0005-0000-0000-000019810000}"/>
    <cellStyle name="Normal 7 16 2 2 2 5" xfId="647" xr:uid="{00000000-0005-0000-0000-00001A810000}"/>
    <cellStyle name="Normal 7 16 2 2 2 5 10" xfId="21638" xr:uid="{00000000-0005-0000-0000-00001B810000}"/>
    <cellStyle name="Normal 7 16 2 2 2 5 11" xfId="26590" xr:uid="{00000000-0005-0000-0000-00001C810000}"/>
    <cellStyle name="Normal 7 16 2 2 2 5 12" xfId="31542" xr:uid="{00000000-0005-0000-0000-00001D810000}"/>
    <cellStyle name="Normal 7 16 2 2 2 5 2" xfId="1241" xr:uid="{00000000-0005-0000-0000-00001E810000}"/>
    <cellStyle name="Normal 7 16 2 2 2 5 2 10" xfId="32994" xr:uid="{00000000-0005-0000-0000-00001F810000}"/>
    <cellStyle name="Normal 7 16 2 2 2 5 2 2" xfId="4739" xr:uid="{00000000-0005-0000-0000-000020810000}"/>
    <cellStyle name="Normal 7 16 2 2 2 5 2 2 2" xfId="9689" xr:uid="{00000000-0005-0000-0000-000021810000}"/>
    <cellStyle name="Normal 7 16 2 2 2 5 2 2 2 2" xfId="44350" xr:uid="{00000000-0005-0000-0000-000022810000}"/>
    <cellStyle name="Normal 7 16 2 2 2 5 2 2 3" xfId="14639" xr:uid="{00000000-0005-0000-0000-000023810000}"/>
    <cellStyle name="Normal 7 16 2 2 2 5 2 2 3 2" xfId="39398" xr:uid="{00000000-0005-0000-0000-000024810000}"/>
    <cellStyle name="Normal 7 16 2 2 2 5 2 2 4" xfId="19590" xr:uid="{00000000-0005-0000-0000-000025810000}"/>
    <cellStyle name="Normal 7 16 2 2 2 5 2 2 5" xfId="24542" xr:uid="{00000000-0005-0000-0000-000026810000}"/>
    <cellStyle name="Normal 7 16 2 2 2 5 2 2 6" xfId="29494" xr:uid="{00000000-0005-0000-0000-000027810000}"/>
    <cellStyle name="Normal 7 16 2 2 2 5 2 2 7" xfId="34446" xr:uid="{00000000-0005-0000-0000-000028810000}"/>
    <cellStyle name="Normal 7 16 2 2 2 5 2 3" xfId="6191" xr:uid="{00000000-0005-0000-0000-000029810000}"/>
    <cellStyle name="Normal 7 16 2 2 2 5 2 3 2" xfId="11141" xr:uid="{00000000-0005-0000-0000-00002A810000}"/>
    <cellStyle name="Normal 7 16 2 2 2 5 2 3 2 2" xfId="45802" xr:uid="{00000000-0005-0000-0000-00002B810000}"/>
    <cellStyle name="Normal 7 16 2 2 2 5 2 3 3" xfId="16091" xr:uid="{00000000-0005-0000-0000-00002C810000}"/>
    <cellStyle name="Normal 7 16 2 2 2 5 2 3 3 2" xfId="40850" xr:uid="{00000000-0005-0000-0000-00002D810000}"/>
    <cellStyle name="Normal 7 16 2 2 2 5 2 3 4" xfId="21042" xr:uid="{00000000-0005-0000-0000-00002E810000}"/>
    <cellStyle name="Normal 7 16 2 2 2 5 2 3 5" xfId="25994" xr:uid="{00000000-0005-0000-0000-00002F810000}"/>
    <cellStyle name="Normal 7 16 2 2 2 5 2 3 6" xfId="30946" xr:uid="{00000000-0005-0000-0000-000030810000}"/>
    <cellStyle name="Normal 7 16 2 2 2 5 2 3 7" xfId="35898" xr:uid="{00000000-0005-0000-0000-000031810000}"/>
    <cellStyle name="Normal 7 16 2 2 2 5 2 4" xfId="3287" xr:uid="{00000000-0005-0000-0000-000032810000}"/>
    <cellStyle name="Normal 7 16 2 2 2 5 2 4 2" xfId="42898" xr:uid="{00000000-0005-0000-0000-000033810000}"/>
    <cellStyle name="Normal 7 16 2 2 2 5 2 5" xfId="8237" xr:uid="{00000000-0005-0000-0000-000034810000}"/>
    <cellStyle name="Normal 7 16 2 2 2 5 2 5 2" xfId="37946" xr:uid="{00000000-0005-0000-0000-000035810000}"/>
    <cellStyle name="Normal 7 16 2 2 2 5 2 6" xfId="13187" xr:uid="{00000000-0005-0000-0000-000036810000}"/>
    <cellStyle name="Normal 7 16 2 2 2 5 2 7" xfId="18138" xr:uid="{00000000-0005-0000-0000-000037810000}"/>
    <cellStyle name="Normal 7 16 2 2 2 5 2 8" xfId="23090" xr:uid="{00000000-0005-0000-0000-000038810000}"/>
    <cellStyle name="Normal 7 16 2 2 2 5 2 9" xfId="28042" xr:uid="{00000000-0005-0000-0000-000039810000}"/>
    <cellStyle name="Normal 7 16 2 2 2 5 3" xfId="2693" xr:uid="{00000000-0005-0000-0000-00003A810000}"/>
    <cellStyle name="Normal 7 16 2 2 2 5 3 2" xfId="7643" xr:uid="{00000000-0005-0000-0000-00003B810000}"/>
    <cellStyle name="Normal 7 16 2 2 2 5 3 2 2" xfId="42304" xr:uid="{00000000-0005-0000-0000-00003C810000}"/>
    <cellStyle name="Normal 7 16 2 2 2 5 3 3" xfId="12593" xr:uid="{00000000-0005-0000-0000-00003D810000}"/>
    <cellStyle name="Normal 7 16 2 2 2 5 3 3 2" xfId="37352" xr:uid="{00000000-0005-0000-0000-00003E810000}"/>
    <cellStyle name="Normal 7 16 2 2 2 5 3 4" xfId="17544" xr:uid="{00000000-0005-0000-0000-00003F810000}"/>
    <cellStyle name="Normal 7 16 2 2 2 5 3 5" xfId="22496" xr:uid="{00000000-0005-0000-0000-000040810000}"/>
    <cellStyle name="Normal 7 16 2 2 2 5 3 6" xfId="27448" xr:uid="{00000000-0005-0000-0000-000041810000}"/>
    <cellStyle name="Normal 7 16 2 2 2 5 3 7" xfId="32400" xr:uid="{00000000-0005-0000-0000-000042810000}"/>
    <cellStyle name="Normal 7 16 2 2 2 5 4" xfId="4145" xr:uid="{00000000-0005-0000-0000-000043810000}"/>
    <cellStyle name="Normal 7 16 2 2 2 5 4 2" xfId="9095" xr:uid="{00000000-0005-0000-0000-000044810000}"/>
    <cellStyle name="Normal 7 16 2 2 2 5 4 2 2" xfId="43756" xr:uid="{00000000-0005-0000-0000-000045810000}"/>
    <cellStyle name="Normal 7 16 2 2 2 5 4 3" xfId="14045" xr:uid="{00000000-0005-0000-0000-000046810000}"/>
    <cellStyle name="Normal 7 16 2 2 2 5 4 3 2" xfId="38804" xr:uid="{00000000-0005-0000-0000-000047810000}"/>
    <cellStyle name="Normal 7 16 2 2 2 5 4 4" xfId="18996" xr:uid="{00000000-0005-0000-0000-000048810000}"/>
    <cellStyle name="Normal 7 16 2 2 2 5 4 5" xfId="23948" xr:uid="{00000000-0005-0000-0000-000049810000}"/>
    <cellStyle name="Normal 7 16 2 2 2 5 4 6" xfId="28900" xr:uid="{00000000-0005-0000-0000-00004A810000}"/>
    <cellStyle name="Normal 7 16 2 2 2 5 4 7" xfId="33852" xr:uid="{00000000-0005-0000-0000-00004B810000}"/>
    <cellStyle name="Normal 7 16 2 2 2 5 5" xfId="5597" xr:uid="{00000000-0005-0000-0000-00004C810000}"/>
    <cellStyle name="Normal 7 16 2 2 2 5 5 2" xfId="10547" xr:uid="{00000000-0005-0000-0000-00004D810000}"/>
    <cellStyle name="Normal 7 16 2 2 2 5 5 2 2" xfId="45208" xr:uid="{00000000-0005-0000-0000-00004E810000}"/>
    <cellStyle name="Normal 7 16 2 2 2 5 5 3" xfId="15497" xr:uid="{00000000-0005-0000-0000-00004F810000}"/>
    <cellStyle name="Normal 7 16 2 2 2 5 5 3 2" xfId="40256" xr:uid="{00000000-0005-0000-0000-000050810000}"/>
    <cellStyle name="Normal 7 16 2 2 2 5 5 4" xfId="20448" xr:uid="{00000000-0005-0000-0000-000051810000}"/>
    <cellStyle name="Normal 7 16 2 2 2 5 5 5" xfId="25400" xr:uid="{00000000-0005-0000-0000-000052810000}"/>
    <cellStyle name="Normal 7 16 2 2 2 5 5 6" xfId="30352" xr:uid="{00000000-0005-0000-0000-000053810000}"/>
    <cellStyle name="Normal 7 16 2 2 2 5 5 7" xfId="35304" xr:uid="{00000000-0005-0000-0000-000054810000}"/>
    <cellStyle name="Normal 7 16 2 2 2 5 6" xfId="1835" xr:uid="{00000000-0005-0000-0000-000055810000}"/>
    <cellStyle name="Normal 7 16 2 2 2 5 6 2" xfId="41446" xr:uid="{00000000-0005-0000-0000-000056810000}"/>
    <cellStyle name="Normal 7 16 2 2 2 5 7" xfId="6785" xr:uid="{00000000-0005-0000-0000-000057810000}"/>
    <cellStyle name="Normal 7 16 2 2 2 5 7 2" xfId="36494" xr:uid="{00000000-0005-0000-0000-000058810000}"/>
    <cellStyle name="Normal 7 16 2 2 2 5 8" xfId="11735" xr:uid="{00000000-0005-0000-0000-000059810000}"/>
    <cellStyle name="Normal 7 16 2 2 2 5 9" xfId="16686" xr:uid="{00000000-0005-0000-0000-00005A810000}"/>
    <cellStyle name="Normal 7 16 2 2 2 6" xfId="911" xr:uid="{00000000-0005-0000-0000-00005B810000}"/>
    <cellStyle name="Normal 7 16 2 2 2 6 10" xfId="21902" xr:uid="{00000000-0005-0000-0000-00005C810000}"/>
    <cellStyle name="Normal 7 16 2 2 2 6 11" xfId="26854" xr:uid="{00000000-0005-0000-0000-00005D810000}"/>
    <cellStyle name="Normal 7 16 2 2 2 6 12" xfId="31806" xr:uid="{00000000-0005-0000-0000-00005E810000}"/>
    <cellStyle name="Normal 7 16 2 2 2 6 2" xfId="1505" xr:uid="{00000000-0005-0000-0000-00005F810000}"/>
    <cellStyle name="Normal 7 16 2 2 2 6 2 10" xfId="33258" xr:uid="{00000000-0005-0000-0000-000060810000}"/>
    <cellStyle name="Normal 7 16 2 2 2 6 2 2" xfId="5003" xr:uid="{00000000-0005-0000-0000-000061810000}"/>
    <cellStyle name="Normal 7 16 2 2 2 6 2 2 2" xfId="9953" xr:uid="{00000000-0005-0000-0000-000062810000}"/>
    <cellStyle name="Normal 7 16 2 2 2 6 2 2 2 2" xfId="44614" xr:uid="{00000000-0005-0000-0000-000063810000}"/>
    <cellStyle name="Normal 7 16 2 2 2 6 2 2 3" xfId="14903" xr:uid="{00000000-0005-0000-0000-000064810000}"/>
    <cellStyle name="Normal 7 16 2 2 2 6 2 2 3 2" xfId="39662" xr:uid="{00000000-0005-0000-0000-000065810000}"/>
    <cellStyle name="Normal 7 16 2 2 2 6 2 2 4" xfId="19854" xr:uid="{00000000-0005-0000-0000-000066810000}"/>
    <cellStyle name="Normal 7 16 2 2 2 6 2 2 5" xfId="24806" xr:uid="{00000000-0005-0000-0000-000067810000}"/>
    <cellStyle name="Normal 7 16 2 2 2 6 2 2 6" xfId="29758" xr:uid="{00000000-0005-0000-0000-000068810000}"/>
    <cellStyle name="Normal 7 16 2 2 2 6 2 2 7" xfId="34710" xr:uid="{00000000-0005-0000-0000-000069810000}"/>
    <cellStyle name="Normal 7 16 2 2 2 6 2 3" xfId="6455" xr:uid="{00000000-0005-0000-0000-00006A810000}"/>
    <cellStyle name="Normal 7 16 2 2 2 6 2 3 2" xfId="11405" xr:uid="{00000000-0005-0000-0000-00006B810000}"/>
    <cellStyle name="Normal 7 16 2 2 2 6 2 3 2 2" xfId="46066" xr:uid="{00000000-0005-0000-0000-00006C810000}"/>
    <cellStyle name="Normal 7 16 2 2 2 6 2 3 3" xfId="16355" xr:uid="{00000000-0005-0000-0000-00006D810000}"/>
    <cellStyle name="Normal 7 16 2 2 2 6 2 3 3 2" xfId="41114" xr:uid="{00000000-0005-0000-0000-00006E810000}"/>
    <cellStyle name="Normal 7 16 2 2 2 6 2 3 4" xfId="21306" xr:uid="{00000000-0005-0000-0000-00006F810000}"/>
    <cellStyle name="Normal 7 16 2 2 2 6 2 3 5" xfId="26258" xr:uid="{00000000-0005-0000-0000-000070810000}"/>
    <cellStyle name="Normal 7 16 2 2 2 6 2 3 6" xfId="31210" xr:uid="{00000000-0005-0000-0000-000071810000}"/>
    <cellStyle name="Normal 7 16 2 2 2 6 2 3 7" xfId="36162" xr:uid="{00000000-0005-0000-0000-000072810000}"/>
    <cellStyle name="Normal 7 16 2 2 2 6 2 4" xfId="3551" xr:uid="{00000000-0005-0000-0000-000073810000}"/>
    <cellStyle name="Normal 7 16 2 2 2 6 2 4 2" xfId="43162" xr:uid="{00000000-0005-0000-0000-000074810000}"/>
    <cellStyle name="Normal 7 16 2 2 2 6 2 5" xfId="8501" xr:uid="{00000000-0005-0000-0000-000075810000}"/>
    <cellStyle name="Normal 7 16 2 2 2 6 2 5 2" xfId="38210" xr:uid="{00000000-0005-0000-0000-000076810000}"/>
    <cellStyle name="Normal 7 16 2 2 2 6 2 6" xfId="13451" xr:uid="{00000000-0005-0000-0000-000077810000}"/>
    <cellStyle name="Normal 7 16 2 2 2 6 2 7" xfId="18402" xr:uid="{00000000-0005-0000-0000-000078810000}"/>
    <cellStyle name="Normal 7 16 2 2 2 6 2 8" xfId="23354" xr:uid="{00000000-0005-0000-0000-000079810000}"/>
    <cellStyle name="Normal 7 16 2 2 2 6 2 9" xfId="28306" xr:uid="{00000000-0005-0000-0000-00007A810000}"/>
    <cellStyle name="Normal 7 16 2 2 2 6 3" xfId="2957" xr:uid="{00000000-0005-0000-0000-00007B810000}"/>
    <cellStyle name="Normal 7 16 2 2 2 6 3 2" xfId="7907" xr:uid="{00000000-0005-0000-0000-00007C810000}"/>
    <cellStyle name="Normal 7 16 2 2 2 6 3 2 2" xfId="42568" xr:uid="{00000000-0005-0000-0000-00007D810000}"/>
    <cellStyle name="Normal 7 16 2 2 2 6 3 3" xfId="12857" xr:uid="{00000000-0005-0000-0000-00007E810000}"/>
    <cellStyle name="Normal 7 16 2 2 2 6 3 3 2" xfId="37616" xr:uid="{00000000-0005-0000-0000-00007F810000}"/>
    <cellStyle name="Normal 7 16 2 2 2 6 3 4" xfId="17808" xr:uid="{00000000-0005-0000-0000-000080810000}"/>
    <cellStyle name="Normal 7 16 2 2 2 6 3 5" xfId="22760" xr:uid="{00000000-0005-0000-0000-000081810000}"/>
    <cellStyle name="Normal 7 16 2 2 2 6 3 6" xfId="27712" xr:uid="{00000000-0005-0000-0000-000082810000}"/>
    <cellStyle name="Normal 7 16 2 2 2 6 3 7" xfId="32664" xr:uid="{00000000-0005-0000-0000-000083810000}"/>
    <cellStyle name="Normal 7 16 2 2 2 6 4" xfId="4409" xr:uid="{00000000-0005-0000-0000-000084810000}"/>
    <cellStyle name="Normal 7 16 2 2 2 6 4 2" xfId="9359" xr:uid="{00000000-0005-0000-0000-000085810000}"/>
    <cellStyle name="Normal 7 16 2 2 2 6 4 2 2" xfId="44020" xr:uid="{00000000-0005-0000-0000-000086810000}"/>
    <cellStyle name="Normal 7 16 2 2 2 6 4 3" xfId="14309" xr:uid="{00000000-0005-0000-0000-000087810000}"/>
    <cellStyle name="Normal 7 16 2 2 2 6 4 3 2" xfId="39068" xr:uid="{00000000-0005-0000-0000-000088810000}"/>
    <cellStyle name="Normal 7 16 2 2 2 6 4 4" xfId="19260" xr:uid="{00000000-0005-0000-0000-000089810000}"/>
    <cellStyle name="Normal 7 16 2 2 2 6 4 5" xfId="24212" xr:uid="{00000000-0005-0000-0000-00008A810000}"/>
    <cellStyle name="Normal 7 16 2 2 2 6 4 6" xfId="29164" xr:uid="{00000000-0005-0000-0000-00008B810000}"/>
    <cellStyle name="Normal 7 16 2 2 2 6 4 7" xfId="34116" xr:uid="{00000000-0005-0000-0000-00008C810000}"/>
    <cellStyle name="Normal 7 16 2 2 2 6 5" xfId="5861" xr:uid="{00000000-0005-0000-0000-00008D810000}"/>
    <cellStyle name="Normal 7 16 2 2 2 6 5 2" xfId="10811" xr:uid="{00000000-0005-0000-0000-00008E810000}"/>
    <cellStyle name="Normal 7 16 2 2 2 6 5 2 2" xfId="45472" xr:uid="{00000000-0005-0000-0000-00008F810000}"/>
    <cellStyle name="Normal 7 16 2 2 2 6 5 3" xfId="15761" xr:uid="{00000000-0005-0000-0000-000090810000}"/>
    <cellStyle name="Normal 7 16 2 2 2 6 5 3 2" xfId="40520" xr:uid="{00000000-0005-0000-0000-000091810000}"/>
    <cellStyle name="Normal 7 16 2 2 2 6 5 4" xfId="20712" xr:uid="{00000000-0005-0000-0000-000092810000}"/>
    <cellStyle name="Normal 7 16 2 2 2 6 5 5" xfId="25664" xr:uid="{00000000-0005-0000-0000-000093810000}"/>
    <cellStyle name="Normal 7 16 2 2 2 6 5 6" xfId="30616" xr:uid="{00000000-0005-0000-0000-000094810000}"/>
    <cellStyle name="Normal 7 16 2 2 2 6 5 7" xfId="35568" xr:uid="{00000000-0005-0000-0000-000095810000}"/>
    <cellStyle name="Normal 7 16 2 2 2 6 6" xfId="2099" xr:uid="{00000000-0005-0000-0000-000096810000}"/>
    <cellStyle name="Normal 7 16 2 2 2 6 6 2" xfId="41710" xr:uid="{00000000-0005-0000-0000-000097810000}"/>
    <cellStyle name="Normal 7 16 2 2 2 6 7" xfId="7049" xr:uid="{00000000-0005-0000-0000-000098810000}"/>
    <cellStyle name="Normal 7 16 2 2 2 6 7 2" xfId="36758" xr:uid="{00000000-0005-0000-0000-000099810000}"/>
    <cellStyle name="Normal 7 16 2 2 2 6 8" xfId="11999" xr:uid="{00000000-0005-0000-0000-00009A810000}"/>
    <cellStyle name="Normal 7 16 2 2 2 6 9" xfId="16950" xr:uid="{00000000-0005-0000-0000-00009B810000}"/>
    <cellStyle name="Normal 7 16 2 2 2 7" xfId="581" xr:uid="{00000000-0005-0000-0000-00009C810000}"/>
    <cellStyle name="Normal 7 16 2 2 2 7 10" xfId="32334" xr:uid="{00000000-0005-0000-0000-00009D810000}"/>
    <cellStyle name="Normal 7 16 2 2 2 7 2" xfId="4079" xr:uid="{00000000-0005-0000-0000-00009E810000}"/>
    <cellStyle name="Normal 7 16 2 2 2 7 2 2" xfId="9029" xr:uid="{00000000-0005-0000-0000-00009F810000}"/>
    <cellStyle name="Normal 7 16 2 2 2 7 2 2 2" xfId="43690" xr:uid="{00000000-0005-0000-0000-0000A0810000}"/>
    <cellStyle name="Normal 7 16 2 2 2 7 2 3" xfId="13979" xr:uid="{00000000-0005-0000-0000-0000A1810000}"/>
    <cellStyle name="Normal 7 16 2 2 2 7 2 3 2" xfId="38738" xr:uid="{00000000-0005-0000-0000-0000A2810000}"/>
    <cellStyle name="Normal 7 16 2 2 2 7 2 4" xfId="18930" xr:uid="{00000000-0005-0000-0000-0000A3810000}"/>
    <cellStyle name="Normal 7 16 2 2 2 7 2 5" xfId="23882" xr:uid="{00000000-0005-0000-0000-0000A4810000}"/>
    <cellStyle name="Normal 7 16 2 2 2 7 2 6" xfId="28834" xr:uid="{00000000-0005-0000-0000-0000A5810000}"/>
    <cellStyle name="Normal 7 16 2 2 2 7 2 7" xfId="33786" xr:uid="{00000000-0005-0000-0000-0000A6810000}"/>
    <cellStyle name="Normal 7 16 2 2 2 7 3" xfId="5531" xr:uid="{00000000-0005-0000-0000-0000A7810000}"/>
    <cellStyle name="Normal 7 16 2 2 2 7 3 2" xfId="10481" xr:uid="{00000000-0005-0000-0000-0000A8810000}"/>
    <cellStyle name="Normal 7 16 2 2 2 7 3 2 2" xfId="45142" xr:uid="{00000000-0005-0000-0000-0000A9810000}"/>
    <cellStyle name="Normal 7 16 2 2 2 7 3 3" xfId="15431" xr:uid="{00000000-0005-0000-0000-0000AA810000}"/>
    <cellStyle name="Normal 7 16 2 2 2 7 3 3 2" xfId="40190" xr:uid="{00000000-0005-0000-0000-0000AB810000}"/>
    <cellStyle name="Normal 7 16 2 2 2 7 3 4" xfId="20382" xr:uid="{00000000-0005-0000-0000-0000AC810000}"/>
    <cellStyle name="Normal 7 16 2 2 2 7 3 5" xfId="25334" xr:uid="{00000000-0005-0000-0000-0000AD810000}"/>
    <cellStyle name="Normal 7 16 2 2 2 7 3 6" xfId="30286" xr:uid="{00000000-0005-0000-0000-0000AE810000}"/>
    <cellStyle name="Normal 7 16 2 2 2 7 3 7" xfId="35238" xr:uid="{00000000-0005-0000-0000-0000AF810000}"/>
    <cellStyle name="Normal 7 16 2 2 2 7 4" xfId="2627" xr:uid="{00000000-0005-0000-0000-0000B0810000}"/>
    <cellStyle name="Normal 7 16 2 2 2 7 4 2" xfId="42238" xr:uid="{00000000-0005-0000-0000-0000B1810000}"/>
    <cellStyle name="Normal 7 16 2 2 2 7 5" xfId="7577" xr:uid="{00000000-0005-0000-0000-0000B2810000}"/>
    <cellStyle name="Normal 7 16 2 2 2 7 5 2" xfId="37286" xr:uid="{00000000-0005-0000-0000-0000B3810000}"/>
    <cellStyle name="Normal 7 16 2 2 2 7 6" xfId="12527" xr:uid="{00000000-0005-0000-0000-0000B4810000}"/>
    <cellStyle name="Normal 7 16 2 2 2 7 7" xfId="17478" xr:uid="{00000000-0005-0000-0000-0000B5810000}"/>
    <cellStyle name="Normal 7 16 2 2 2 7 8" xfId="22430" xr:uid="{00000000-0005-0000-0000-0000B6810000}"/>
    <cellStyle name="Normal 7 16 2 2 2 7 9" xfId="27382" xr:uid="{00000000-0005-0000-0000-0000B7810000}"/>
    <cellStyle name="Normal 7 16 2 2 2 8" xfId="1175" xr:uid="{00000000-0005-0000-0000-0000B8810000}"/>
    <cellStyle name="Normal 7 16 2 2 2 8 10" xfId="32928" xr:uid="{00000000-0005-0000-0000-0000B9810000}"/>
    <cellStyle name="Normal 7 16 2 2 2 8 2" xfId="4673" xr:uid="{00000000-0005-0000-0000-0000BA810000}"/>
    <cellStyle name="Normal 7 16 2 2 2 8 2 2" xfId="9623" xr:uid="{00000000-0005-0000-0000-0000BB810000}"/>
    <cellStyle name="Normal 7 16 2 2 2 8 2 2 2" xfId="44284" xr:uid="{00000000-0005-0000-0000-0000BC810000}"/>
    <cellStyle name="Normal 7 16 2 2 2 8 2 3" xfId="14573" xr:uid="{00000000-0005-0000-0000-0000BD810000}"/>
    <cellStyle name="Normal 7 16 2 2 2 8 2 3 2" xfId="39332" xr:uid="{00000000-0005-0000-0000-0000BE810000}"/>
    <cellStyle name="Normal 7 16 2 2 2 8 2 4" xfId="19524" xr:uid="{00000000-0005-0000-0000-0000BF810000}"/>
    <cellStyle name="Normal 7 16 2 2 2 8 2 5" xfId="24476" xr:uid="{00000000-0005-0000-0000-0000C0810000}"/>
    <cellStyle name="Normal 7 16 2 2 2 8 2 6" xfId="29428" xr:uid="{00000000-0005-0000-0000-0000C1810000}"/>
    <cellStyle name="Normal 7 16 2 2 2 8 2 7" xfId="34380" xr:uid="{00000000-0005-0000-0000-0000C2810000}"/>
    <cellStyle name="Normal 7 16 2 2 2 8 3" xfId="6125" xr:uid="{00000000-0005-0000-0000-0000C3810000}"/>
    <cellStyle name="Normal 7 16 2 2 2 8 3 2" xfId="11075" xr:uid="{00000000-0005-0000-0000-0000C4810000}"/>
    <cellStyle name="Normal 7 16 2 2 2 8 3 2 2" xfId="45736" xr:uid="{00000000-0005-0000-0000-0000C5810000}"/>
    <cellStyle name="Normal 7 16 2 2 2 8 3 3" xfId="16025" xr:uid="{00000000-0005-0000-0000-0000C6810000}"/>
    <cellStyle name="Normal 7 16 2 2 2 8 3 3 2" xfId="40784" xr:uid="{00000000-0005-0000-0000-0000C7810000}"/>
    <cellStyle name="Normal 7 16 2 2 2 8 3 4" xfId="20976" xr:uid="{00000000-0005-0000-0000-0000C8810000}"/>
    <cellStyle name="Normal 7 16 2 2 2 8 3 5" xfId="25928" xr:uid="{00000000-0005-0000-0000-0000C9810000}"/>
    <cellStyle name="Normal 7 16 2 2 2 8 3 6" xfId="30880" xr:uid="{00000000-0005-0000-0000-0000CA810000}"/>
    <cellStyle name="Normal 7 16 2 2 2 8 3 7" xfId="35832" xr:uid="{00000000-0005-0000-0000-0000CB810000}"/>
    <cellStyle name="Normal 7 16 2 2 2 8 4" xfId="3221" xr:uid="{00000000-0005-0000-0000-0000CC810000}"/>
    <cellStyle name="Normal 7 16 2 2 2 8 4 2" xfId="42832" xr:uid="{00000000-0005-0000-0000-0000CD810000}"/>
    <cellStyle name="Normal 7 16 2 2 2 8 5" xfId="8171" xr:uid="{00000000-0005-0000-0000-0000CE810000}"/>
    <cellStyle name="Normal 7 16 2 2 2 8 5 2" xfId="37880" xr:uid="{00000000-0005-0000-0000-0000CF810000}"/>
    <cellStyle name="Normal 7 16 2 2 2 8 6" xfId="13121" xr:uid="{00000000-0005-0000-0000-0000D0810000}"/>
    <cellStyle name="Normal 7 16 2 2 2 8 7" xfId="18072" xr:uid="{00000000-0005-0000-0000-0000D1810000}"/>
    <cellStyle name="Normal 7 16 2 2 2 8 8" xfId="23024" xr:uid="{00000000-0005-0000-0000-0000D2810000}"/>
    <cellStyle name="Normal 7 16 2 2 2 8 9" xfId="27976" xr:uid="{00000000-0005-0000-0000-0000D3810000}"/>
    <cellStyle name="Normal 7 16 2 2 2 9" xfId="2363" xr:uid="{00000000-0005-0000-0000-0000D4810000}"/>
    <cellStyle name="Normal 7 16 2 2 2 9 2" xfId="7313" xr:uid="{00000000-0005-0000-0000-0000D5810000}"/>
    <cellStyle name="Normal 7 16 2 2 2 9 2 2" xfId="41974" xr:uid="{00000000-0005-0000-0000-0000D6810000}"/>
    <cellStyle name="Normal 7 16 2 2 2 9 3" xfId="12263" xr:uid="{00000000-0005-0000-0000-0000D7810000}"/>
    <cellStyle name="Normal 7 16 2 2 2 9 3 2" xfId="37022" xr:uid="{00000000-0005-0000-0000-0000D8810000}"/>
    <cellStyle name="Normal 7 16 2 2 2 9 4" xfId="17214" xr:uid="{00000000-0005-0000-0000-0000D9810000}"/>
    <cellStyle name="Normal 7 16 2 2 2 9 5" xfId="22166" xr:uid="{00000000-0005-0000-0000-0000DA810000}"/>
    <cellStyle name="Normal 7 16 2 2 2 9 6" xfId="27118" xr:uid="{00000000-0005-0000-0000-0000DB810000}"/>
    <cellStyle name="Normal 7 16 2 2 2 9 7" xfId="32070" xr:uid="{00000000-0005-0000-0000-0000DC810000}"/>
    <cellStyle name="Normal 7 16 2 2 3" xfId="350" xr:uid="{00000000-0005-0000-0000-0000DD810000}"/>
    <cellStyle name="Normal 7 16 2 2 3 10" xfId="11768" xr:uid="{00000000-0005-0000-0000-0000DE810000}"/>
    <cellStyle name="Normal 7 16 2 2 3 11" xfId="16719" xr:uid="{00000000-0005-0000-0000-0000DF810000}"/>
    <cellStyle name="Normal 7 16 2 2 3 12" xfId="21671" xr:uid="{00000000-0005-0000-0000-0000E0810000}"/>
    <cellStyle name="Normal 7 16 2 2 3 13" xfId="26623" xr:uid="{00000000-0005-0000-0000-0000E1810000}"/>
    <cellStyle name="Normal 7 16 2 2 3 14" xfId="31575" xr:uid="{00000000-0005-0000-0000-0000E2810000}"/>
    <cellStyle name="Normal 7 16 2 2 3 2" xfId="944" xr:uid="{00000000-0005-0000-0000-0000E3810000}"/>
    <cellStyle name="Normal 7 16 2 2 3 2 10" xfId="21935" xr:uid="{00000000-0005-0000-0000-0000E4810000}"/>
    <cellStyle name="Normal 7 16 2 2 3 2 11" xfId="26887" xr:uid="{00000000-0005-0000-0000-0000E5810000}"/>
    <cellStyle name="Normal 7 16 2 2 3 2 12" xfId="31839" xr:uid="{00000000-0005-0000-0000-0000E6810000}"/>
    <cellStyle name="Normal 7 16 2 2 3 2 2" xfId="1538" xr:uid="{00000000-0005-0000-0000-0000E7810000}"/>
    <cellStyle name="Normal 7 16 2 2 3 2 2 10" xfId="33291" xr:uid="{00000000-0005-0000-0000-0000E8810000}"/>
    <cellStyle name="Normal 7 16 2 2 3 2 2 2" xfId="5036" xr:uid="{00000000-0005-0000-0000-0000E9810000}"/>
    <cellStyle name="Normal 7 16 2 2 3 2 2 2 2" xfId="9986" xr:uid="{00000000-0005-0000-0000-0000EA810000}"/>
    <cellStyle name="Normal 7 16 2 2 3 2 2 2 2 2" xfId="44647" xr:uid="{00000000-0005-0000-0000-0000EB810000}"/>
    <cellStyle name="Normal 7 16 2 2 3 2 2 2 3" xfId="14936" xr:uid="{00000000-0005-0000-0000-0000EC810000}"/>
    <cellStyle name="Normal 7 16 2 2 3 2 2 2 3 2" xfId="39695" xr:uid="{00000000-0005-0000-0000-0000ED810000}"/>
    <cellStyle name="Normal 7 16 2 2 3 2 2 2 4" xfId="19887" xr:uid="{00000000-0005-0000-0000-0000EE810000}"/>
    <cellStyle name="Normal 7 16 2 2 3 2 2 2 5" xfId="24839" xr:uid="{00000000-0005-0000-0000-0000EF810000}"/>
    <cellStyle name="Normal 7 16 2 2 3 2 2 2 6" xfId="29791" xr:uid="{00000000-0005-0000-0000-0000F0810000}"/>
    <cellStyle name="Normal 7 16 2 2 3 2 2 2 7" xfId="34743" xr:uid="{00000000-0005-0000-0000-0000F1810000}"/>
    <cellStyle name="Normal 7 16 2 2 3 2 2 3" xfId="6488" xr:uid="{00000000-0005-0000-0000-0000F2810000}"/>
    <cellStyle name="Normal 7 16 2 2 3 2 2 3 2" xfId="11438" xr:uid="{00000000-0005-0000-0000-0000F3810000}"/>
    <cellStyle name="Normal 7 16 2 2 3 2 2 3 2 2" xfId="46099" xr:uid="{00000000-0005-0000-0000-0000F4810000}"/>
    <cellStyle name="Normal 7 16 2 2 3 2 2 3 3" xfId="16388" xr:uid="{00000000-0005-0000-0000-0000F5810000}"/>
    <cellStyle name="Normal 7 16 2 2 3 2 2 3 3 2" xfId="41147" xr:uid="{00000000-0005-0000-0000-0000F6810000}"/>
    <cellStyle name="Normal 7 16 2 2 3 2 2 3 4" xfId="21339" xr:uid="{00000000-0005-0000-0000-0000F7810000}"/>
    <cellStyle name="Normal 7 16 2 2 3 2 2 3 5" xfId="26291" xr:uid="{00000000-0005-0000-0000-0000F8810000}"/>
    <cellStyle name="Normal 7 16 2 2 3 2 2 3 6" xfId="31243" xr:uid="{00000000-0005-0000-0000-0000F9810000}"/>
    <cellStyle name="Normal 7 16 2 2 3 2 2 3 7" xfId="36195" xr:uid="{00000000-0005-0000-0000-0000FA810000}"/>
    <cellStyle name="Normal 7 16 2 2 3 2 2 4" xfId="3584" xr:uid="{00000000-0005-0000-0000-0000FB810000}"/>
    <cellStyle name="Normal 7 16 2 2 3 2 2 4 2" xfId="43195" xr:uid="{00000000-0005-0000-0000-0000FC810000}"/>
    <cellStyle name="Normal 7 16 2 2 3 2 2 5" xfId="8534" xr:uid="{00000000-0005-0000-0000-0000FD810000}"/>
    <cellStyle name="Normal 7 16 2 2 3 2 2 5 2" xfId="38243" xr:uid="{00000000-0005-0000-0000-0000FE810000}"/>
    <cellStyle name="Normal 7 16 2 2 3 2 2 6" xfId="13484" xr:uid="{00000000-0005-0000-0000-0000FF810000}"/>
    <cellStyle name="Normal 7 16 2 2 3 2 2 7" xfId="18435" xr:uid="{00000000-0005-0000-0000-000000820000}"/>
    <cellStyle name="Normal 7 16 2 2 3 2 2 8" xfId="23387" xr:uid="{00000000-0005-0000-0000-000001820000}"/>
    <cellStyle name="Normal 7 16 2 2 3 2 2 9" xfId="28339" xr:uid="{00000000-0005-0000-0000-000002820000}"/>
    <cellStyle name="Normal 7 16 2 2 3 2 3" xfId="2990" xr:uid="{00000000-0005-0000-0000-000003820000}"/>
    <cellStyle name="Normal 7 16 2 2 3 2 3 2" xfId="7940" xr:uid="{00000000-0005-0000-0000-000004820000}"/>
    <cellStyle name="Normal 7 16 2 2 3 2 3 2 2" xfId="42601" xr:uid="{00000000-0005-0000-0000-000005820000}"/>
    <cellStyle name="Normal 7 16 2 2 3 2 3 3" xfId="12890" xr:uid="{00000000-0005-0000-0000-000006820000}"/>
    <cellStyle name="Normal 7 16 2 2 3 2 3 3 2" xfId="37649" xr:uid="{00000000-0005-0000-0000-000007820000}"/>
    <cellStyle name="Normal 7 16 2 2 3 2 3 4" xfId="17841" xr:uid="{00000000-0005-0000-0000-000008820000}"/>
    <cellStyle name="Normal 7 16 2 2 3 2 3 5" xfId="22793" xr:uid="{00000000-0005-0000-0000-000009820000}"/>
    <cellStyle name="Normal 7 16 2 2 3 2 3 6" xfId="27745" xr:uid="{00000000-0005-0000-0000-00000A820000}"/>
    <cellStyle name="Normal 7 16 2 2 3 2 3 7" xfId="32697" xr:uid="{00000000-0005-0000-0000-00000B820000}"/>
    <cellStyle name="Normal 7 16 2 2 3 2 4" xfId="4442" xr:uid="{00000000-0005-0000-0000-00000C820000}"/>
    <cellStyle name="Normal 7 16 2 2 3 2 4 2" xfId="9392" xr:uid="{00000000-0005-0000-0000-00000D820000}"/>
    <cellStyle name="Normal 7 16 2 2 3 2 4 2 2" xfId="44053" xr:uid="{00000000-0005-0000-0000-00000E820000}"/>
    <cellStyle name="Normal 7 16 2 2 3 2 4 3" xfId="14342" xr:uid="{00000000-0005-0000-0000-00000F820000}"/>
    <cellStyle name="Normal 7 16 2 2 3 2 4 3 2" xfId="39101" xr:uid="{00000000-0005-0000-0000-000010820000}"/>
    <cellStyle name="Normal 7 16 2 2 3 2 4 4" xfId="19293" xr:uid="{00000000-0005-0000-0000-000011820000}"/>
    <cellStyle name="Normal 7 16 2 2 3 2 4 5" xfId="24245" xr:uid="{00000000-0005-0000-0000-000012820000}"/>
    <cellStyle name="Normal 7 16 2 2 3 2 4 6" xfId="29197" xr:uid="{00000000-0005-0000-0000-000013820000}"/>
    <cellStyle name="Normal 7 16 2 2 3 2 4 7" xfId="34149" xr:uid="{00000000-0005-0000-0000-000014820000}"/>
    <cellStyle name="Normal 7 16 2 2 3 2 5" xfId="5894" xr:uid="{00000000-0005-0000-0000-000015820000}"/>
    <cellStyle name="Normal 7 16 2 2 3 2 5 2" xfId="10844" xr:uid="{00000000-0005-0000-0000-000016820000}"/>
    <cellStyle name="Normal 7 16 2 2 3 2 5 2 2" xfId="45505" xr:uid="{00000000-0005-0000-0000-000017820000}"/>
    <cellStyle name="Normal 7 16 2 2 3 2 5 3" xfId="15794" xr:uid="{00000000-0005-0000-0000-000018820000}"/>
    <cellStyle name="Normal 7 16 2 2 3 2 5 3 2" xfId="40553" xr:uid="{00000000-0005-0000-0000-000019820000}"/>
    <cellStyle name="Normal 7 16 2 2 3 2 5 4" xfId="20745" xr:uid="{00000000-0005-0000-0000-00001A820000}"/>
    <cellStyle name="Normal 7 16 2 2 3 2 5 5" xfId="25697" xr:uid="{00000000-0005-0000-0000-00001B820000}"/>
    <cellStyle name="Normal 7 16 2 2 3 2 5 6" xfId="30649" xr:uid="{00000000-0005-0000-0000-00001C820000}"/>
    <cellStyle name="Normal 7 16 2 2 3 2 5 7" xfId="35601" xr:uid="{00000000-0005-0000-0000-00001D820000}"/>
    <cellStyle name="Normal 7 16 2 2 3 2 6" xfId="2132" xr:uid="{00000000-0005-0000-0000-00001E820000}"/>
    <cellStyle name="Normal 7 16 2 2 3 2 6 2" xfId="41743" xr:uid="{00000000-0005-0000-0000-00001F820000}"/>
    <cellStyle name="Normal 7 16 2 2 3 2 7" xfId="7082" xr:uid="{00000000-0005-0000-0000-000020820000}"/>
    <cellStyle name="Normal 7 16 2 2 3 2 7 2" xfId="36791" xr:uid="{00000000-0005-0000-0000-000021820000}"/>
    <cellStyle name="Normal 7 16 2 2 3 2 8" xfId="12032" xr:uid="{00000000-0005-0000-0000-000022820000}"/>
    <cellStyle name="Normal 7 16 2 2 3 2 9" xfId="16983" xr:uid="{00000000-0005-0000-0000-000023820000}"/>
    <cellStyle name="Normal 7 16 2 2 3 3" xfId="680" xr:uid="{00000000-0005-0000-0000-000024820000}"/>
    <cellStyle name="Normal 7 16 2 2 3 3 10" xfId="32433" xr:uid="{00000000-0005-0000-0000-000025820000}"/>
    <cellStyle name="Normal 7 16 2 2 3 3 2" xfId="4178" xr:uid="{00000000-0005-0000-0000-000026820000}"/>
    <cellStyle name="Normal 7 16 2 2 3 3 2 2" xfId="9128" xr:uid="{00000000-0005-0000-0000-000027820000}"/>
    <cellStyle name="Normal 7 16 2 2 3 3 2 2 2" xfId="43789" xr:uid="{00000000-0005-0000-0000-000028820000}"/>
    <cellStyle name="Normal 7 16 2 2 3 3 2 3" xfId="14078" xr:uid="{00000000-0005-0000-0000-000029820000}"/>
    <cellStyle name="Normal 7 16 2 2 3 3 2 3 2" xfId="38837" xr:uid="{00000000-0005-0000-0000-00002A820000}"/>
    <cellStyle name="Normal 7 16 2 2 3 3 2 4" xfId="19029" xr:uid="{00000000-0005-0000-0000-00002B820000}"/>
    <cellStyle name="Normal 7 16 2 2 3 3 2 5" xfId="23981" xr:uid="{00000000-0005-0000-0000-00002C820000}"/>
    <cellStyle name="Normal 7 16 2 2 3 3 2 6" xfId="28933" xr:uid="{00000000-0005-0000-0000-00002D820000}"/>
    <cellStyle name="Normal 7 16 2 2 3 3 2 7" xfId="33885" xr:uid="{00000000-0005-0000-0000-00002E820000}"/>
    <cellStyle name="Normal 7 16 2 2 3 3 3" xfId="5630" xr:uid="{00000000-0005-0000-0000-00002F820000}"/>
    <cellStyle name="Normal 7 16 2 2 3 3 3 2" xfId="10580" xr:uid="{00000000-0005-0000-0000-000030820000}"/>
    <cellStyle name="Normal 7 16 2 2 3 3 3 2 2" xfId="45241" xr:uid="{00000000-0005-0000-0000-000031820000}"/>
    <cellStyle name="Normal 7 16 2 2 3 3 3 3" xfId="15530" xr:uid="{00000000-0005-0000-0000-000032820000}"/>
    <cellStyle name="Normal 7 16 2 2 3 3 3 3 2" xfId="40289" xr:uid="{00000000-0005-0000-0000-000033820000}"/>
    <cellStyle name="Normal 7 16 2 2 3 3 3 4" xfId="20481" xr:uid="{00000000-0005-0000-0000-000034820000}"/>
    <cellStyle name="Normal 7 16 2 2 3 3 3 5" xfId="25433" xr:uid="{00000000-0005-0000-0000-000035820000}"/>
    <cellStyle name="Normal 7 16 2 2 3 3 3 6" xfId="30385" xr:uid="{00000000-0005-0000-0000-000036820000}"/>
    <cellStyle name="Normal 7 16 2 2 3 3 3 7" xfId="35337" xr:uid="{00000000-0005-0000-0000-000037820000}"/>
    <cellStyle name="Normal 7 16 2 2 3 3 4" xfId="2726" xr:uid="{00000000-0005-0000-0000-000038820000}"/>
    <cellStyle name="Normal 7 16 2 2 3 3 4 2" xfId="42337" xr:uid="{00000000-0005-0000-0000-000039820000}"/>
    <cellStyle name="Normal 7 16 2 2 3 3 5" xfId="7676" xr:uid="{00000000-0005-0000-0000-00003A820000}"/>
    <cellStyle name="Normal 7 16 2 2 3 3 5 2" xfId="37385" xr:uid="{00000000-0005-0000-0000-00003B820000}"/>
    <cellStyle name="Normal 7 16 2 2 3 3 6" xfId="12626" xr:uid="{00000000-0005-0000-0000-00003C820000}"/>
    <cellStyle name="Normal 7 16 2 2 3 3 7" xfId="17577" xr:uid="{00000000-0005-0000-0000-00003D820000}"/>
    <cellStyle name="Normal 7 16 2 2 3 3 8" xfId="22529" xr:uid="{00000000-0005-0000-0000-00003E820000}"/>
    <cellStyle name="Normal 7 16 2 2 3 3 9" xfId="27481" xr:uid="{00000000-0005-0000-0000-00003F820000}"/>
    <cellStyle name="Normal 7 16 2 2 3 4" xfId="1274" xr:uid="{00000000-0005-0000-0000-000040820000}"/>
    <cellStyle name="Normal 7 16 2 2 3 4 10" xfId="33027" xr:uid="{00000000-0005-0000-0000-000041820000}"/>
    <cellStyle name="Normal 7 16 2 2 3 4 2" xfId="4772" xr:uid="{00000000-0005-0000-0000-000042820000}"/>
    <cellStyle name="Normal 7 16 2 2 3 4 2 2" xfId="9722" xr:uid="{00000000-0005-0000-0000-000043820000}"/>
    <cellStyle name="Normal 7 16 2 2 3 4 2 2 2" xfId="44383" xr:uid="{00000000-0005-0000-0000-000044820000}"/>
    <cellStyle name="Normal 7 16 2 2 3 4 2 3" xfId="14672" xr:uid="{00000000-0005-0000-0000-000045820000}"/>
    <cellStyle name="Normal 7 16 2 2 3 4 2 3 2" xfId="39431" xr:uid="{00000000-0005-0000-0000-000046820000}"/>
    <cellStyle name="Normal 7 16 2 2 3 4 2 4" xfId="19623" xr:uid="{00000000-0005-0000-0000-000047820000}"/>
    <cellStyle name="Normal 7 16 2 2 3 4 2 5" xfId="24575" xr:uid="{00000000-0005-0000-0000-000048820000}"/>
    <cellStyle name="Normal 7 16 2 2 3 4 2 6" xfId="29527" xr:uid="{00000000-0005-0000-0000-000049820000}"/>
    <cellStyle name="Normal 7 16 2 2 3 4 2 7" xfId="34479" xr:uid="{00000000-0005-0000-0000-00004A820000}"/>
    <cellStyle name="Normal 7 16 2 2 3 4 3" xfId="6224" xr:uid="{00000000-0005-0000-0000-00004B820000}"/>
    <cellStyle name="Normal 7 16 2 2 3 4 3 2" xfId="11174" xr:uid="{00000000-0005-0000-0000-00004C820000}"/>
    <cellStyle name="Normal 7 16 2 2 3 4 3 2 2" xfId="45835" xr:uid="{00000000-0005-0000-0000-00004D820000}"/>
    <cellStyle name="Normal 7 16 2 2 3 4 3 3" xfId="16124" xr:uid="{00000000-0005-0000-0000-00004E820000}"/>
    <cellStyle name="Normal 7 16 2 2 3 4 3 3 2" xfId="40883" xr:uid="{00000000-0005-0000-0000-00004F820000}"/>
    <cellStyle name="Normal 7 16 2 2 3 4 3 4" xfId="21075" xr:uid="{00000000-0005-0000-0000-000050820000}"/>
    <cellStyle name="Normal 7 16 2 2 3 4 3 5" xfId="26027" xr:uid="{00000000-0005-0000-0000-000051820000}"/>
    <cellStyle name="Normal 7 16 2 2 3 4 3 6" xfId="30979" xr:uid="{00000000-0005-0000-0000-000052820000}"/>
    <cellStyle name="Normal 7 16 2 2 3 4 3 7" xfId="35931" xr:uid="{00000000-0005-0000-0000-000053820000}"/>
    <cellStyle name="Normal 7 16 2 2 3 4 4" xfId="3320" xr:uid="{00000000-0005-0000-0000-000054820000}"/>
    <cellStyle name="Normal 7 16 2 2 3 4 4 2" xfId="42931" xr:uid="{00000000-0005-0000-0000-000055820000}"/>
    <cellStyle name="Normal 7 16 2 2 3 4 5" xfId="8270" xr:uid="{00000000-0005-0000-0000-000056820000}"/>
    <cellStyle name="Normal 7 16 2 2 3 4 5 2" xfId="37979" xr:uid="{00000000-0005-0000-0000-000057820000}"/>
    <cellStyle name="Normal 7 16 2 2 3 4 6" xfId="13220" xr:uid="{00000000-0005-0000-0000-000058820000}"/>
    <cellStyle name="Normal 7 16 2 2 3 4 7" xfId="18171" xr:uid="{00000000-0005-0000-0000-000059820000}"/>
    <cellStyle name="Normal 7 16 2 2 3 4 8" xfId="23123" xr:uid="{00000000-0005-0000-0000-00005A820000}"/>
    <cellStyle name="Normal 7 16 2 2 3 4 9" xfId="28075" xr:uid="{00000000-0005-0000-0000-00005B820000}"/>
    <cellStyle name="Normal 7 16 2 2 3 5" xfId="2396" xr:uid="{00000000-0005-0000-0000-00005C820000}"/>
    <cellStyle name="Normal 7 16 2 2 3 5 2" xfId="7346" xr:uid="{00000000-0005-0000-0000-00005D820000}"/>
    <cellStyle name="Normal 7 16 2 2 3 5 2 2" xfId="42007" xr:uid="{00000000-0005-0000-0000-00005E820000}"/>
    <cellStyle name="Normal 7 16 2 2 3 5 3" xfId="12296" xr:uid="{00000000-0005-0000-0000-00005F820000}"/>
    <cellStyle name="Normal 7 16 2 2 3 5 3 2" xfId="37055" xr:uid="{00000000-0005-0000-0000-000060820000}"/>
    <cellStyle name="Normal 7 16 2 2 3 5 4" xfId="17247" xr:uid="{00000000-0005-0000-0000-000061820000}"/>
    <cellStyle name="Normal 7 16 2 2 3 5 5" xfId="22199" xr:uid="{00000000-0005-0000-0000-000062820000}"/>
    <cellStyle name="Normal 7 16 2 2 3 5 6" xfId="27151" xr:uid="{00000000-0005-0000-0000-000063820000}"/>
    <cellStyle name="Normal 7 16 2 2 3 5 7" xfId="32103" xr:uid="{00000000-0005-0000-0000-000064820000}"/>
    <cellStyle name="Normal 7 16 2 2 3 6" xfId="3848" xr:uid="{00000000-0005-0000-0000-000065820000}"/>
    <cellStyle name="Normal 7 16 2 2 3 6 2" xfId="8798" xr:uid="{00000000-0005-0000-0000-000066820000}"/>
    <cellStyle name="Normal 7 16 2 2 3 6 2 2" xfId="43459" xr:uid="{00000000-0005-0000-0000-000067820000}"/>
    <cellStyle name="Normal 7 16 2 2 3 6 3" xfId="13748" xr:uid="{00000000-0005-0000-0000-000068820000}"/>
    <cellStyle name="Normal 7 16 2 2 3 6 3 2" xfId="38507" xr:uid="{00000000-0005-0000-0000-000069820000}"/>
    <cellStyle name="Normal 7 16 2 2 3 6 4" xfId="18699" xr:uid="{00000000-0005-0000-0000-00006A820000}"/>
    <cellStyle name="Normal 7 16 2 2 3 6 5" xfId="23651" xr:uid="{00000000-0005-0000-0000-00006B820000}"/>
    <cellStyle name="Normal 7 16 2 2 3 6 6" xfId="28603" xr:uid="{00000000-0005-0000-0000-00006C820000}"/>
    <cellStyle name="Normal 7 16 2 2 3 6 7" xfId="33555" xr:uid="{00000000-0005-0000-0000-00006D820000}"/>
    <cellStyle name="Normal 7 16 2 2 3 7" xfId="5300" xr:uid="{00000000-0005-0000-0000-00006E820000}"/>
    <cellStyle name="Normal 7 16 2 2 3 7 2" xfId="10250" xr:uid="{00000000-0005-0000-0000-00006F820000}"/>
    <cellStyle name="Normal 7 16 2 2 3 7 2 2" xfId="44911" xr:uid="{00000000-0005-0000-0000-000070820000}"/>
    <cellStyle name="Normal 7 16 2 2 3 7 3" xfId="15200" xr:uid="{00000000-0005-0000-0000-000071820000}"/>
    <cellStyle name="Normal 7 16 2 2 3 7 3 2" xfId="39959" xr:uid="{00000000-0005-0000-0000-000072820000}"/>
    <cellStyle name="Normal 7 16 2 2 3 7 4" xfId="20151" xr:uid="{00000000-0005-0000-0000-000073820000}"/>
    <cellStyle name="Normal 7 16 2 2 3 7 5" xfId="25103" xr:uid="{00000000-0005-0000-0000-000074820000}"/>
    <cellStyle name="Normal 7 16 2 2 3 7 6" xfId="30055" xr:uid="{00000000-0005-0000-0000-000075820000}"/>
    <cellStyle name="Normal 7 16 2 2 3 7 7" xfId="35007" xr:uid="{00000000-0005-0000-0000-000076820000}"/>
    <cellStyle name="Normal 7 16 2 2 3 8" xfId="1868" xr:uid="{00000000-0005-0000-0000-000077820000}"/>
    <cellStyle name="Normal 7 16 2 2 3 8 2" xfId="41479" xr:uid="{00000000-0005-0000-0000-000078820000}"/>
    <cellStyle name="Normal 7 16 2 2 3 9" xfId="6818" xr:uid="{00000000-0005-0000-0000-000079820000}"/>
    <cellStyle name="Normal 7 16 2 2 3 9 2" xfId="36527" xr:uid="{00000000-0005-0000-0000-00007A820000}"/>
    <cellStyle name="Normal 7 16 2 2 4" xfId="416" xr:uid="{00000000-0005-0000-0000-00007B820000}"/>
    <cellStyle name="Normal 7 16 2 2 4 10" xfId="11834" xr:uid="{00000000-0005-0000-0000-00007C820000}"/>
    <cellStyle name="Normal 7 16 2 2 4 11" xfId="16785" xr:uid="{00000000-0005-0000-0000-00007D820000}"/>
    <cellStyle name="Normal 7 16 2 2 4 12" xfId="21737" xr:uid="{00000000-0005-0000-0000-00007E820000}"/>
    <cellStyle name="Normal 7 16 2 2 4 13" xfId="26689" xr:uid="{00000000-0005-0000-0000-00007F820000}"/>
    <cellStyle name="Normal 7 16 2 2 4 14" xfId="31641" xr:uid="{00000000-0005-0000-0000-000080820000}"/>
    <cellStyle name="Normal 7 16 2 2 4 2" xfId="1010" xr:uid="{00000000-0005-0000-0000-000081820000}"/>
    <cellStyle name="Normal 7 16 2 2 4 2 10" xfId="22001" xr:uid="{00000000-0005-0000-0000-000082820000}"/>
    <cellStyle name="Normal 7 16 2 2 4 2 11" xfId="26953" xr:uid="{00000000-0005-0000-0000-000083820000}"/>
    <cellStyle name="Normal 7 16 2 2 4 2 12" xfId="31905" xr:uid="{00000000-0005-0000-0000-000084820000}"/>
    <cellStyle name="Normal 7 16 2 2 4 2 2" xfId="1604" xr:uid="{00000000-0005-0000-0000-000085820000}"/>
    <cellStyle name="Normal 7 16 2 2 4 2 2 10" xfId="33357" xr:uid="{00000000-0005-0000-0000-000086820000}"/>
    <cellStyle name="Normal 7 16 2 2 4 2 2 2" xfId="5102" xr:uid="{00000000-0005-0000-0000-000087820000}"/>
    <cellStyle name="Normal 7 16 2 2 4 2 2 2 2" xfId="10052" xr:uid="{00000000-0005-0000-0000-000088820000}"/>
    <cellStyle name="Normal 7 16 2 2 4 2 2 2 2 2" xfId="44713" xr:uid="{00000000-0005-0000-0000-000089820000}"/>
    <cellStyle name="Normal 7 16 2 2 4 2 2 2 3" xfId="15002" xr:uid="{00000000-0005-0000-0000-00008A820000}"/>
    <cellStyle name="Normal 7 16 2 2 4 2 2 2 3 2" xfId="39761" xr:uid="{00000000-0005-0000-0000-00008B820000}"/>
    <cellStyle name="Normal 7 16 2 2 4 2 2 2 4" xfId="19953" xr:uid="{00000000-0005-0000-0000-00008C820000}"/>
    <cellStyle name="Normal 7 16 2 2 4 2 2 2 5" xfId="24905" xr:uid="{00000000-0005-0000-0000-00008D820000}"/>
    <cellStyle name="Normal 7 16 2 2 4 2 2 2 6" xfId="29857" xr:uid="{00000000-0005-0000-0000-00008E820000}"/>
    <cellStyle name="Normal 7 16 2 2 4 2 2 2 7" xfId="34809" xr:uid="{00000000-0005-0000-0000-00008F820000}"/>
    <cellStyle name="Normal 7 16 2 2 4 2 2 3" xfId="6554" xr:uid="{00000000-0005-0000-0000-000090820000}"/>
    <cellStyle name="Normal 7 16 2 2 4 2 2 3 2" xfId="11504" xr:uid="{00000000-0005-0000-0000-000091820000}"/>
    <cellStyle name="Normal 7 16 2 2 4 2 2 3 2 2" xfId="46165" xr:uid="{00000000-0005-0000-0000-000092820000}"/>
    <cellStyle name="Normal 7 16 2 2 4 2 2 3 3" xfId="16454" xr:uid="{00000000-0005-0000-0000-000093820000}"/>
    <cellStyle name="Normal 7 16 2 2 4 2 2 3 3 2" xfId="41213" xr:uid="{00000000-0005-0000-0000-000094820000}"/>
    <cellStyle name="Normal 7 16 2 2 4 2 2 3 4" xfId="21405" xr:uid="{00000000-0005-0000-0000-000095820000}"/>
    <cellStyle name="Normal 7 16 2 2 4 2 2 3 5" xfId="26357" xr:uid="{00000000-0005-0000-0000-000096820000}"/>
    <cellStyle name="Normal 7 16 2 2 4 2 2 3 6" xfId="31309" xr:uid="{00000000-0005-0000-0000-000097820000}"/>
    <cellStyle name="Normal 7 16 2 2 4 2 2 3 7" xfId="36261" xr:uid="{00000000-0005-0000-0000-000098820000}"/>
    <cellStyle name="Normal 7 16 2 2 4 2 2 4" xfId="3650" xr:uid="{00000000-0005-0000-0000-000099820000}"/>
    <cellStyle name="Normal 7 16 2 2 4 2 2 4 2" xfId="43261" xr:uid="{00000000-0005-0000-0000-00009A820000}"/>
    <cellStyle name="Normal 7 16 2 2 4 2 2 5" xfId="8600" xr:uid="{00000000-0005-0000-0000-00009B820000}"/>
    <cellStyle name="Normal 7 16 2 2 4 2 2 5 2" xfId="38309" xr:uid="{00000000-0005-0000-0000-00009C820000}"/>
    <cellStyle name="Normal 7 16 2 2 4 2 2 6" xfId="13550" xr:uid="{00000000-0005-0000-0000-00009D820000}"/>
    <cellStyle name="Normal 7 16 2 2 4 2 2 7" xfId="18501" xr:uid="{00000000-0005-0000-0000-00009E820000}"/>
    <cellStyle name="Normal 7 16 2 2 4 2 2 8" xfId="23453" xr:uid="{00000000-0005-0000-0000-00009F820000}"/>
    <cellStyle name="Normal 7 16 2 2 4 2 2 9" xfId="28405" xr:uid="{00000000-0005-0000-0000-0000A0820000}"/>
    <cellStyle name="Normal 7 16 2 2 4 2 3" xfId="3056" xr:uid="{00000000-0005-0000-0000-0000A1820000}"/>
    <cellStyle name="Normal 7 16 2 2 4 2 3 2" xfId="8006" xr:uid="{00000000-0005-0000-0000-0000A2820000}"/>
    <cellStyle name="Normal 7 16 2 2 4 2 3 2 2" xfId="42667" xr:uid="{00000000-0005-0000-0000-0000A3820000}"/>
    <cellStyle name="Normal 7 16 2 2 4 2 3 3" xfId="12956" xr:uid="{00000000-0005-0000-0000-0000A4820000}"/>
    <cellStyle name="Normal 7 16 2 2 4 2 3 3 2" xfId="37715" xr:uid="{00000000-0005-0000-0000-0000A5820000}"/>
    <cellStyle name="Normal 7 16 2 2 4 2 3 4" xfId="17907" xr:uid="{00000000-0005-0000-0000-0000A6820000}"/>
    <cellStyle name="Normal 7 16 2 2 4 2 3 5" xfId="22859" xr:uid="{00000000-0005-0000-0000-0000A7820000}"/>
    <cellStyle name="Normal 7 16 2 2 4 2 3 6" xfId="27811" xr:uid="{00000000-0005-0000-0000-0000A8820000}"/>
    <cellStyle name="Normal 7 16 2 2 4 2 3 7" xfId="32763" xr:uid="{00000000-0005-0000-0000-0000A9820000}"/>
    <cellStyle name="Normal 7 16 2 2 4 2 4" xfId="4508" xr:uid="{00000000-0005-0000-0000-0000AA820000}"/>
    <cellStyle name="Normal 7 16 2 2 4 2 4 2" xfId="9458" xr:uid="{00000000-0005-0000-0000-0000AB820000}"/>
    <cellStyle name="Normal 7 16 2 2 4 2 4 2 2" xfId="44119" xr:uid="{00000000-0005-0000-0000-0000AC820000}"/>
    <cellStyle name="Normal 7 16 2 2 4 2 4 3" xfId="14408" xr:uid="{00000000-0005-0000-0000-0000AD820000}"/>
    <cellStyle name="Normal 7 16 2 2 4 2 4 3 2" xfId="39167" xr:uid="{00000000-0005-0000-0000-0000AE820000}"/>
    <cellStyle name="Normal 7 16 2 2 4 2 4 4" xfId="19359" xr:uid="{00000000-0005-0000-0000-0000AF820000}"/>
    <cellStyle name="Normal 7 16 2 2 4 2 4 5" xfId="24311" xr:uid="{00000000-0005-0000-0000-0000B0820000}"/>
    <cellStyle name="Normal 7 16 2 2 4 2 4 6" xfId="29263" xr:uid="{00000000-0005-0000-0000-0000B1820000}"/>
    <cellStyle name="Normal 7 16 2 2 4 2 4 7" xfId="34215" xr:uid="{00000000-0005-0000-0000-0000B2820000}"/>
    <cellStyle name="Normal 7 16 2 2 4 2 5" xfId="5960" xr:uid="{00000000-0005-0000-0000-0000B3820000}"/>
    <cellStyle name="Normal 7 16 2 2 4 2 5 2" xfId="10910" xr:uid="{00000000-0005-0000-0000-0000B4820000}"/>
    <cellStyle name="Normal 7 16 2 2 4 2 5 2 2" xfId="45571" xr:uid="{00000000-0005-0000-0000-0000B5820000}"/>
    <cellStyle name="Normal 7 16 2 2 4 2 5 3" xfId="15860" xr:uid="{00000000-0005-0000-0000-0000B6820000}"/>
    <cellStyle name="Normal 7 16 2 2 4 2 5 3 2" xfId="40619" xr:uid="{00000000-0005-0000-0000-0000B7820000}"/>
    <cellStyle name="Normal 7 16 2 2 4 2 5 4" xfId="20811" xr:uid="{00000000-0005-0000-0000-0000B8820000}"/>
    <cellStyle name="Normal 7 16 2 2 4 2 5 5" xfId="25763" xr:uid="{00000000-0005-0000-0000-0000B9820000}"/>
    <cellStyle name="Normal 7 16 2 2 4 2 5 6" xfId="30715" xr:uid="{00000000-0005-0000-0000-0000BA820000}"/>
    <cellStyle name="Normal 7 16 2 2 4 2 5 7" xfId="35667" xr:uid="{00000000-0005-0000-0000-0000BB820000}"/>
    <cellStyle name="Normal 7 16 2 2 4 2 6" xfId="2198" xr:uid="{00000000-0005-0000-0000-0000BC820000}"/>
    <cellStyle name="Normal 7 16 2 2 4 2 6 2" xfId="41809" xr:uid="{00000000-0005-0000-0000-0000BD820000}"/>
    <cellStyle name="Normal 7 16 2 2 4 2 7" xfId="7148" xr:uid="{00000000-0005-0000-0000-0000BE820000}"/>
    <cellStyle name="Normal 7 16 2 2 4 2 7 2" xfId="36857" xr:uid="{00000000-0005-0000-0000-0000BF820000}"/>
    <cellStyle name="Normal 7 16 2 2 4 2 8" xfId="12098" xr:uid="{00000000-0005-0000-0000-0000C0820000}"/>
    <cellStyle name="Normal 7 16 2 2 4 2 9" xfId="17049" xr:uid="{00000000-0005-0000-0000-0000C1820000}"/>
    <cellStyle name="Normal 7 16 2 2 4 3" xfId="746" xr:uid="{00000000-0005-0000-0000-0000C2820000}"/>
    <cellStyle name="Normal 7 16 2 2 4 3 10" xfId="32499" xr:uid="{00000000-0005-0000-0000-0000C3820000}"/>
    <cellStyle name="Normal 7 16 2 2 4 3 2" xfId="4244" xr:uid="{00000000-0005-0000-0000-0000C4820000}"/>
    <cellStyle name="Normal 7 16 2 2 4 3 2 2" xfId="9194" xr:uid="{00000000-0005-0000-0000-0000C5820000}"/>
    <cellStyle name="Normal 7 16 2 2 4 3 2 2 2" xfId="43855" xr:uid="{00000000-0005-0000-0000-0000C6820000}"/>
    <cellStyle name="Normal 7 16 2 2 4 3 2 3" xfId="14144" xr:uid="{00000000-0005-0000-0000-0000C7820000}"/>
    <cellStyle name="Normal 7 16 2 2 4 3 2 3 2" xfId="38903" xr:uid="{00000000-0005-0000-0000-0000C8820000}"/>
    <cellStyle name="Normal 7 16 2 2 4 3 2 4" xfId="19095" xr:uid="{00000000-0005-0000-0000-0000C9820000}"/>
    <cellStyle name="Normal 7 16 2 2 4 3 2 5" xfId="24047" xr:uid="{00000000-0005-0000-0000-0000CA820000}"/>
    <cellStyle name="Normal 7 16 2 2 4 3 2 6" xfId="28999" xr:uid="{00000000-0005-0000-0000-0000CB820000}"/>
    <cellStyle name="Normal 7 16 2 2 4 3 2 7" xfId="33951" xr:uid="{00000000-0005-0000-0000-0000CC820000}"/>
    <cellStyle name="Normal 7 16 2 2 4 3 3" xfId="5696" xr:uid="{00000000-0005-0000-0000-0000CD820000}"/>
    <cellStyle name="Normal 7 16 2 2 4 3 3 2" xfId="10646" xr:uid="{00000000-0005-0000-0000-0000CE820000}"/>
    <cellStyle name="Normal 7 16 2 2 4 3 3 2 2" xfId="45307" xr:uid="{00000000-0005-0000-0000-0000CF820000}"/>
    <cellStyle name="Normal 7 16 2 2 4 3 3 3" xfId="15596" xr:uid="{00000000-0005-0000-0000-0000D0820000}"/>
    <cellStyle name="Normal 7 16 2 2 4 3 3 3 2" xfId="40355" xr:uid="{00000000-0005-0000-0000-0000D1820000}"/>
    <cellStyle name="Normal 7 16 2 2 4 3 3 4" xfId="20547" xr:uid="{00000000-0005-0000-0000-0000D2820000}"/>
    <cellStyle name="Normal 7 16 2 2 4 3 3 5" xfId="25499" xr:uid="{00000000-0005-0000-0000-0000D3820000}"/>
    <cellStyle name="Normal 7 16 2 2 4 3 3 6" xfId="30451" xr:uid="{00000000-0005-0000-0000-0000D4820000}"/>
    <cellStyle name="Normal 7 16 2 2 4 3 3 7" xfId="35403" xr:uid="{00000000-0005-0000-0000-0000D5820000}"/>
    <cellStyle name="Normal 7 16 2 2 4 3 4" xfId="2792" xr:uid="{00000000-0005-0000-0000-0000D6820000}"/>
    <cellStyle name="Normal 7 16 2 2 4 3 4 2" xfId="42403" xr:uid="{00000000-0005-0000-0000-0000D7820000}"/>
    <cellStyle name="Normal 7 16 2 2 4 3 5" xfId="7742" xr:uid="{00000000-0005-0000-0000-0000D8820000}"/>
    <cellStyle name="Normal 7 16 2 2 4 3 5 2" xfId="37451" xr:uid="{00000000-0005-0000-0000-0000D9820000}"/>
    <cellStyle name="Normal 7 16 2 2 4 3 6" xfId="12692" xr:uid="{00000000-0005-0000-0000-0000DA820000}"/>
    <cellStyle name="Normal 7 16 2 2 4 3 7" xfId="17643" xr:uid="{00000000-0005-0000-0000-0000DB820000}"/>
    <cellStyle name="Normal 7 16 2 2 4 3 8" xfId="22595" xr:uid="{00000000-0005-0000-0000-0000DC820000}"/>
    <cellStyle name="Normal 7 16 2 2 4 3 9" xfId="27547" xr:uid="{00000000-0005-0000-0000-0000DD820000}"/>
    <cellStyle name="Normal 7 16 2 2 4 4" xfId="1340" xr:uid="{00000000-0005-0000-0000-0000DE820000}"/>
    <cellStyle name="Normal 7 16 2 2 4 4 10" xfId="33093" xr:uid="{00000000-0005-0000-0000-0000DF820000}"/>
    <cellStyle name="Normal 7 16 2 2 4 4 2" xfId="4838" xr:uid="{00000000-0005-0000-0000-0000E0820000}"/>
    <cellStyle name="Normal 7 16 2 2 4 4 2 2" xfId="9788" xr:uid="{00000000-0005-0000-0000-0000E1820000}"/>
    <cellStyle name="Normal 7 16 2 2 4 4 2 2 2" xfId="44449" xr:uid="{00000000-0005-0000-0000-0000E2820000}"/>
    <cellStyle name="Normal 7 16 2 2 4 4 2 3" xfId="14738" xr:uid="{00000000-0005-0000-0000-0000E3820000}"/>
    <cellStyle name="Normal 7 16 2 2 4 4 2 3 2" xfId="39497" xr:uid="{00000000-0005-0000-0000-0000E4820000}"/>
    <cellStyle name="Normal 7 16 2 2 4 4 2 4" xfId="19689" xr:uid="{00000000-0005-0000-0000-0000E5820000}"/>
    <cellStyle name="Normal 7 16 2 2 4 4 2 5" xfId="24641" xr:uid="{00000000-0005-0000-0000-0000E6820000}"/>
    <cellStyle name="Normal 7 16 2 2 4 4 2 6" xfId="29593" xr:uid="{00000000-0005-0000-0000-0000E7820000}"/>
    <cellStyle name="Normal 7 16 2 2 4 4 2 7" xfId="34545" xr:uid="{00000000-0005-0000-0000-0000E8820000}"/>
    <cellStyle name="Normal 7 16 2 2 4 4 3" xfId="6290" xr:uid="{00000000-0005-0000-0000-0000E9820000}"/>
    <cellStyle name="Normal 7 16 2 2 4 4 3 2" xfId="11240" xr:uid="{00000000-0005-0000-0000-0000EA820000}"/>
    <cellStyle name="Normal 7 16 2 2 4 4 3 2 2" xfId="45901" xr:uid="{00000000-0005-0000-0000-0000EB820000}"/>
    <cellStyle name="Normal 7 16 2 2 4 4 3 3" xfId="16190" xr:uid="{00000000-0005-0000-0000-0000EC820000}"/>
    <cellStyle name="Normal 7 16 2 2 4 4 3 3 2" xfId="40949" xr:uid="{00000000-0005-0000-0000-0000ED820000}"/>
    <cellStyle name="Normal 7 16 2 2 4 4 3 4" xfId="21141" xr:uid="{00000000-0005-0000-0000-0000EE820000}"/>
    <cellStyle name="Normal 7 16 2 2 4 4 3 5" xfId="26093" xr:uid="{00000000-0005-0000-0000-0000EF820000}"/>
    <cellStyle name="Normal 7 16 2 2 4 4 3 6" xfId="31045" xr:uid="{00000000-0005-0000-0000-0000F0820000}"/>
    <cellStyle name="Normal 7 16 2 2 4 4 3 7" xfId="35997" xr:uid="{00000000-0005-0000-0000-0000F1820000}"/>
    <cellStyle name="Normal 7 16 2 2 4 4 4" xfId="3386" xr:uid="{00000000-0005-0000-0000-0000F2820000}"/>
    <cellStyle name="Normal 7 16 2 2 4 4 4 2" xfId="42997" xr:uid="{00000000-0005-0000-0000-0000F3820000}"/>
    <cellStyle name="Normal 7 16 2 2 4 4 5" xfId="8336" xr:uid="{00000000-0005-0000-0000-0000F4820000}"/>
    <cellStyle name="Normal 7 16 2 2 4 4 5 2" xfId="38045" xr:uid="{00000000-0005-0000-0000-0000F5820000}"/>
    <cellStyle name="Normal 7 16 2 2 4 4 6" xfId="13286" xr:uid="{00000000-0005-0000-0000-0000F6820000}"/>
    <cellStyle name="Normal 7 16 2 2 4 4 7" xfId="18237" xr:uid="{00000000-0005-0000-0000-0000F7820000}"/>
    <cellStyle name="Normal 7 16 2 2 4 4 8" xfId="23189" xr:uid="{00000000-0005-0000-0000-0000F8820000}"/>
    <cellStyle name="Normal 7 16 2 2 4 4 9" xfId="28141" xr:uid="{00000000-0005-0000-0000-0000F9820000}"/>
    <cellStyle name="Normal 7 16 2 2 4 5" xfId="2462" xr:uid="{00000000-0005-0000-0000-0000FA820000}"/>
    <cellStyle name="Normal 7 16 2 2 4 5 2" xfId="7412" xr:uid="{00000000-0005-0000-0000-0000FB820000}"/>
    <cellStyle name="Normal 7 16 2 2 4 5 2 2" xfId="42073" xr:uid="{00000000-0005-0000-0000-0000FC820000}"/>
    <cellStyle name="Normal 7 16 2 2 4 5 3" xfId="12362" xr:uid="{00000000-0005-0000-0000-0000FD820000}"/>
    <cellStyle name="Normal 7 16 2 2 4 5 3 2" xfId="37121" xr:uid="{00000000-0005-0000-0000-0000FE820000}"/>
    <cellStyle name="Normal 7 16 2 2 4 5 4" xfId="17313" xr:uid="{00000000-0005-0000-0000-0000FF820000}"/>
    <cellStyle name="Normal 7 16 2 2 4 5 5" xfId="22265" xr:uid="{00000000-0005-0000-0000-000000830000}"/>
    <cellStyle name="Normal 7 16 2 2 4 5 6" xfId="27217" xr:uid="{00000000-0005-0000-0000-000001830000}"/>
    <cellStyle name="Normal 7 16 2 2 4 5 7" xfId="32169" xr:uid="{00000000-0005-0000-0000-000002830000}"/>
    <cellStyle name="Normal 7 16 2 2 4 6" xfId="3914" xr:uid="{00000000-0005-0000-0000-000003830000}"/>
    <cellStyle name="Normal 7 16 2 2 4 6 2" xfId="8864" xr:uid="{00000000-0005-0000-0000-000004830000}"/>
    <cellStyle name="Normal 7 16 2 2 4 6 2 2" xfId="43525" xr:uid="{00000000-0005-0000-0000-000005830000}"/>
    <cellStyle name="Normal 7 16 2 2 4 6 3" xfId="13814" xr:uid="{00000000-0005-0000-0000-000006830000}"/>
    <cellStyle name="Normal 7 16 2 2 4 6 3 2" xfId="38573" xr:uid="{00000000-0005-0000-0000-000007830000}"/>
    <cellStyle name="Normal 7 16 2 2 4 6 4" xfId="18765" xr:uid="{00000000-0005-0000-0000-000008830000}"/>
    <cellStyle name="Normal 7 16 2 2 4 6 5" xfId="23717" xr:uid="{00000000-0005-0000-0000-000009830000}"/>
    <cellStyle name="Normal 7 16 2 2 4 6 6" xfId="28669" xr:uid="{00000000-0005-0000-0000-00000A830000}"/>
    <cellStyle name="Normal 7 16 2 2 4 6 7" xfId="33621" xr:uid="{00000000-0005-0000-0000-00000B830000}"/>
    <cellStyle name="Normal 7 16 2 2 4 7" xfId="5366" xr:uid="{00000000-0005-0000-0000-00000C830000}"/>
    <cellStyle name="Normal 7 16 2 2 4 7 2" xfId="10316" xr:uid="{00000000-0005-0000-0000-00000D830000}"/>
    <cellStyle name="Normal 7 16 2 2 4 7 2 2" xfId="44977" xr:uid="{00000000-0005-0000-0000-00000E830000}"/>
    <cellStyle name="Normal 7 16 2 2 4 7 3" xfId="15266" xr:uid="{00000000-0005-0000-0000-00000F830000}"/>
    <cellStyle name="Normal 7 16 2 2 4 7 3 2" xfId="40025" xr:uid="{00000000-0005-0000-0000-000010830000}"/>
    <cellStyle name="Normal 7 16 2 2 4 7 4" xfId="20217" xr:uid="{00000000-0005-0000-0000-000011830000}"/>
    <cellStyle name="Normal 7 16 2 2 4 7 5" xfId="25169" xr:uid="{00000000-0005-0000-0000-000012830000}"/>
    <cellStyle name="Normal 7 16 2 2 4 7 6" xfId="30121" xr:uid="{00000000-0005-0000-0000-000013830000}"/>
    <cellStyle name="Normal 7 16 2 2 4 7 7" xfId="35073" xr:uid="{00000000-0005-0000-0000-000014830000}"/>
    <cellStyle name="Normal 7 16 2 2 4 8" xfId="1934" xr:uid="{00000000-0005-0000-0000-000015830000}"/>
    <cellStyle name="Normal 7 16 2 2 4 8 2" xfId="41545" xr:uid="{00000000-0005-0000-0000-000016830000}"/>
    <cellStyle name="Normal 7 16 2 2 4 9" xfId="6884" xr:uid="{00000000-0005-0000-0000-000017830000}"/>
    <cellStyle name="Normal 7 16 2 2 4 9 2" xfId="36593" xr:uid="{00000000-0005-0000-0000-000018830000}"/>
    <cellStyle name="Normal 7 16 2 2 5" xfId="482" xr:uid="{00000000-0005-0000-0000-000019830000}"/>
    <cellStyle name="Normal 7 16 2 2 5 10" xfId="11900" xr:uid="{00000000-0005-0000-0000-00001A830000}"/>
    <cellStyle name="Normal 7 16 2 2 5 11" xfId="16851" xr:uid="{00000000-0005-0000-0000-00001B830000}"/>
    <cellStyle name="Normal 7 16 2 2 5 12" xfId="21803" xr:uid="{00000000-0005-0000-0000-00001C830000}"/>
    <cellStyle name="Normal 7 16 2 2 5 13" xfId="26755" xr:uid="{00000000-0005-0000-0000-00001D830000}"/>
    <cellStyle name="Normal 7 16 2 2 5 14" xfId="31707" xr:uid="{00000000-0005-0000-0000-00001E830000}"/>
    <cellStyle name="Normal 7 16 2 2 5 2" xfId="1076" xr:uid="{00000000-0005-0000-0000-00001F830000}"/>
    <cellStyle name="Normal 7 16 2 2 5 2 10" xfId="22067" xr:uid="{00000000-0005-0000-0000-000020830000}"/>
    <cellStyle name="Normal 7 16 2 2 5 2 11" xfId="27019" xr:uid="{00000000-0005-0000-0000-000021830000}"/>
    <cellStyle name="Normal 7 16 2 2 5 2 12" xfId="31971" xr:uid="{00000000-0005-0000-0000-000022830000}"/>
    <cellStyle name="Normal 7 16 2 2 5 2 2" xfId="1670" xr:uid="{00000000-0005-0000-0000-000023830000}"/>
    <cellStyle name="Normal 7 16 2 2 5 2 2 10" xfId="33423" xr:uid="{00000000-0005-0000-0000-000024830000}"/>
    <cellStyle name="Normal 7 16 2 2 5 2 2 2" xfId="5168" xr:uid="{00000000-0005-0000-0000-000025830000}"/>
    <cellStyle name="Normal 7 16 2 2 5 2 2 2 2" xfId="10118" xr:uid="{00000000-0005-0000-0000-000026830000}"/>
    <cellStyle name="Normal 7 16 2 2 5 2 2 2 2 2" xfId="44779" xr:uid="{00000000-0005-0000-0000-000027830000}"/>
    <cellStyle name="Normal 7 16 2 2 5 2 2 2 3" xfId="15068" xr:uid="{00000000-0005-0000-0000-000028830000}"/>
    <cellStyle name="Normal 7 16 2 2 5 2 2 2 3 2" xfId="39827" xr:uid="{00000000-0005-0000-0000-000029830000}"/>
    <cellStyle name="Normal 7 16 2 2 5 2 2 2 4" xfId="20019" xr:uid="{00000000-0005-0000-0000-00002A830000}"/>
    <cellStyle name="Normal 7 16 2 2 5 2 2 2 5" xfId="24971" xr:uid="{00000000-0005-0000-0000-00002B830000}"/>
    <cellStyle name="Normal 7 16 2 2 5 2 2 2 6" xfId="29923" xr:uid="{00000000-0005-0000-0000-00002C830000}"/>
    <cellStyle name="Normal 7 16 2 2 5 2 2 2 7" xfId="34875" xr:uid="{00000000-0005-0000-0000-00002D830000}"/>
    <cellStyle name="Normal 7 16 2 2 5 2 2 3" xfId="6620" xr:uid="{00000000-0005-0000-0000-00002E830000}"/>
    <cellStyle name="Normal 7 16 2 2 5 2 2 3 2" xfId="11570" xr:uid="{00000000-0005-0000-0000-00002F830000}"/>
    <cellStyle name="Normal 7 16 2 2 5 2 2 3 2 2" xfId="46231" xr:uid="{00000000-0005-0000-0000-000030830000}"/>
    <cellStyle name="Normal 7 16 2 2 5 2 2 3 3" xfId="16520" xr:uid="{00000000-0005-0000-0000-000031830000}"/>
    <cellStyle name="Normal 7 16 2 2 5 2 2 3 3 2" xfId="41279" xr:uid="{00000000-0005-0000-0000-000032830000}"/>
    <cellStyle name="Normal 7 16 2 2 5 2 2 3 4" xfId="21471" xr:uid="{00000000-0005-0000-0000-000033830000}"/>
    <cellStyle name="Normal 7 16 2 2 5 2 2 3 5" xfId="26423" xr:uid="{00000000-0005-0000-0000-000034830000}"/>
    <cellStyle name="Normal 7 16 2 2 5 2 2 3 6" xfId="31375" xr:uid="{00000000-0005-0000-0000-000035830000}"/>
    <cellStyle name="Normal 7 16 2 2 5 2 2 3 7" xfId="36327" xr:uid="{00000000-0005-0000-0000-000036830000}"/>
    <cellStyle name="Normal 7 16 2 2 5 2 2 4" xfId="3716" xr:uid="{00000000-0005-0000-0000-000037830000}"/>
    <cellStyle name="Normal 7 16 2 2 5 2 2 4 2" xfId="43327" xr:uid="{00000000-0005-0000-0000-000038830000}"/>
    <cellStyle name="Normal 7 16 2 2 5 2 2 5" xfId="8666" xr:uid="{00000000-0005-0000-0000-000039830000}"/>
    <cellStyle name="Normal 7 16 2 2 5 2 2 5 2" xfId="38375" xr:uid="{00000000-0005-0000-0000-00003A830000}"/>
    <cellStyle name="Normal 7 16 2 2 5 2 2 6" xfId="13616" xr:uid="{00000000-0005-0000-0000-00003B830000}"/>
    <cellStyle name="Normal 7 16 2 2 5 2 2 7" xfId="18567" xr:uid="{00000000-0005-0000-0000-00003C830000}"/>
    <cellStyle name="Normal 7 16 2 2 5 2 2 8" xfId="23519" xr:uid="{00000000-0005-0000-0000-00003D830000}"/>
    <cellStyle name="Normal 7 16 2 2 5 2 2 9" xfId="28471" xr:uid="{00000000-0005-0000-0000-00003E830000}"/>
    <cellStyle name="Normal 7 16 2 2 5 2 3" xfId="3122" xr:uid="{00000000-0005-0000-0000-00003F830000}"/>
    <cellStyle name="Normal 7 16 2 2 5 2 3 2" xfId="8072" xr:uid="{00000000-0005-0000-0000-000040830000}"/>
    <cellStyle name="Normal 7 16 2 2 5 2 3 2 2" xfId="42733" xr:uid="{00000000-0005-0000-0000-000041830000}"/>
    <cellStyle name="Normal 7 16 2 2 5 2 3 3" xfId="13022" xr:uid="{00000000-0005-0000-0000-000042830000}"/>
    <cellStyle name="Normal 7 16 2 2 5 2 3 3 2" xfId="37781" xr:uid="{00000000-0005-0000-0000-000043830000}"/>
    <cellStyle name="Normal 7 16 2 2 5 2 3 4" xfId="17973" xr:uid="{00000000-0005-0000-0000-000044830000}"/>
    <cellStyle name="Normal 7 16 2 2 5 2 3 5" xfId="22925" xr:uid="{00000000-0005-0000-0000-000045830000}"/>
    <cellStyle name="Normal 7 16 2 2 5 2 3 6" xfId="27877" xr:uid="{00000000-0005-0000-0000-000046830000}"/>
    <cellStyle name="Normal 7 16 2 2 5 2 3 7" xfId="32829" xr:uid="{00000000-0005-0000-0000-000047830000}"/>
    <cellStyle name="Normal 7 16 2 2 5 2 4" xfId="4574" xr:uid="{00000000-0005-0000-0000-000048830000}"/>
    <cellStyle name="Normal 7 16 2 2 5 2 4 2" xfId="9524" xr:uid="{00000000-0005-0000-0000-000049830000}"/>
    <cellStyle name="Normal 7 16 2 2 5 2 4 2 2" xfId="44185" xr:uid="{00000000-0005-0000-0000-00004A830000}"/>
    <cellStyle name="Normal 7 16 2 2 5 2 4 3" xfId="14474" xr:uid="{00000000-0005-0000-0000-00004B830000}"/>
    <cellStyle name="Normal 7 16 2 2 5 2 4 3 2" xfId="39233" xr:uid="{00000000-0005-0000-0000-00004C830000}"/>
    <cellStyle name="Normal 7 16 2 2 5 2 4 4" xfId="19425" xr:uid="{00000000-0005-0000-0000-00004D830000}"/>
    <cellStyle name="Normal 7 16 2 2 5 2 4 5" xfId="24377" xr:uid="{00000000-0005-0000-0000-00004E830000}"/>
    <cellStyle name="Normal 7 16 2 2 5 2 4 6" xfId="29329" xr:uid="{00000000-0005-0000-0000-00004F830000}"/>
    <cellStyle name="Normal 7 16 2 2 5 2 4 7" xfId="34281" xr:uid="{00000000-0005-0000-0000-000050830000}"/>
    <cellStyle name="Normal 7 16 2 2 5 2 5" xfId="6026" xr:uid="{00000000-0005-0000-0000-000051830000}"/>
    <cellStyle name="Normal 7 16 2 2 5 2 5 2" xfId="10976" xr:uid="{00000000-0005-0000-0000-000052830000}"/>
    <cellStyle name="Normal 7 16 2 2 5 2 5 2 2" xfId="45637" xr:uid="{00000000-0005-0000-0000-000053830000}"/>
    <cellStyle name="Normal 7 16 2 2 5 2 5 3" xfId="15926" xr:uid="{00000000-0005-0000-0000-000054830000}"/>
    <cellStyle name="Normal 7 16 2 2 5 2 5 3 2" xfId="40685" xr:uid="{00000000-0005-0000-0000-000055830000}"/>
    <cellStyle name="Normal 7 16 2 2 5 2 5 4" xfId="20877" xr:uid="{00000000-0005-0000-0000-000056830000}"/>
    <cellStyle name="Normal 7 16 2 2 5 2 5 5" xfId="25829" xr:uid="{00000000-0005-0000-0000-000057830000}"/>
    <cellStyle name="Normal 7 16 2 2 5 2 5 6" xfId="30781" xr:uid="{00000000-0005-0000-0000-000058830000}"/>
    <cellStyle name="Normal 7 16 2 2 5 2 5 7" xfId="35733" xr:uid="{00000000-0005-0000-0000-000059830000}"/>
    <cellStyle name="Normal 7 16 2 2 5 2 6" xfId="2264" xr:uid="{00000000-0005-0000-0000-00005A830000}"/>
    <cellStyle name="Normal 7 16 2 2 5 2 6 2" xfId="41875" xr:uid="{00000000-0005-0000-0000-00005B830000}"/>
    <cellStyle name="Normal 7 16 2 2 5 2 7" xfId="7214" xr:uid="{00000000-0005-0000-0000-00005C830000}"/>
    <cellStyle name="Normal 7 16 2 2 5 2 7 2" xfId="36923" xr:uid="{00000000-0005-0000-0000-00005D830000}"/>
    <cellStyle name="Normal 7 16 2 2 5 2 8" xfId="12164" xr:uid="{00000000-0005-0000-0000-00005E830000}"/>
    <cellStyle name="Normal 7 16 2 2 5 2 9" xfId="17115" xr:uid="{00000000-0005-0000-0000-00005F830000}"/>
    <cellStyle name="Normal 7 16 2 2 5 3" xfId="812" xr:uid="{00000000-0005-0000-0000-000060830000}"/>
    <cellStyle name="Normal 7 16 2 2 5 3 10" xfId="32565" xr:uid="{00000000-0005-0000-0000-000061830000}"/>
    <cellStyle name="Normal 7 16 2 2 5 3 2" xfId="4310" xr:uid="{00000000-0005-0000-0000-000062830000}"/>
    <cellStyle name="Normal 7 16 2 2 5 3 2 2" xfId="9260" xr:uid="{00000000-0005-0000-0000-000063830000}"/>
    <cellStyle name="Normal 7 16 2 2 5 3 2 2 2" xfId="43921" xr:uid="{00000000-0005-0000-0000-000064830000}"/>
    <cellStyle name="Normal 7 16 2 2 5 3 2 3" xfId="14210" xr:uid="{00000000-0005-0000-0000-000065830000}"/>
    <cellStyle name="Normal 7 16 2 2 5 3 2 3 2" xfId="38969" xr:uid="{00000000-0005-0000-0000-000066830000}"/>
    <cellStyle name="Normal 7 16 2 2 5 3 2 4" xfId="19161" xr:uid="{00000000-0005-0000-0000-000067830000}"/>
    <cellStyle name="Normal 7 16 2 2 5 3 2 5" xfId="24113" xr:uid="{00000000-0005-0000-0000-000068830000}"/>
    <cellStyle name="Normal 7 16 2 2 5 3 2 6" xfId="29065" xr:uid="{00000000-0005-0000-0000-000069830000}"/>
    <cellStyle name="Normal 7 16 2 2 5 3 2 7" xfId="34017" xr:uid="{00000000-0005-0000-0000-00006A830000}"/>
    <cellStyle name="Normal 7 16 2 2 5 3 3" xfId="5762" xr:uid="{00000000-0005-0000-0000-00006B830000}"/>
    <cellStyle name="Normal 7 16 2 2 5 3 3 2" xfId="10712" xr:uid="{00000000-0005-0000-0000-00006C830000}"/>
    <cellStyle name="Normal 7 16 2 2 5 3 3 2 2" xfId="45373" xr:uid="{00000000-0005-0000-0000-00006D830000}"/>
    <cellStyle name="Normal 7 16 2 2 5 3 3 3" xfId="15662" xr:uid="{00000000-0005-0000-0000-00006E830000}"/>
    <cellStyle name="Normal 7 16 2 2 5 3 3 3 2" xfId="40421" xr:uid="{00000000-0005-0000-0000-00006F830000}"/>
    <cellStyle name="Normal 7 16 2 2 5 3 3 4" xfId="20613" xr:uid="{00000000-0005-0000-0000-000070830000}"/>
    <cellStyle name="Normal 7 16 2 2 5 3 3 5" xfId="25565" xr:uid="{00000000-0005-0000-0000-000071830000}"/>
    <cellStyle name="Normal 7 16 2 2 5 3 3 6" xfId="30517" xr:uid="{00000000-0005-0000-0000-000072830000}"/>
    <cellStyle name="Normal 7 16 2 2 5 3 3 7" xfId="35469" xr:uid="{00000000-0005-0000-0000-000073830000}"/>
    <cellStyle name="Normal 7 16 2 2 5 3 4" xfId="2858" xr:uid="{00000000-0005-0000-0000-000074830000}"/>
    <cellStyle name="Normal 7 16 2 2 5 3 4 2" xfId="42469" xr:uid="{00000000-0005-0000-0000-000075830000}"/>
    <cellStyle name="Normal 7 16 2 2 5 3 5" xfId="7808" xr:uid="{00000000-0005-0000-0000-000076830000}"/>
    <cellStyle name="Normal 7 16 2 2 5 3 5 2" xfId="37517" xr:uid="{00000000-0005-0000-0000-000077830000}"/>
    <cellStyle name="Normal 7 16 2 2 5 3 6" xfId="12758" xr:uid="{00000000-0005-0000-0000-000078830000}"/>
    <cellStyle name="Normal 7 16 2 2 5 3 7" xfId="17709" xr:uid="{00000000-0005-0000-0000-000079830000}"/>
    <cellStyle name="Normal 7 16 2 2 5 3 8" xfId="22661" xr:uid="{00000000-0005-0000-0000-00007A830000}"/>
    <cellStyle name="Normal 7 16 2 2 5 3 9" xfId="27613" xr:uid="{00000000-0005-0000-0000-00007B830000}"/>
    <cellStyle name="Normal 7 16 2 2 5 4" xfId="1406" xr:uid="{00000000-0005-0000-0000-00007C830000}"/>
    <cellStyle name="Normal 7 16 2 2 5 4 10" xfId="33159" xr:uid="{00000000-0005-0000-0000-00007D830000}"/>
    <cellStyle name="Normal 7 16 2 2 5 4 2" xfId="4904" xr:uid="{00000000-0005-0000-0000-00007E830000}"/>
    <cellStyle name="Normal 7 16 2 2 5 4 2 2" xfId="9854" xr:uid="{00000000-0005-0000-0000-00007F830000}"/>
    <cellStyle name="Normal 7 16 2 2 5 4 2 2 2" xfId="44515" xr:uid="{00000000-0005-0000-0000-000080830000}"/>
    <cellStyle name="Normal 7 16 2 2 5 4 2 3" xfId="14804" xr:uid="{00000000-0005-0000-0000-000081830000}"/>
    <cellStyle name="Normal 7 16 2 2 5 4 2 3 2" xfId="39563" xr:uid="{00000000-0005-0000-0000-000082830000}"/>
    <cellStyle name="Normal 7 16 2 2 5 4 2 4" xfId="19755" xr:uid="{00000000-0005-0000-0000-000083830000}"/>
    <cellStyle name="Normal 7 16 2 2 5 4 2 5" xfId="24707" xr:uid="{00000000-0005-0000-0000-000084830000}"/>
    <cellStyle name="Normal 7 16 2 2 5 4 2 6" xfId="29659" xr:uid="{00000000-0005-0000-0000-000085830000}"/>
    <cellStyle name="Normal 7 16 2 2 5 4 2 7" xfId="34611" xr:uid="{00000000-0005-0000-0000-000086830000}"/>
    <cellStyle name="Normal 7 16 2 2 5 4 3" xfId="6356" xr:uid="{00000000-0005-0000-0000-000087830000}"/>
    <cellStyle name="Normal 7 16 2 2 5 4 3 2" xfId="11306" xr:uid="{00000000-0005-0000-0000-000088830000}"/>
    <cellStyle name="Normal 7 16 2 2 5 4 3 2 2" xfId="45967" xr:uid="{00000000-0005-0000-0000-000089830000}"/>
    <cellStyle name="Normal 7 16 2 2 5 4 3 3" xfId="16256" xr:uid="{00000000-0005-0000-0000-00008A830000}"/>
    <cellStyle name="Normal 7 16 2 2 5 4 3 3 2" xfId="41015" xr:uid="{00000000-0005-0000-0000-00008B830000}"/>
    <cellStyle name="Normal 7 16 2 2 5 4 3 4" xfId="21207" xr:uid="{00000000-0005-0000-0000-00008C830000}"/>
    <cellStyle name="Normal 7 16 2 2 5 4 3 5" xfId="26159" xr:uid="{00000000-0005-0000-0000-00008D830000}"/>
    <cellStyle name="Normal 7 16 2 2 5 4 3 6" xfId="31111" xr:uid="{00000000-0005-0000-0000-00008E830000}"/>
    <cellStyle name="Normal 7 16 2 2 5 4 3 7" xfId="36063" xr:uid="{00000000-0005-0000-0000-00008F830000}"/>
    <cellStyle name="Normal 7 16 2 2 5 4 4" xfId="3452" xr:uid="{00000000-0005-0000-0000-000090830000}"/>
    <cellStyle name="Normal 7 16 2 2 5 4 4 2" xfId="43063" xr:uid="{00000000-0005-0000-0000-000091830000}"/>
    <cellStyle name="Normal 7 16 2 2 5 4 5" xfId="8402" xr:uid="{00000000-0005-0000-0000-000092830000}"/>
    <cellStyle name="Normal 7 16 2 2 5 4 5 2" xfId="38111" xr:uid="{00000000-0005-0000-0000-000093830000}"/>
    <cellStyle name="Normal 7 16 2 2 5 4 6" xfId="13352" xr:uid="{00000000-0005-0000-0000-000094830000}"/>
    <cellStyle name="Normal 7 16 2 2 5 4 7" xfId="18303" xr:uid="{00000000-0005-0000-0000-000095830000}"/>
    <cellStyle name="Normal 7 16 2 2 5 4 8" xfId="23255" xr:uid="{00000000-0005-0000-0000-000096830000}"/>
    <cellStyle name="Normal 7 16 2 2 5 4 9" xfId="28207" xr:uid="{00000000-0005-0000-0000-000097830000}"/>
    <cellStyle name="Normal 7 16 2 2 5 5" xfId="2528" xr:uid="{00000000-0005-0000-0000-000098830000}"/>
    <cellStyle name="Normal 7 16 2 2 5 5 2" xfId="7478" xr:uid="{00000000-0005-0000-0000-000099830000}"/>
    <cellStyle name="Normal 7 16 2 2 5 5 2 2" xfId="42139" xr:uid="{00000000-0005-0000-0000-00009A830000}"/>
    <cellStyle name="Normal 7 16 2 2 5 5 3" xfId="12428" xr:uid="{00000000-0005-0000-0000-00009B830000}"/>
    <cellStyle name="Normal 7 16 2 2 5 5 3 2" xfId="37187" xr:uid="{00000000-0005-0000-0000-00009C830000}"/>
    <cellStyle name="Normal 7 16 2 2 5 5 4" xfId="17379" xr:uid="{00000000-0005-0000-0000-00009D830000}"/>
    <cellStyle name="Normal 7 16 2 2 5 5 5" xfId="22331" xr:uid="{00000000-0005-0000-0000-00009E830000}"/>
    <cellStyle name="Normal 7 16 2 2 5 5 6" xfId="27283" xr:uid="{00000000-0005-0000-0000-00009F830000}"/>
    <cellStyle name="Normal 7 16 2 2 5 5 7" xfId="32235" xr:uid="{00000000-0005-0000-0000-0000A0830000}"/>
    <cellStyle name="Normal 7 16 2 2 5 6" xfId="3980" xr:uid="{00000000-0005-0000-0000-0000A1830000}"/>
    <cellStyle name="Normal 7 16 2 2 5 6 2" xfId="8930" xr:uid="{00000000-0005-0000-0000-0000A2830000}"/>
    <cellStyle name="Normal 7 16 2 2 5 6 2 2" xfId="43591" xr:uid="{00000000-0005-0000-0000-0000A3830000}"/>
    <cellStyle name="Normal 7 16 2 2 5 6 3" xfId="13880" xr:uid="{00000000-0005-0000-0000-0000A4830000}"/>
    <cellStyle name="Normal 7 16 2 2 5 6 3 2" xfId="38639" xr:uid="{00000000-0005-0000-0000-0000A5830000}"/>
    <cellStyle name="Normal 7 16 2 2 5 6 4" xfId="18831" xr:uid="{00000000-0005-0000-0000-0000A6830000}"/>
    <cellStyle name="Normal 7 16 2 2 5 6 5" xfId="23783" xr:uid="{00000000-0005-0000-0000-0000A7830000}"/>
    <cellStyle name="Normal 7 16 2 2 5 6 6" xfId="28735" xr:uid="{00000000-0005-0000-0000-0000A8830000}"/>
    <cellStyle name="Normal 7 16 2 2 5 6 7" xfId="33687" xr:uid="{00000000-0005-0000-0000-0000A9830000}"/>
    <cellStyle name="Normal 7 16 2 2 5 7" xfId="5432" xr:uid="{00000000-0005-0000-0000-0000AA830000}"/>
    <cellStyle name="Normal 7 16 2 2 5 7 2" xfId="10382" xr:uid="{00000000-0005-0000-0000-0000AB830000}"/>
    <cellStyle name="Normal 7 16 2 2 5 7 2 2" xfId="45043" xr:uid="{00000000-0005-0000-0000-0000AC830000}"/>
    <cellStyle name="Normal 7 16 2 2 5 7 3" xfId="15332" xr:uid="{00000000-0005-0000-0000-0000AD830000}"/>
    <cellStyle name="Normal 7 16 2 2 5 7 3 2" xfId="40091" xr:uid="{00000000-0005-0000-0000-0000AE830000}"/>
    <cellStyle name="Normal 7 16 2 2 5 7 4" xfId="20283" xr:uid="{00000000-0005-0000-0000-0000AF830000}"/>
    <cellStyle name="Normal 7 16 2 2 5 7 5" xfId="25235" xr:uid="{00000000-0005-0000-0000-0000B0830000}"/>
    <cellStyle name="Normal 7 16 2 2 5 7 6" xfId="30187" xr:uid="{00000000-0005-0000-0000-0000B1830000}"/>
    <cellStyle name="Normal 7 16 2 2 5 7 7" xfId="35139" xr:uid="{00000000-0005-0000-0000-0000B2830000}"/>
    <cellStyle name="Normal 7 16 2 2 5 8" xfId="2000" xr:uid="{00000000-0005-0000-0000-0000B3830000}"/>
    <cellStyle name="Normal 7 16 2 2 5 8 2" xfId="41611" xr:uid="{00000000-0005-0000-0000-0000B4830000}"/>
    <cellStyle name="Normal 7 16 2 2 5 9" xfId="6950" xr:uid="{00000000-0005-0000-0000-0000B5830000}"/>
    <cellStyle name="Normal 7 16 2 2 5 9 2" xfId="36659" xr:uid="{00000000-0005-0000-0000-0000B6830000}"/>
    <cellStyle name="Normal 7 16 2 2 6" xfId="614" xr:uid="{00000000-0005-0000-0000-0000B7830000}"/>
    <cellStyle name="Normal 7 16 2 2 6 10" xfId="21605" xr:uid="{00000000-0005-0000-0000-0000B8830000}"/>
    <cellStyle name="Normal 7 16 2 2 6 11" xfId="26557" xr:uid="{00000000-0005-0000-0000-0000B9830000}"/>
    <cellStyle name="Normal 7 16 2 2 6 12" xfId="31509" xr:uid="{00000000-0005-0000-0000-0000BA830000}"/>
    <cellStyle name="Normal 7 16 2 2 6 2" xfId="1208" xr:uid="{00000000-0005-0000-0000-0000BB830000}"/>
    <cellStyle name="Normal 7 16 2 2 6 2 10" xfId="32961" xr:uid="{00000000-0005-0000-0000-0000BC830000}"/>
    <cellStyle name="Normal 7 16 2 2 6 2 2" xfId="4706" xr:uid="{00000000-0005-0000-0000-0000BD830000}"/>
    <cellStyle name="Normal 7 16 2 2 6 2 2 2" xfId="9656" xr:uid="{00000000-0005-0000-0000-0000BE830000}"/>
    <cellStyle name="Normal 7 16 2 2 6 2 2 2 2" xfId="44317" xr:uid="{00000000-0005-0000-0000-0000BF830000}"/>
    <cellStyle name="Normal 7 16 2 2 6 2 2 3" xfId="14606" xr:uid="{00000000-0005-0000-0000-0000C0830000}"/>
    <cellStyle name="Normal 7 16 2 2 6 2 2 3 2" xfId="39365" xr:uid="{00000000-0005-0000-0000-0000C1830000}"/>
    <cellStyle name="Normal 7 16 2 2 6 2 2 4" xfId="19557" xr:uid="{00000000-0005-0000-0000-0000C2830000}"/>
    <cellStyle name="Normal 7 16 2 2 6 2 2 5" xfId="24509" xr:uid="{00000000-0005-0000-0000-0000C3830000}"/>
    <cellStyle name="Normal 7 16 2 2 6 2 2 6" xfId="29461" xr:uid="{00000000-0005-0000-0000-0000C4830000}"/>
    <cellStyle name="Normal 7 16 2 2 6 2 2 7" xfId="34413" xr:uid="{00000000-0005-0000-0000-0000C5830000}"/>
    <cellStyle name="Normal 7 16 2 2 6 2 3" xfId="6158" xr:uid="{00000000-0005-0000-0000-0000C6830000}"/>
    <cellStyle name="Normal 7 16 2 2 6 2 3 2" xfId="11108" xr:uid="{00000000-0005-0000-0000-0000C7830000}"/>
    <cellStyle name="Normal 7 16 2 2 6 2 3 2 2" xfId="45769" xr:uid="{00000000-0005-0000-0000-0000C8830000}"/>
    <cellStyle name="Normal 7 16 2 2 6 2 3 3" xfId="16058" xr:uid="{00000000-0005-0000-0000-0000C9830000}"/>
    <cellStyle name="Normal 7 16 2 2 6 2 3 3 2" xfId="40817" xr:uid="{00000000-0005-0000-0000-0000CA830000}"/>
    <cellStyle name="Normal 7 16 2 2 6 2 3 4" xfId="21009" xr:uid="{00000000-0005-0000-0000-0000CB830000}"/>
    <cellStyle name="Normal 7 16 2 2 6 2 3 5" xfId="25961" xr:uid="{00000000-0005-0000-0000-0000CC830000}"/>
    <cellStyle name="Normal 7 16 2 2 6 2 3 6" xfId="30913" xr:uid="{00000000-0005-0000-0000-0000CD830000}"/>
    <cellStyle name="Normal 7 16 2 2 6 2 3 7" xfId="35865" xr:uid="{00000000-0005-0000-0000-0000CE830000}"/>
    <cellStyle name="Normal 7 16 2 2 6 2 4" xfId="3254" xr:uid="{00000000-0005-0000-0000-0000CF830000}"/>
    <cellStyle name="Normal 7 16 2 2 6 2 4 2" xfId="42865" xr:uid="{00000000-0005-0000-0000-0000D0830000}"/>
    <cellStyle name="Normal 7 16 2 2 6 2 5" xfId="8204" xr:uid="{00000000-0005-0000-0000-0000D1830000}"/>
    <cellStyle name="Normal 7 16 2 2 6 2 5 2" xfId="37913" xr:uid="{00000000-0005-0000-0000-0000D2830000}"/>
    <cellStyle name="Normal 7 16 2 2 6 2 6" xfId="13154" xr:uid="{00000000-0005-0000-0000-0000D3830000}"/>
    <cellStyle name="Normal 7 16 2 2 6 2 7" xfId="18105" xr:uid="{00000000-0005-0000-0000-0000D4830000}"/>
    <cellStyle name="Normal 7 16 2 2 6 2 8" xfId="23057" xr:uid="{00000000-0005-0000-0000-0000D5830000}"/>
    <cellStyle name="Normal 7 16 2 2 6 2 9" xfId="28009" xr:uid="{00000000-0005-0000-0000-0000D6830000}"/>
    <cellStyle name="Normal 7 16 2 2 6 3" xfId="2660" xr:uid="{00000000-0005-0000-0000-0000D7830000}"/>
    <cellStyle name="Normal 7 16 2 2 6 3 2" xfId="7610" xr:uid="{00000000-0005-0000-0000-0000D8830000}"/>
    <cellStyle name="Normal 7 16 2 2 6 3 2 2" xfId="42271" xr:uid="{00000000-0005-0000-0000-0000D9830000}"/>
    <cellStyle name="Normal 7 16 2 2 6 3 3" xfId="12560" xr:uid="{00000000-0005-0000-0000-0000DA830000}"/>
    <cellStyle name="Normal 7 16 2 2 6 3 3 2" xfId="37319" xr:uid="{00000000-0005-0000-0000-0000DB830000}"/>
    <cellStyle name="Normal 7 16 2 2 6 3 4" xfId="17511" xr:uid="{00000000-0005-0000-0000-0000DC830000}"/>
    <cellStyle name="Normal 7 16 2 2 6 3 5" xfId="22463" xr:uid="{00000000-0005-0000-0000-0000DD830000}"/>
    <cellStyle name="Normal 7 16 2 2 6 3 6" xfId="27415" xr:uid="{00000000-0005-0000-0000-0000DE830000}"/>
    <cellStyle name="Normal 7 16 2 2 6 3 7" xfId="32367" xr:uid="{00000000-0005-0000-0000-0000DF830000}"/>
    <cellStyle name="Normal 7 16 2 2 6 4" xfId="4112" xr:uid="{00000000-0005-0000-0000-0000E0830000}"/>
    <cellStyle name="Normal 7 16 2 2 6 4 2" xfId="9062" xr:uid="{00000000-0005-0000-0000-0000E1830000}"/>
    <cellStyle name="Normal 7 16 2 2 6 4 2 2" xfId="43723" xr:uid="{00000000-0005-0000-0000-0000E2830000}"/>
    <cellStyle name="Normal 7 16 2 2 6 4 3" xfId="14012" xr:uid="{00000000-0005-0000-0000-0000E3830000}"/>
    <cellStyle name="Normal 7 16 2 2 6 4 3 2" xfId="38771" xr:uid="{00000000-0005-0000-0000-0000E4830000}"/>
    <cellStyle name="Normal 7 16 2 2 6 4 4" xfId="18963" xr:uid="{00000000-0005-0000-0000-0000E5830000}"/>
    <cellStyle name="Normal 7 16 2 2 6 4 5" xfId="23915" xr:uid="{00000000-0005-0000-0000-0000E6830000}"/>
    <cellStyle name="Normal 7 16 2 2 6 4 6" xfId="28867" xr:uid="{00000000-0005-0000-0000-0000E7830000}"/>
    <cellStyle name="Normal 7 16 2 2 6 4 7" xfId="33819" xr:uid="{00000000-0005-0000-0000-0000E8830000}"/>
    <cellStyle name="Normal 7 16 2 2 6 5" xfId="5564" xr:uid="{00000000-0005-0000-0000-0000E9830000}"/>
    <cellStyle name="Normal 7 16 2 2 6 5 2" xfId="10514" xr:uid="{00000000-0005-0000-0000-0000EA830000}"/>
    <cellStyle name="Normal 7 16 2 2 6 5 2 2" xfId="45175" xr:uid="{00000000-0005-0000-0000-0000EB830000}"/>
    <cellStyle name="Normal 7 16 2 2 6 5 3" xfId="15464" xr:uid="{00000000-0005-0000-0000-0000EC830000}"/>
    <cellStyle name="Normal 7 16 2 2 6 5 3 2" xfId="40223" xr:uid="{00000000-0005-0000-0000-0000ED830000}"/>
    <cellStyle name="Normal 7 16 2 2 6 5 4" xfId="20415" xr:uid="{00000000-0005-0000-0000-0000EE830000}"/>
    <cellStyle name="Normal 7 16 2 2 6 5 5" xfId="25367" xr:uid="{00000000-0005-0000-0000-0000EF830000}"/>
    <cellStyle name="Normal 7 16 2 2 6 5 6" xfId="30319" xr:uid="{00000000-0005-0000-0000-0000F0830000}"/>
    <cellStyle name="Normal 7 16 2 2 6 5 7" xfId="35271" xr:uid="{00000000-0005-0000-0000-0000F1830000}"/>
    <cellStyle name="Normal 7 16 2 2 6 6" xfId="1802" xr:uid="{00000000-0005-0000-0000-0000F2830000}"/>
    <cellStyle name="Normal 7 16 2 2 6 6 2" xfId="41413" xr:uid="{00000000-0005-0000-0000-0000F3830000}"/>
    <cellStyle name="Normal 7 16 2 2 6 7" xfId="6752" xr:uid="{00000000-0005-0000-0000-0000F4830000}"/>
    <cellStyle name="Normal 7 16 2 2 6 7 2" xfId="36461" xr:uid="{00000000-0005-0000-0000-0000F5830000}"/>
    <cellStyle name="Normal 7 16 2 2 6 8" xfId="11702" xr:uid="{00000000-0005-0000-0000-0000F6830000}"/>
    <cellStyle name="Normal 7 16 2 2 6 9" xfId="16653" xr:uid="{00000000-0005-0000-0000-0000F7830000}"/>
    <cellStyle name="Normal 7 16 2 2 7" xfId="878" xr:uid="{00000000-0005-0000-0000-0000F8830000}"/>
    <cellStyle name="Normal 7 16 2 2 7 10" xfId="21869" xr:uid="{00000000-0005-0000-0000-0000F9830000}"/>
    <cellStyle name="Normal 7 16 2 2 7 11" xfId="26821" xr:uid="{00000000-0005-0000-0000-0000FA830000}"/>
    <cellStyle name="Normal 7 16 2 2 7 12" xfId="31773" xr:uid="{00000000-0005-0000-0000-0000FB830000}"/>
    <cellStyle name="Normal 7 16 2 2 7 2" xfId="1472" xr:uid="{00000000-0005-0000-0000-0000FC830000}"/>
    <cellStyle name="Normal 7 16 2 2 7 2 10" xfId="33225" xr:uid="{00000000-0005-0000-0000-0000FD830000}"/>
    <cellStyle name="Normal 7 16 2 2 7 2 2" xfId="4970" xr:uid="{00000000-0005-0000-0000-0000FE830000}"/>
    <cellStyle name="Normal 7 16 2 2 7 2 2 2" xfId="9920" xr:uid="{00000000-0005-0000-0000-0000FF830000}"/>
    <cellStyle name="Normal 7 16 2 2 7 2 2 2 2" xfId="44581" xr:uid="{00000000-0005-0000-0000-000000840000}"/>
    <cellStyle name="Normal 7 16 2 2 7 2 2 3" xfId="14870" xr:uid="{00000000-0005-0000-0000-000001840000}"/>
    <cellStyle name="Normal 7 16 2 2 7 2 2 3 2" xfId="39629" xr:uid="{00000000-0005-0000-0000-000002840000}"/>
    <cellStyle name="Normal 7 16 2 2 7 2 2 4" xfId="19821" xr:uid="{00000000-0005-0000-0000-000003840000}"/>
    <cellStyle name="Normal 7 16 2 2 7 2 2 5" xfId="24773" xr:uid="{00000000-0005-0000-0000-000004840000}"/>
    <cellStyle name="Normal 7 16 2 2 7 2 2 6" xfId="29725" xr:uid="{00000000-0005-0000-0000-000005840000}"/>
    <cellStyle name="Normal 7 16 2 2 7 2 2 7" xfId="34677" xr:uid="{00000000-0005-0000-0000-000006840000}"/>
    <cellStyle name="Normal 7 16 2 2 7 2 3" xfId="6422" xr:uid="{00000000-0005-0000-0000-000007840000}"/>
    <cellStyle name="Normal 7 16 2 2 7 2 3 2" xfId="11372" xr:uid="{00000000-0005-0000-0000-000008840000}"/>
    <cellStyle name="Normal 7 16 2 2 7 2 3 2 2" xfId="46033" xr:uid="{00000000-0005-0000-0000-000009840000}"/>
    <cellStyle name="Normal 7 16 2 2 7 2 3 3" xfId="16322" xr:uid="{00000000-0005-0000-0000-00000A840000}"/>
    <cellStyle name="Normal 7 16 2 2 7 2 3 3 2" xfId="41081" xr:uid="{00000000-0005-0000-0000-00000B840000}"/>
    <cellStyle name="Normal 7 16 2 2 7 2 3 4" xfId="21273" xr:uid="{00000000-0005-0000-0000-00000C840000}"/>
    <cellStyle name="Normal 7 16 2 2 7 2 3 5" xfId="26225" xr:uid="{00000000-0005-0000-0000-00000D840000}"/>
    <cellStyle name="Normal 7 16 2 2 7 2 3 6" xfId="31177" xr:uid="{00000000-0005-0000-0000-00000E840000}"/>
    <cellStyle name="Normal 7 16 2 2 7 2 3 7" xfId="36129" xr:uid="{00000000-0005-0000-0000-00000F840000}"/>
    <cellStyle name="Normal 7 16 2 2 7 2 4" xfId="3518" xr:uid="{00000000-0005-0000-0000-000010840000}"/>
    <cellStyle name="Normal 7 16 2 2 7 2 4 2" xfId="43129" xr:uid="{00000000-0005-0000-0000-000011840000}"/>
    <cellStyle name="Normal 7 16 2 2 7 2 5" xfId="8468" xr:uid="{00000000-0005-0000-0000-000012840000}"/>
    <cellStyle name="Normal 7 16 2 2 7 2 5 2" xfId="38177" xr:uid="{00000000-0005-0000-0000-000013840000}"/>
    <cellStyle name="Normal 7 16 2 2 7 2 6" xfId="13418" xr:uid="{00000000-0005-0000-0000-000014840000}"/>
    <cellStyle name="Normal 7 16 2 2 7 2 7" xfId="18369" xr:uid="{00000000-0005-0000-0000-000015840000}"/>
    <cellStyle name="Normal 7 16 2 2 7 2 8" xfId="23321" xr:uid="{00000000-0005-0000-0000-000016840000}"/>
    <cellStyle name="Normal 7 16 2 2 7 2 9" xfId="28273" xr:uid="{00000000-0005-0000-0000-000017840000}"/>
    <cellStyle name="Normal 7 16 2 2 7 3" xfId="2924" xr:uid="{00000000-0005-0000-0000-000018840000}"/>
    <cellStyle name="Normal 7 16 2 2 7 3 2" xfId="7874" xr:uid="{00000000-0005-0000-0000-000019840000}"/>
    <cellStyle name="Normal 7 16 2 2 7 3 2 2" xfId="42535" xr:uid="{00000000-0005-0000-0000-00001A840000}"/>
    <cellStyle name="Normal 7 16 2 2 7 3 3" xfId="12824" xr:uid="{00000000-0005-0000-0000-00001B840000}"/>
    <cellStyle name="Normal 7 16 2 2 7 3 3 2" xfId="37583" xr:uid="{00000000-0005-0000-0000-00001C840000}"/>
    <cellStyle name="Normal 7 16 2 2 7 3 4" xfId="17775" xr:uid="{00000000-0005-0000-0000-00001D840000}"/>
    <cellStyle name="Normal 7 16 2 2 7 3 5" xfId="22727" xr:uid="{00000000-0005-0000-0000-00001E840000}"/>
    <cellStyle name="Normal 7 16 2 2 7 3 6" xfId="27679" xr:uid="{00000000-0005-0000-0000-00001F840000}"/>
    <cellStyle name="Normal 7 16 2 2 7 3 7" xfId="32631" xr:uid="{00000000-0005-0000-0000-000020840000}"/>
    <cellStyle name="Normal 7 16 2 2 7 4" xfId="4376" xr:uid="{00000000-0005-0000-0000-000021840000}"/>
    <cellStyle name="Normal 7 16 2 2 7 4 2" xfId="9326" xr:uid="{00000000-0005-0000-0000-000022840000}"/>
    <cellStyle name="Normal 7 16 2 2 7 4 2 2" xfId="43987" xr:uid="{00000000-0005-0000-0000-000023840000}"/>
    <cellStyle name="Normal 7 16 2 2 7 4 3" xfId="14276" xr:uid="{00000000-0005-0000-0000-000024840000}"/>
    <cellStyle name="Normal 7 16 2 2 7 4 3 2" xfId="39035" xr:uid="{00000000-0005-0000-0000-000025840000}"/>
    <cellStyle name="Normal 7 16 2 2 7 4 4" xfId="19227" xr:uid="{00000000-0005-0000-0000-000026840000}"/>
    <cellStyle name="Normal 7 16 2 2 7 4 5" xfId="24179" xr:uid="{00000000-0005-0000-0000-000027840000}"/>
    <cellStyle name="Normal 7 16 2 2 7 4 6" xfId="29131" xr:uid="{00000000-0005-0000-0000-000028840000}"/>
    <cellStyle name="Normal 7 16 2 2 7 4 7" xfId="34083" xr:uid="{00000000-0005-0000-0000-000029840000}"/>
    <cellStyle name="Normal 7 16 2 2 7 5" xfId="5828" xr:uid="{00000000-0005-0000-0000-00002A840000}"/>
    <cellStyle name="Normal 7 16 2 2 7 5 2" xfId="10778" xr:uid="{00000000-0005-0000-0000-00002B840000}"/>
    <cellStyle name="Normal 7 16 2 2 7 5 2 2" xfId="45439" xr:uid="{00000000-0005-0000-0000-00002C840000}"/>
    <cellStyle name="Normal 7 16 2 2 7 5 3" xfId="15728" xr:uid="{00000000-0005-0000-0000-00002D840000}"/>
    <cellStyle name="Normal 7 16 2 2 7 5 3 2" xfId="40487" xr:uid="{00000000-0005-0000-0000-00002E840000}"/>
    <cellStyle name="Normal 7 16 2 2 7 5 4" xfId="20679" xr:uid="{00000000-0005-0000-0000-00002F840000}"/>
    <cellStyle name="Normal 7 16 2 2 7 5 5" xfId="25631" xr:uid="{00000000-0005-0000-0000-000030840000}"/>
    <cellStyle name="Normal 7 16 2 2 7 5 6" xfId="30583" xr:uid="{00000000-0005-0000-0000-000031840000}"/>
    <cellStyle name="Normal 7 16 2 2 7 5 7" xfId="35535" xr:uid="{00000000-0005-0000-0000-000032840000}"/>
    <cellStyle name="Normal 7 16 2 2 7 6" xfId="2066" xr:uid="{00000000-0005-0000-0000-000033840000}"/>
    <cellStyle name="Normal 7 16 2 2 7 6 2" xfId="41677" xr:uid="{00000000-0005-0000-0000-000034840000}"/>
    <cellStyle name="Normal 7 16 2 2 7 7" xfId="7016" xr:uid="{00000000-0005-0000-0000-000035840000}"/>
    <cellStyle name="Normal 7 16 2 2 7 7 2" xfId="36725" xr:uid="{00000000-0005-0000-0000-000036840000}"/>
    <cellStyle name="Normal 7 16 2 2 7 8" xfId="11966" xr:uid="{00000000-0005-0000-0000-000037840000}"/>
    <cellStyle name="Normal 7 16 2 2 7 9" xfId="16917" xr:uid="{00000000-0005-0000-0000-000038840000}"/>
    <cellStyle name="Normal 7 16 2 2 8" xfId="548" xr:uid="{00000000-0005-0000-0000-000039840000}"/>
    <cellStyle name="Normal 7 16 2 2 8 10" xfId="32301" xr:uid="{00000000-0005-0000-0000-00003A840000}"/>
    <cellStyle name="Normal 7 16 2 2 8 2" xfId="4046" xr:uid="{00000000-0005-0000-0000-00003B840000}"/>
    <cellStyle name="Normal 7 16 2 2 8 2 2" xfId="8996" xr:uid="{00000000-0005-0000-0000-00003C840000}"/>
    <cellStyle name="Normal 7 16 2 2 8 2 2 2" xfId="43657" xr:uid="{00000000-0005-0000-0000-00003D840000}"/>
    <cellStyle name="Normal 7 16 2 2 8 2 3" xfId="13946" xr:uid="{00000000-0005-0000-0000-00003E840000}"/>
    <cellStyle name="Normal 7 16 2 2 8 2 3 2" xfId="38705" xr:uid="{00000000-0005-0000-0000-00003F840000}"/>
    <cellStyle name="Normal 7 16 2 2 8 2 4" xfId="18897" xr:uid="{00000000-0005-0000-0000-000040840000}"/>
    <cellStyle name="Normal 7 16 2 2 8 2 5" xfId="23849" xr:uid="{00000000-0005-0000-0000-000041840000}"/>
    <cellStyle name="Normal 7 16 2 2 8 2 6" xfId="28801" xr:uid="{00000000-0005-0000-0000-000042840000}"/>
    <cellStyle name="Normal 7 16 2 2 8 2 7" xfId="33753" xr:uid="{00000000-0005-0000-0000-000043840000}"/>
    <cellStyle name="Normal 7 16 2 2 8 3" xfId="5498" xr:uid="{00000000-0005-0000-0000-000044840000}"/>
    <cellStyle name="Normal 7 16 2 2 8 3 2" xfId="10448" xr:uid="{00000000-0005-0000-0000-000045840000}"/>
    <cellStyle name="Normal 7 16 2 2 8 3 2 2" xfId="45109" xr:uid="{00000000-0005-0000-0000-000046840000}"/>
    <cellStyle name="Normal 7 16 2 2 8 3 3" xfId="15398" xr:uid="{00000000-0005-0000-0000-000047840000}"/>
    <cellStyle name="Normal 7 16 2 2 8 3 3 2" xfId="40157" xr:uid="{00000000-0005-0000-0000-000048840000}"/>
    <cellStyle name="Normal 7 16 2 2 8 3 4" xfId="20349" xr:uid="{00000000-0005-0000-0000-000049840000}"/>
    <cellStyle name="Normal 7 16 2 2 8 3 5" xfId="25301" xr:uid="{00000000-0005-0000-0000-00004A840000}"/>
    <cellStyle name="Normal 7 16 2 2 8 3 6" xfId="30253" xr:uid="{00000000-0005-0000-0000-00004B840000}"/>
    <cellStyle name="Normal 7 16 2 2 8 3 7" xfId="35205" xr:uid="{00000000-0005-0000-0000-00004C840000}"/>
    <cellStyle name="Normal 7 16 2 2 8 4" xfId="2594" xr:uid="{00000000-0005-0000-0000-00004D840000}"/>
    <cellStyle name="Normal 7 16 2 2 8 4 2" xfId="42205" xr:uid="{00000000-0005-0000-0000-00004E840000}"/>
    <cellStyle name="Normal 7 16 2 2 8 5" xfId="7544" xr:uid="{00000000-0005-0000-0000-00004F840000}"/>
    <cellStyle name="Normal 7 16 2 2 8 5 2" xfId="37253" xr:uid="{00000000-0005-0000-0000-000050840000}"/>
    <cellStyle name="Normal 7 16 2 2 8 6" xfId="12494" xr:uid="{00000000-0005-0000-0000-000051840000}"/>
    <cellStyle name="Normal 7 16 2 2 8 7" xfId="17445" xr:uid="{00000000-0005-0000-0000-000052840000}"/>
    <cellStyle name="Normal 7 16 2 2 8 8" xfId="22397" xr:uid="{00000000-0005-0000-0000-000053840000}"/>
    <cellStyle name="Normal 7 16 2 2 8 9" xfId="27349" xr:uid="{00000000-0005-0000-0000-000054840000}"/>
    <cellStyle name="Normal 7 16 2 2 9" xfId="1142" xr:uid="{00000000-0005-0000-0000-000055840000}"/>
    <cellStyle name="Normal 7 16 2 2 9 10" xfId="32895" xr:uid="{00000000-0005-0000-0000-000056840000}"/>
    <cellStyle name="Normal 7 16 2 2 9 2" xfId="4640" xr:uid="{00000000-0005-0000-0000-000057840000}"/>
    <cellStyle name="Normal 7 16 2 2 9 2 2" xfId="9590" xr:uid="{00000000-0005-0000-0000-000058840000}"/>
    <cellStyle name="Normal 7 16 2 2 9 2 2 2" xfId="44251" xr:uid="{00000000-0005-0000-0000-000059840000}"/>
    <cellStyle name="Normal 7 16 2 2 9 2 3" xfId="14540" xr:uid="{00000000-0005-0000-0000-00005A840000}"/>
    <cellStyle name="Normal 7 16 2 2 9 2 3 2" xfId="39299" xr:uid="{00000000-0005-0000-0000-00005B840000}"/>
    <cellStyle name="Normal 7 16 2 2 9 2 4" xfId="19491" xr:uid="{00000000-0005-0000-0000-00005C840000}"/>
    <cellStyle name="Normal 7 16 2 2 9 2 5" xfId="24443" xr:uid="{00000000-0005-0000-0000-00005D840000}"/>
    <cellStyle name="Normal 7 16 2 2 9 2 6" xfId="29395" xr:uid="{00000000-0005-0000-0000-00005E840000}"/>
    <cellStyle name="Normal 7 16 2 2 9 2 7" xfId="34347" xr:uid="{00000000-0005-0000-0000-00005F840000}"/>
    <cellStyle name="Normal 7 16 2 2 9 3" xfId="6092" xr:uid="{00000000-0005-0000-0000-000060840000}"/>
    <cellStyle name="Normal 7 16 2 2 9 3 2" xfId="11042" xr:uid="{00000000-0005-0000-0000-000061840000}"/>
    <cellStyle name="Normal 7 16 2 2 9 3 2 2" xfId="45703" xr:uid="{00000000-0005-0000-0000-000062840000}"/>
    <cellStyle name="Normal 7 16 2 2 9 3 3" xfId="15992" xr:uid="{00000000-0005-0000-0000-000063840000}"/>
    <cellStyle name="Normal 7 16 2 2 9 3 3 2" xfId="40751" xr:uid="{00000000-0005-0000-0000-000064840000}"/>
    <cellStyle name="Normal 7 16 2 2 9 3 4" xfId="20943" xr:uid="{00000000-0005-0000-0000-000065840000}"/>
    <cellStyle name="Normal 7 16 2 2 9 3 5" xfId="25895" xr:uid="{00000000-0005-0000-0000-000066840000}"/>
    <cellStyle name="Normal 7 16 2 2 9 3 6" xfId="30847" xr:uid="{00000000-0005-0000-0000-000067840000}"/>
    <cellStyle name="Normal 7 16 2 2 9 3 7" xfId="35799" xr:uid="{00000000-0005-0000-0000-000068840000}"/>
    <cellStyle name="Normal 7 16 2 2 9 4" xfId="3188" xr:uid="{00000000-0005-0000-0000-000069840000}"/>
    <cellStyle name="Normal 7 16 2 2 9 4 2" xfId="42799" xr:uid="{00000000-0005-0000-0000-00006A840000}"/>
    <cellStyle name="Normal 7 16 2 2 9 5" xfId="8138" xr:uid="{00000000-0005-0000-0000-00006B840000}"/>
    <cellStyle name="Normal 7 16 2 2 9 5 2" xfId="37847" xr:uid="{00000000-0005-0000-0000-00006C840000}"/>
    <cellStyle name="Normal 7 16 2 2 9 6" xfId="13088" xr:uid="{00000000-0005-0000-0000-00006D840000}"/>
    <cellStyle name="Normal 7 16 2 2 9 7" xfId="18039" xr:uid="{00000000-0005-0000-0000-00006E840000}"/>
    <cellStyle name="Normal 7 16 2 2 9 8" xfId="22991" xr:uid="{00000000-0005-0000-0000-00006F840000}"/>
    <cellStyle name="Normal 7 16 2 2 9 9" xfId="27943" xr:uid="{00000000-0005-0000-0000-000070840000}"/>
    <cellStyle name="Normal 7 16 2 20" xfId="31428" xr:uid="{00000000-0005-0000-0000-000071840000}"/>
    <cellStyle name="Normal 7 16 2 3" xfId="302" xr:uid="{00000000-0005-0000-0000-000072840000}"/>
    <cellStyle name="Normal 7 16 2 3 10" xfId="3800" xr:uid="{00000000-0005-0000-0000-000073840000}"/>
    <cellStyle name="Normal 7 16 2 3 10 2" xfId="8750" xr:uid="{00000000-0005-0000-0000-000074840000}"/>
    <cellStyle name="Normal 7 16 2 3 10 2 2" xfId="43411" xr:uid="{00000000-0005-0000-0000-000075840000}"/>
    <cellStyle name="Normal 7 16 2 3 10 3" xfId="13700" xr:uid="{00000000-0005-0000-0000-000076840000}"/>
    <cellStyle name="Normal 7 16 2 3 10 3 2" xfId="38459" xr:uid="{00000000-0005-0000-0000-000077840000}"/>
    <cellStyle name="Normal 7 16 2 3 10 4" xfId="18651" xr:uid="{00000000-0005-0000-0000-000078840000}"/>
    <cellStyle name="Normal 7 16 2 3 10 5" xfId="23603" xr:uid="{00000000-0005-0000-0000-000079840000}"/>
    <cellStyle name="Normal 7 16 2 3 10 6" xfId="28555" xr:uid="{00000000-0005-0000-0000-00007A840000}"/>
    <cellStyle name="Normal 7 16 2 3 10 7" xfId="33507" xr:uid="{00000000-0005-0000-0000-00007B840000}"/>
    <cellStyle name="Normal 7 16 2 3 11" xfId="5252" xr:uid="{00000000-0005-0000-0000-00007C840000}"/>
    <cellStyle name="Normal 7 16 2 3 11 2" xfId="10202" xr:uid="{00000000-0005-0000-0000-00007D840000}"/>
    <cellStyle name="Normal 7 16 2 3 11 2 2" xfId="44863" xr:uid="{00000000-0005-0000-0000-00007E840000}"/>
    <cellStyle name="Normal 7 16 2 3 11 3" xfId="15152" xr:uid="{00000000-0005-0000-0000-00007F840000}"/>
    <cellStyle name="Normal 7 16 2 3 11 3 2" xfId="39911" xr:uid="{00000000-0005-0000-0000-000080840000}"/>
    <cellStyle name="Normal 7 16 2 3 11 4" xfId="20103" xr:uid="{00000000-0005-0000-0000-000081840000}"/>
    <cellStyle name="Normal 7 16 2 3 11 5" xfId="25055" xr:uid="{00000000-0005-0000-0000-000082840000}"/>
    <cellStyle name="Normal 7 16 2 3 11 6" xfId="30007" xr:uid="{00000000-0005-0000-0000-000083840000}"/>
    <cellStyle name="Normal 7 16 2 3 11 7" xfId="34959" xr:uid="{00000000-0005-0000-0000-000084840000}"/>
    <cellStyle name="Normal 7 16 2 3 12" xfId="1754" xr:uid="{00000000-0005-0000-0000-000085840000}"/>
    <cellStyle name="Normal 7 16 2 3 12 2" xfId="41365" xr:uid="{00000000-0005-0000-0000-000086840000}"/>
    <cellStyle name="Normal 7 16 2 3 13" xfId="6704" xr:uid="{00000000-0005-0000-0000-000087840000}"/>
    <cellStyle name="Normal 7 16 2 3 13 2" xfId="36413" xr:uid="{00000000-0005-0000-0000-000088840000}"/>
    <cellStyle name="Normal 7 16 2 3 14" xfId="11654" xr:uid="{00000000-0005-0000-0000-000089840000}"/>
    <cellStyle name="Normal 7 16 2 3 15" xfId="16605" xr:uid="{00000000-0005-0000-0000-00008A840000}"/>
    <cellStyle name="Normal 7 16 2 3 16" xfId="21557" xr:uid="{00000000-0005-0000-0000-00008B840000}"/>
    <cellStyle name="Normal 7 16 2 3 17" xfId="26509" xr:uid="{00000000-0005-0000-0000-00008C840000}"/>
    <cellStyle name="Normal 7 16 2 3 18" xfId="31461" xr:uid="{00000000-0005-0000-0000-00008D840000}"/>
    <cellStyle name="Normal 7 16 2 3 2" xfId="368" xr:uid="{00000000-0005-0000-0000-00008E840000}"/>
    <cellStyle name="Normal 7 16 2 3 2 10" xfId="11786" xr:uid="{00000000-0005-0000-0000-00008F840000}"/>
    <cellStyle name="Normal 7 16 2 3 2 11" xfId="16737" xr:uid="{00000000-0005-0000-0000-000090840000}"/>
    <cellStyle name="Normal 7 16 2 3 2 12" xfId="21689" xr:uid="{00000000-0005-0000-0000-000091840000}"/>
    <cellStyle name="Normal 7 16 2 3 2 13" xfId="26641" xr:uid="{00000000-0005-0000-0000-000092840000}"/>
    <cellStyle name="Normal 7 16 2 3 2 14" xfId="31593" xr:uid="{00000000-0005-0000-0000-000093840000}"/>
    <cellStyle name="Normal 7 16 2 3 2 2" xfId="962" xr:uid="{00000000-0005-0000-0000-000094840000}"/>
    <cellStyle name="Normal 7 16 2 3 2 2 10" xfId="21953" xr:uid="{00000000-0005-0000-0000-000095840000}"/>
    <cellStyle name="Normal 7 16 2 3 2 2 11" xfId="26905" xr:uid="{00000000-0005-0000-0000-000096840000}"/>
    <cellStyle name="Normal 7 16 2 3 2 2 12" xfId="31857" xr:uid="{00000000-0005-0000-0000-000097840000}"/>
    <cellStyle name="Normal 7 16 2 3 2 2 2" xfId="1556" xr:uid="{00000000-0005-0000-0000-000098840000}"/>
    <cellStyle name="Normal 7 16 2 3 2 2 2 10" xfId="33309" xr:uid="{00000000-0005-0000-0000-000099840000}"/>
    <cellStyle name="Normal 7 16 2 3 2 2 2 2" xfId="5054" xr:uid="{00000000-0005-0000-0000-00009A840000}"/>
    <cellStyle name="Normal 7 16 2 3 2 2 2 2 2" xfId="10004" xr:uid="{00000000-0005-0000-0000-00009B840000}"/>
    <cellStyle name="Normal 7 16 2 3 2 2 2 2 2 2" xfId="44665" xr:uid="{00000000-0005-0000-0000-00009C840000}"/>
    <cellStyle name="Normal 7 16 2 3 2 2 2 2 3" xfId="14954" xr:uid="{00000000-0005-0000-0000-00009D840000}"/>
    <cellStyle name="Normal 7 16 2 3 2 2 2 2 3 2" xfId="39713" xr:uid="{00000000-0005-0000-0000-00009E840000}"/>
    <cellStyle name="Normal 7 16 2 3 2 2 2 2 4" xfId="19905" xr:uid="{00000000-0005-0000-0000-00009F840000}"/>
    <cellStyle name="Normal 7 16 2 3 2 2 2 2 5" xfId="24857" xr:uid="{00000000-0005-0000-0000-0000A0840000}"/>
    <cellStyle name="Normal 7 16 2 3 2 2 2 2 6" xfId="29809" xr:uid="{00000000-0005-0000-0000-0000A1840000}"/>
    <cellStyle name="Normal 7 16 2 3 2 2 2 2 7" xfId="34761" xr:uid="{00000000-0005-0000-0000-0000A2840000}"/>
    <cellStyle name="Normal 7 16 2 3 2 2 2 3" xfId="6506" xr:uid="{00000000-0005-0000-0000-0000A3840000}"/>
    <cellStyle name="Normal 7 16 2 3 2 2 2 3 2" xfId="11456" xr:uid="{00000000-0005-0000-0000-0000A4840000}"/>
    <cellStyle name="Normal 7 16 2 3 2 2 2 3 2 2" xfId="46117" xr:uid="{00000000-0005-0000-0000-0000A5840000}"/>
    <cellStyle name="Normal 7 16 2 3 2 2 2 3 3" xfId="16406" xr:uid="{00000000-0005-0000-0000-0000A6840000}"/>
    <cellStyle name="Normal 7 16 2 3 2 2 2 3 3 2" xfId="41165" xr:uid="{00000000-0005-0000-0000-0000A7840000}"/>
    <cellStyle name="Normal 7 16 2 3 2 2 2 3 4" xfId="21357" xr:uid="{00000000-0005-0000-0000-0000A8840000}"/>
    <cellStyle name="Normal 7 16 2 3 2 2 2 3 5" xfId="26309" xr:uid="{00000000-0005-0000-0000-0000A9840000}"/>
    <cellStyle name="Normal 7 16 2 3 2 2 2 3 6" xfId="31261" xr:uid="{00000000-0005-0000-0000-0000AA840000}"/>
    <cellStyle name="Normal 7 16 2 3 2 2 2 3 7" xfId="36213" xr:uid="{00000000-0005-0000-0000-0000AB840000}"/>
    <cellStyle name="Normal 7 16 2 3 2 2 2 4" xfId="3602" xr:uid="{00000000-0005-0000-0000-0000AC840000}"/>
    <cellStyle name="Normal 7 16 2 3 2 2 2 4 2" xfId="43213" xr:uid="{00000000-0005-0000-0000-0000AD840000}"/>
    <cellStyle name="Normal 7 16 2 3 2 2 2 5" xfId="8552" xr:uid="{00000000-0005-0000-0000-0000AE840000}"/>
    <cellStyle name="Normal 7 16 2 3 2 2 2 5 2" xfId="38261" xr:uid="{00000000-0005-0000-0000-0000AF840000}"/>
    <cellStyle name="Normal 7 16 2 3 2 2 2 6" xfId="13502" xr:uid="{00000000-0005-0000-0000-0000B0840000}"/>
    <cellStyle name="Normal 7 16 2 3 2 2 2 7" xfId="18453" xr:uid="{00000000-0005-0000-0000-0000B1840000}"/>
    <cellStyle name="Normal 7 16 2 3 2 2 2 8" xfId="23405" xr:uid="{00000000-0005-0000-0000-0000B2840000}"/>
    <cellStyle name="Normal 7 16 2 3 2 2 2 9" xfId="28357" xr:uid="{00000000-0005-0000-0000-0000B3840000}"/>
    <cellStyle name="Normal 7 16 2 3 2 2 3" xfId="3008" xr:uid="{00000000-0005-0000-0000-0000B4840000}"/>
    <cellStyle name="Normal 7 16 2 3 2 2 3 2" xfId="7958" xr:uid="{00000000-0005-0000-0000-0000B5840000}"/>
    <cellStyle name="Normal 7 16 2 3 2 2 3 2 2" xfId="42619" xr:uid="{00000000-0005-0000-0000-0000B6840000}"/>
    <cellStyle name="Normal 7 16 2 3 2 2 3 3" xfId="12908" xr:uid="{00000000-0005-0000-0000-0000B7840000}"/>
    <cellStyle name="Normal 7 16 2 3 2 2 3 3 2" xfId="37667" xr:uid="{00000000-0005-0000-0000-0000B8840000}"/>
    <cellStyle name="Normal 7 16 2 3 2 2 3 4" xfId="17859" xr:uid="{00000000-0005-0000-0000-0000B9840000}"/>
    <cellStyle name="Normal 7 16 2 3 2 2 3 5" xfId="22811" xr:uid="{00000000-0005-0000-0000-0000BA840000}"/>
    <cellStyle name="Normal 7 16 2 3 2 2 3 6" xfId="27763" xr:uid="{00000000-0005-0000-0000-0000BB840000}"/>
    <cellStyle name="Normal 7 16 2 3 2 2 3 7" xfId="32715" xr:uid="{00000000-0005-0000-0000-0000BC840000}"/>
    <cellStyle name="Normal 7 16 2 3 2 2 4" xfId="4460" xr:uid="{00000000-0005-0000-0000-0000BD840000}"/>
    <cellStyle name="Normal 7 16 2 3 2 2 4 2" xfId="9410" xr:uid="{00000000-0005-0000-0000-0000BE840000}"/>
    <cellStyle name="Normal 7 16 2 3 2 2 4 2 2" xfId="44071" xr:uid="{00000000-0005-0000-0000-0000BF840000}"/>
    <cellStyle name="Normal 7 16 2 3 2 2 4 3" xfId="14360" xr:uid="{00000000-0005-0000-0000-0000C0840000}"/>
    <cellStyle name="Normal 7 16 2 3 2 2 4 3 2" xfId="39119" xr:uid="{00000000-0005-0000-0000-0000C1840000}"/>
    <cellStyle name="Normal 7 16 2 3 2 2 4 4" xfId="19311" xr:uid="{00000000-0005-0000-0000-0000C2840000}"/>
    <cellStyle name="Normal 7 16 2 3 2 2 4 5" xfId="24263" xr:uid="{00000000-0005-0000-0000-0000C3840000}"/>
    <cellStyle name="Normal 7 16 2 3 2 2 4 6" xfId="29215" xr:uid="{00000000-0005-0000-0000-0000C4840000}"/>
    <cellStyle name="Normal 7 16 2 3 2 2 4 7" xfId="34167" xr:uid="{00000000-0005-0000-0000-0000C5840000}"/>
    <cellStyle name="Normal 7 16 2 3 2 2 5" xfId="5912" xr:uid="{00000000-0005-0000-0000-0000C6840000}"/>
    <cellStyle name="Normal 7 16 2 3 2 2 5 2" xfId="10862" xr:uid="{00000000-0005-0000-0000-0000C7840000}"/>
    <cellStyle name="Normal 7 16 2 3 2 2 5 2 2" xfId="45523" xr:uid="{00000000-0005-0000-0000-0000C8840000}"/>
    <cellStyle name="Normal 7 16 2 3 2 2 5 3" xfId="15812" xr:uid="{00000000-0005-0000-0000-0000C9840000}"/>
    <cellStyle name="Normal 7 16 2 3 2 2 5 3 2" xfId="40571" xr:uid="{00000000-0005-0000-0000-0000CA840000}"/>
    <cellStyle name="Normal 7 16 2 3 2 2 5 4" xfId="20763" xr:uid="{00000000-0005-0000-0000-0000CB840000}"/>
    <cellStyle name="Normal 7 16 2 3 2 2 5 5" xfId="25715" xr:uid="{00000000-0005-0000-0000-0000CC840000}"/>
    <cellStyle name="Normal 7 16 2 3 2 2 5 6" xfId="30667" xr:uid="{00000000-0005-0000-0000-0000CD840000}"/>
    <cellStyle name="Normal 7 16 2 3 2 2 5 7" xfId="35619" xr:uid="{00000000-0005-0000-0000-0000CE840000}"/>
    <cellStyle name="Normal 7 16 2 3 2 2 6" xfId="2150" xr:uid="{00000000-0005-0000-0000-0000CF840000}"/>
    <cellStyle name="Normal 7 16 2 3 2 2 6 2" xfId="41761" xr:uid="{00000000-0005-0000-0000-0000D0840000}"/>
    <cellStyle name="Normal 7 16 2 3 2 2 7" xfId="7100" xr:uid="{00000000-0005-0000-0000-0000D1840000}"/>
    <cellStyle name="Normal 7 16 2 3 2 2 7 2" xfId="36809" xr:uid="{00000000-0005-0000-0000-0000D2840000}"/>
    <cellStyle name="Normal 7 16 2 3 2 2 8" xfId="12050" xr:uid="{00000000-0005-0000-0000-0000D3840000}"/>
    <cellStyle name="Normal 7 16 2 3 2 2 9" xfId="17001" xr:uid="{00000000-0005-0000-0000-0000D4840000}"/>
    <cellStyle name="Normal 7 16 2 3 2 3" xfId="698" xr:uid="{00000000-0005-0000-0000-0000D5840000}"/>
    <cellStyle name="Normal 7 16 2 3 2 3 10" xfId="32451" xr:uid="{00000000-0005-0000-0000-0000D6840000}"/>
    <cellStyle name="Normal 7 16 2 3 2 3 2" xfId="4196" xr:uid="{00000000-0005-0000-0000-0000D7840000}"/>
    <cellStyle name="Normal 7 16 2 3 2 3 2 2" xfId="9146" xr:uid="{00000000-0005-0000-0000-0000D8840000}"/>
    <cellStyle name="Normal 7 16 2 3 2 3 2 2 2" xfId="43807" xr:uid="{00000000-0005-0000-0000-0000D9840000}"/>
    <cellStyle name="Normal 7 16 2 3 2 3 2 3" xfId="14096" xr:uid="{00000000-0005-0000-0000-0000DA840000}"/>
    <cellStyle name="Normal 7 16 2 3 2 3 2 3 2" xfId="38855" xr:uid="{00000000-0005-0000-0000-0000DB840000}"/>
    <cellStyle name="Normal 7 16 2 3 2 3 2 4" xfId="19047" xr:uid="{00000000-0005-0000-0000-0000DC840000}"/>
    <cellStyle name="Normal 7 16 2 3 2 3 2 5" xfId="23999" xr:uid="{00000000-0005-0000-0000-0000DD840000}"/>
    <cellStyle name="Normal 7 16 2 3 2 3 2 6" xfId="28951" xr:uid="{00000000-0005-0000-0000-0000DE840000}"/>
    <cellStyle name="Normal 7 16 2 3 2 3 2 7" xfId="33903" xr:uid="{00000000-0005-0000-0000-0000DF840000}"/>
    <cellStyle name="Normal 7 16 2 3 2 3 3" xfId="5648" xr:uid="{00000000-0005-0000-0000-0000E0840000}"/>
    <cellStyle name="Normal 7 16 2 3 2 3 3 2" xfId="10598" xr:uid="{00000000-0005-0000-0000-0000E1840000}"/>
    <cellStyle name="Normal 7 16 2 3 2 3 3 2 2" xfId="45259" xr:uid="{00000000-0005-0000-0000-0000E2840000}"/>
    <cellStyle name="Normal 7 16 2 3 2 3 3 3" xfId="15548" xr:uid="{00000000-0005-0000-0000-0000E3840000}"/>
    <cellStyle name="Normal 7 16 2 3 2 3 3 3 2" xfId="40307" xr:uid="{00000000-0005-0000-0000-0000E4840000}"/>
    <cellStyle name="Normal 7 16 2 3 2 3 3 4" xfId="20499" xr:uid="{00000000-0005-0000-0000-0000E5840000}"/>
    <cellStyle name="Normal 7 16 2 3 2 3 3 5" xfId="25451" xr:uid="{00000000-0005-0000-0000-0000E6840000}"/>
    <cellStyle name="Normal 7 16 2 3 2 3 3 6" xfId="30403" xr:uid="{00000000-0005-0000-0000-0000E7840000}"/>
    <cellStyle name="Normal 7 16 2 3 2 3 3 7" xfId="35355" xr:uid="{00000000-0005-0000-0000-0000E8840000}"/>
    <cellStyle name="Normal 7 16 2 3 2 3 4" xfId="2744" xr:uid="{00000000-0005-0000-0000-0000E9840000}"/>
    <cellStyle name="Normal 7 16 2 3 2 3 4 2" xfId="42355" xr:uid="{00000000-0005-0000-0000-0000EA840000}"/>
    <cellStyle name="Normal 7 16 2 3 2 3 5" xfId="7694" xr:uid="{00000000-0005-0000-0000-0000EB840000}"/>
    <cellStyle name="Normal 7 16 2 3 2 3 5 2" xfId="37403" xr:uid="{00000000-0005-0000-0000-0000EC840000}"/>
    <cellStyle name="Normal 7 16 2 3 2 3 6" xfId="12644" xr:uid="{00000000-0005-0000-0000-0000ED840000}"/>
    <cellStyle name="Normal 7 16 2 3 2 3 7" xfId="17595" xr:uid="{00000000-0005-0000-0000-0000EE840000}"/>
    <cellStyle name="Normal 7 16 2 3 2 3 8" xfId="22547" xr:uid="{00000000-0005-0000-0000-0000EF840000}"/>
    <cellStyle name="Normal 7 16 2 3 2 3 9" xfId="27499" xr:uid="{00000000-0005-0000-0000-0000F0840000}"/>
    <cellStyle name="Normal 7 16 2 3 2 4" xfId="1292" xr:uid="{00000000-0005-0000-0000-0000F1840000}"/>
    <cellStyle name="Normal 7 16 2 3 2 4 10" xfId="33045" xr:uid="{00000000-0005-0000-0000-0000F2840000}"/>
    <cellStyle name="Normal 7 16 2 3 2 4 2" xfId="4790" xr:uid="{00000000-0005-0000-0000-0000F3840000}"/>
    <cellStyle name="Normal 7 16 2 3 2 4 2 2" xfId="9740" xr:uid="{00000000-0005-0000-0000-0000F4840000}"/>
    <cellStyle name="Normal 7 16 2 3 2 4 2 2 2" xfId="44401" xr:uid="{00000000-0005-0000-0000-0000F5840000}"/>
    <cellStyle name="Normal 7 16 2 3 2 4 2 3" xfId="14690" xr:uid="{00000000-0005-0000-0000-0000F6840000}"/>
    <cellStyle name="Normal 7 16 2 3 2 4 2 3 2" xfId="39449" xr:uid="{00000000-0005-0000-0000-0000F7840000}"/>
    <cellStyle name="Normal 7 16 2 3 2 4 2 4" xfId="19641" xr:uid="{00000000-0005-0000-0000-0000F8840000}"/>
    <cellStyle name="Normal 7 16 2 3 2 4 2 5" xfId="24593" xr:uid="{00000000-0005-0000-0000-0000F9840000}"/>
    <cellStyle name="Normal 7 16 2 3 2 4 2 6" xfId="29545" xr:uid="{00000000-0005-0000-0000-0000FA840000}"/>
    <cellStyle name="Normal 7 16 2 3 2 4 2 7" xfId="34497" xr:uid="{00000000-0005-0000-0000-0000FB840000}"/>
    <cellStyle name="Normal 7 16 2 3 2 4 3" xfId="6242" xr:uid="{00000000-0005-0000-0000-0000FC840000}"/>
    <cellStyle name="Normal 7 16 2 3 2 4 3 2" xfId="11192" xr:uid="{00000000-0005-0000-0000-0000FD840000}"/>
    <cellStyle name="Normal 7 16 2 3 2 4 3 2 2" xfId="45853" xr:uid="{00000000-0005-0000-0000-0000FE840000}"/>
    <cellStyle name="Normal 7 16 2 3 2 4 3 3" xfId="16142" xr:uid="{00000000-0005-0000-0000-0000FF840000}"/>
    <cellStyle name="Normal 7 16 2 3 2 4 3 3 2" xfId="40901" xr:uid="{00000000-0005-0000-0000-000000850000}"/>
    <cellStyle name="Normal 7 16 2 3 2 4 3 4" xfId="21093" xr:uid="{00000000-0005-0000-0000-000001850000}"/>
    <cellStyle name="Normal 7 16 2 3 2 4 3 5" xfId="26045" xr:uid="{00000000-0005-0000-0000-000002850000}"/>
    <cellStyle name="Normal 7 16 2 3 2 4 3 6" xfId="30997" xr:uid="{00000000-0005-0000-0000-000003850000}"/>
    <cellStyle name="Normal 7 16 2 3 2 4 3 7" xfId="35949" xr:uid="{00000000-0005-0000-0000-000004850000}"/>
    <cellStyle name="Normal 7 16 2 3 2 4 4" xfId="3338" xr:uid="{00000000-0005-0000-0000-000005850000}"/>
    <cellStyle name="Normal 7 16 2 3 2 4 4 2" xfId="42949" xr:uid="{00000000-0005-0000-0000-000006850000}"/>
    <cellStyle name="Normal 7 16 2 3 2 4 5" xfId="8288" xr:uid="{00000000-0005-0000-0000-000007850000}"/>
    <cellStyle name="Normal 7 16 2 3 2 4 5 2" xfId="37997" xr:uid="{00000000-0005-0000-0000-000008850000}"/>
    <cellStyle name="Normal 7 16 2 3 2 4 6" xfId="13238" xr:uid="{00000000-0005-0000-0000-000009850000}"/>
    <cellStyle name="Normal 7 16 2 3 2 4 7" xfId="18189" xr:uid="{00000000-0005-0000-0000-00000A850000}"/>
    <cellStyle name="Normal 7 16 2 3 2 4 8" xfId="23141" xr:uid="{00000000-0005-0000-0000-00000B850000}"/>
    <cellStyle name="Normal 7 16 2 3 2 4 9" xfId="28093" xr:uid="{00000000-0005-0000-0000-00000C850000}"/>
    <cellStyle name="Normal 7 16 2 3 2 5" xfId="2414" xr:uid="{00000000-0005-0000-0000-00000D850000}"/>
    <cellStyle name="Normal 7 16 2 3 2 5 2" xfId="7364" xr:uid="{00000000-0005-0000-0000-00000E850000}"/>
    <cellStyle name="Normal 7 16 2 3 2 5 2 2" xfId="42025" xr:uid="{00000000-0005-0000-0000-00000F850000}"/>
    <cellStyle name="Normal 7 16 2 3 2 5 3" xfId="12314" xr:uid="{00000000-0005-0000-0000-000010850000}"/>
    <cellStyle name="Normal 7 16 2 3 2 5 3 2" xfId="37073" xr:uid="{00000000-0005-0000-0000-000011850000}"/>
    <cellStyle name="Normal 7 16 2 3 2 5 4" xfId="17265" xr:uid="{00000000-0005-0000-0000-000012850000}"/>
    <cellStyle name="Normal 7 16 2 3 2 5 5" xfId="22217" xr:uid="{00000000-0005-0000-0000-000013850000}"/>
    <cellStyle name="Normal 7 16 2 3 2 5 6" xfId="27169" xr:uid="{00000000-0005-0000-0000-000014850000}"/>
    <cellStyle name="Normal 7 16 2 3 2 5 7" xfId="32121" xr:uid="{00000000-0005-0000-0000-000015850000}"/>
    <cellStyle name="Normal 7 16 2 3 2 6" xfId="3866" xr:uid="{00000000-0005-0000-0000-000016850000}"/>
    <cellStyle name="Normal 7 16 2 3 2 6 2" xfId="8816" xr:uid="{00000000-0005-0000-0000-000017850000}"/>
    <cellStyle name="Normal 7 16 2 3 2 6 2 2" xfId="43477" xr:uid="{00000000-0005-0000-0000-000018850000}"/>
    <cellStyle name="Normal 7 16 2 3 2 6 3" xfId="13766" xr:uid="{00000000-0005-0000-0000-000019850000}"/>
    <cellStyle name="Normal 7 16 2 3 2 6 3 2" xfId="38525" xr:uid="{00000000-0005-0000-0000-00001A850000}"/>
    <cellStyle name="Normal 7 16 2 3 2 6 4" xfId="18717" xr:uid="{00000000-0005-0000-0000-00001B850000}"/>
    <cellStyle name="Normal 7 16 2 3 2 6 5" xfId="23669" xr:uid="{00000000-0005-0000-0000-00001C850000}"/>
    <cellStyle name="Normal 7 16 2 3 2 6 6" xfId="28621" xr:uid="{00000000-0005-0000-0000-00001D850000}"/>
    <cellStyle name="Normal 7 16 2 3 2 6 7" xfId="33573" xr:uid="{00000000-0005-0000-0000-00001E850000}"/>
    <cellStyle name="Normal 7 16 2 3 2 7" xfId="5318" xr:uid="{00000000-0005-0000-0000-00001F850000}"/>
    <cellStyle name="Normal 7 16 2 3 2 7 2" xfId="10268" xr:uid="{00000000-0005-0000-0000-000020850000}"/>
    <cellStyle name="Normal 7 16 2 3 2 7 2 2" xfId="44929" xr:uid="{00000000-0005-0000-0000-000021850000}"/>
    <cellStyle name="Normal 7 16 2 3 2 7 3" xfId="15218" xr:uid="{00000000-0005-0000-0000-000022850000}"/>
    <cellStyle name="Normal 7 16 2 3 2 7 3 2" xfId="39977" xr:uid="{00000000-0005-0000-0000-000023850000}"/>
    <cellStyle name="Normal 7 16 2 3 2 7 4" xfId="20169" xr:uid="{00000000-0005-0000-0000-000024850000}"/>
    <cellStyle name="Normal 7 16 2 3 2 7 5" xfId="25121" xr:uid="{00000000-0005-0000-0000-000025850000}"/>
    <cellStyle name="Normal 7 16 2 3 2 7 6" xfId="30073" xr:uid="{00000000-0005-0000-0000-000026850000}"/>
    <cellStyle name="Normal 7 16 2 3 2 7 7" xfId="35025" xr:uid="{00000000-0005-0000-0000-000027850000}"/>
    <cellStyle name="Normal 7 16 2 3 2 8" xfId="1886" xr:uid="{00000000-0005-0000-0000-000028850000}"/>
    <cellStyle name="Normal 7 16 2 3 2 8 2" xfId="41497" xr:uid="{00000000-0005-0000-0000-000029850000}"/>
    <cellStyle name="Normal 7 16 2 3 2 9" xfId="6836" xr:uid="{00000000-0005-0000-0000-00002A850000}"/>
    <cellStyle name="Normal 7 16 2 3 2 9 2" xfId="36545" xr:uid="{00000000-0005-0000-0000-00002B850000}"/>
    <cellStyle name="Normal 7 16 2 3 3" xfId="434" xr:uid="{00000000-0005-0000-0000-00002C850000}"/>
    <cellStyle name="Normal 7 16 2 3 3 10" xfId="11852" xr:uid="{00000000-0005-0000-0000-00002D850000}"/>
    <cellStyle name="Normal 7 16 2 3 3 11" xfId="16803" xr:uid="{00000000-0005-0000-0000-00002E850000}"/>
    <cellStyle name="Normal 7 16 2 3 3 12" xfId="21755" xr:uid="{00000000-0005-0000-0000-00002F850000}"/>
    <cellStyle name="Normal 7 16 2 3 3 13" xfId="26707" xr:uid="{00000000-0005-0000-0000-000030850000}"/>
    <cellStyle name="Normal 7 16 2 3 3 14" xfId="31659" xr:uid="{00000000-0005-0000-0000-000031850000}"/>
    <cellStyle name="Normal 7 16 2 3 3 2" xfId="1028" xr:uid="{00000000-0005-0000-0000-000032850000}"/>
    <cellStyle name="Normal 7 16 2 3 3 2 10" xfId="22019" xr:uid="{00000000-0005-0000-0000-000033850000}"/>
    <cellStyle name="Normal 7 16 2 3 3 2 11" xfId="26971" xr:uid="{00000000-0005-0000-0000-000034850000}"/>
    <cellStyle name="Normal 7 16 2 3 3 2 12" xfId="31923" xr:uid="{00000000-0005-0000-0000-000035850000}"/>
    <cellStyle name="Normal 7 16 2 3 3 2 2" xfId="1622" xr:uid="{00000000-0005-0000-0000-000036850000}"/>
    <cellStyle name="Normal 7 16 2 3 3 2 2 10" xfId="33375" xr:uid="{00000000-0005-0000-0000-000037850000}"/>
    <cellStyle name="Normal 7 16 2 3 3 2 2 2" xfId="5120" xr:uid="{00000000-0005-0000-0000-000038850000}"/>
    <cellStyle name="Normal 7 16 2 3 3 2 2 2 2" xfId="10070" xr:uid="{00000000-0005-0000-0000-000039850000}"/>
    <cellStyle name="Normal 7 16 2 3 3 2 2 2 2 2" xfId="44731" xr:uid="{00000000-0005-0000-0000-00003A850000}"/>
    <cellStyle name="Normal 7 16 2 3 3 2 2 2 3" xfId="15020" xr:uid="{00000000-0005-0000-0000-00003B850000}"/>
    <cellStyle name="Normal 7 16 2 3 3 2 2 2 3 2" xfId="39779" xr:uid="{00000000-0005-0000-0000-00003C850000}"/>
    <cellStyle name="Normal 7 16 2 3 3 2 2 2 4" xfId="19971" xr:uid="{00000000-0005-0000-0000-00003D850000}"/>
    <cellStyle name="Normal 7 16 2 3 3 2 2 2 5" xfId="24923" xr:uid="{00000000-0005-0000-0000-00003E850000}"/>
    <cellStyle name="Normal 7 16 2 3 3 2 2 2 6" xfId="29875" xr:uid="{00000000-0005-0000-0000-00003F850000}"/>
    <cellStyle name="Normal 7 16 2 3 3 2 2 2 7" xfId="34827" xr:uid="{00000000-0005-0000-0000-000040850000}"/>
    <cellStyle name="Normal 7 16 2 3 3 2 2 3" xfId="6572" xr:uid="{00000000-0005-0000-0000-000041850000}"/>
    <cellStyle name="Normal 7 16 2 3 3 2 2 3 2" xfId="11522" xr:uid="{00000000-0005-0000-0000-000042850000}"/>
    <cellStyle name="Normal 7 16 2 3 3 2 2 3 2 2" xfId="46183" xr:uid="{00000000-0005-0000-0000-000043850000}"/>
    <cellStyle name="Normal 7 16 2 3 3 2 2 3 3" xfId="16472" xr:uid="{00000000-0005-0000-0000-000044850000}"/>
    <cellStyle name="Normal 7 16 2 3 3 2 2 3 3 2" xfId="41231" xr:uid="{00000000-0005-0000-0000-000045850000}"/>
    <cellStyle name="Normal 7 16 2 3 3 2 2 3 4" xfId="21423" xr:uid="{00000000-0005-0000-0000-000046850000}"/>
    <cellStyle name="Normal 7 16 2 3 3 2 2 3 5" xfId="26375" xr:uid="{00000000-0005-0000-0000-000047850000}"/>
    <cellStyle name="Normal 7 16 2 3 3 2 2 3 6" xfId="31327" xr:uid="{00000000-0005-0000-0000-000048850000}"/>
    <cellStyle name="Normal 7 16 2 3 3 2 2 3 7" xfId="36279" xr:uid="{00000000-0005-0000-0000-000049850000}"/>
    <cellStyle name="Normal 7 16 2 3 3 2 2 4" xfId="3668" xr:uid="{00000000-0005-0000-0000-00004A850000}"/>
    <cellStyle name="Normal 7 16 2 3 3 2 2 4 2" xfId="43279" xr:uid="{00000000-0005-0000-0000-00004B850000}"/>
    <cellStyle name="Normal 7 16 2 3 3 2 2 5" xfId="8618" xr:uid="{00000000-0005-0000-0000-00004C850000}"/>
    <cellStyle name="Normal 7 16 2 3 3 2 2 5 2" xfId="38327" xr:uid="{00000000-0005-0000-0000-00004D850000}"/>
    <cellStyle name="Normal 7 16 2 3 3 2 2 6" xfId="13568" xr:uid="{00000000-0005-0000-0000-00004E850000}"/>
    <cellStyle name="Normal 7 16 2 3 3 2 2 7" xfId="18519" xr:uid="{00000000-0005-0000-0000-00004F850000}"/>
    <cellStyle name="Normal 7 16 2 3 3 2 2 8" xfId="23471" xr:uid="{00000000-0005-0000-0000-000050850000}"/>
    <cellStyle name="Normal 7 16 2 3 3 2 2 9" xfId="28423" xr:uid="{00000000-0005-0000-0000-000051850000}"/>
    <cellStyle name="Normal 7 16 2 3 3 2 3" xfId="3074" xr:uid="{00000000-0005-0000-0000-000052850000}"/>
    <cellStyle name="Normal 7 16 2 3 3 2 3 2" xfId="8024" xr:uid="{00000000-0005-0000-0000-000053850000}"/>
    <cellStyle name="Normal 7 16 2 3 3 2 3 2 2" xfId="42685" xr:uid="{00000000-0005-0000-0000-000054850000}"/>
    <cellStyle name="Normal 7 16 2 3 3 2 3 3" xfId="12974" xr:uid="{00000000-0005-0000-0000-000055850000}"/>
    <cellStyle name="Normal 7 16 2 3 3 2 3 3 2" xfId="37733" xr:uid="{00000000-0005-0000-0000-000056850000}"/>
    <cellStyle name="Normal 7 16 2 3 3 2 3 4" xfId="17925" xr:uid="{00000000-0005-0000-0000-000057850000}"/>
    <cellStyle name="Normal 7 16 2 3 3 2 3 5" xfId="22877" xr:uid="{00000000-0005-0000-0000-000058850000}"/>
    <cellStyle name="Normal 7 16 2 3 3 2 3 6" xfId="27829" xr:uid="{00000000-0005-0000-0000-000059850000}"/>
    <cellStyle name="Normal 7 16 2 3 3 2 3 7" xfId="32781" xr:uid="{00000000-0005-0000-0000-00005A850000}"/>
    <cellStyle name="Normal 7 16 2 3 3 2 4" xfId="4526" xr:uid="{00000000-0005-0000-0000-00005B850000}"/>
    <cellStyle name="Normal 7 16 2 3 3 2 4 2" xfId="9476" xr:uid="{00000000-0005-0000-0000-00005C850000}"/>
    <cellStyle name="Normal 7 16 2 3 3 2 4 2 2" xfId="44137" xr:uid="{00000000-0005-0000-0000-00005D850000}"/>
    <cellStyle name="Normal 7 16 2 3 3 2 4 3" xfId="14426" xr:uid="{00000000-0005-0000-0000-00005E850000}"/>
    <cellStyle name="Normal 7 16 2 3 3 2 4 3 2" xfId="39185" xr:uid="{00000000-0005-0000-0000-00005F850000}"/>
    <cellStyle name="Normal 7 16 2 3 3 2 4 4" xfId="19377" xr:uid="{00000000-0005-0000-0000-000060850000}"/>
    <cellStyle name="Normal 7 16 2 3 3 2 4 5" xfId="24329" xr:uid="{00000000-0005-0000-0000-000061850000}"/>
    <cellStyle name="Normal 7 16 2 3 3 2 4 6" xfId="29281" xr:uid="{00000000-0005-0000-0000-000062850000}"/>
    <cellStyle name="Normal 7 16 2 3 3 2 4 7" xfId="34233" xr:uid="{00000000-0005-0000-0000-000063850000}"/>
    <cellStyle name="Normal 7 16 2 3 3 2 5" xfId="5978" xr:uid="{00000000-0005-0000-0000-000064850000}"/>
    <cellStyle name="Normal 7 16 2 3 3 2 5 2" xfId="10928" xr:uid="{00000000-0005-0000-0000-000065850000}"/>
    <cellStyle name="Normal 7 16 2 3 3 2 5 2 2" xfId="45589" xr:uid="{00000000-0005-0000-0000-000066850000}"/>
    <cellStyle name="Normal 7 16 2 3 3 2 5 3" xfId="15878" xr:uid="{00000000-0005-0000-0000-000067850000}"/>
    <cellStyle name="Normal 7 16 2 3 3 2 5 3 2" xfId="40637" xr:uid="{00000000-0005-0000-0000-000068850000}"/>
    <cellStyle name="Normal 7 16 2 3 3 2 5 4" xfId="20829" xr:uid="{00000000-0005-0000-0000-000069850000}"/>
    <cellStyle name="Normal 7 16 2 3 3 2 5 5" xfId="25781" xr:uid="{00000000-0005-0000-0000-00006A850000}"/>
    <cellStyle name="Normal 7 16 2 3 3 2 5 6" xfId="30733" xr:uid="{00000000-0005-0000-0000-00006B850000}"/>
    <cellStyle name="Normal 7 16 2 3 3 2 5 7" xfId="35685" xr:uid="{00000000-0005-0000-0000-00006C850000}"/>
    <cellStyle name="Normal 7 16 2 3 3 2 6" xfId="2216" xr:uid="{00000000-0005-0000-0000-00006D850000}"/>
    <cellStyle name="Normal 7 16 2 3 3 2 6 2" xfId="41827" xr:uid="{00000000-0005-0000-0000-00006E850000}"/>
    <cellStyle name="Normal 7 16 2 3 3 2 7" xfId="7166" xr:uid="{00000000-0005-0000-0000-00006F850000}"/>
    <cellStyle name="Normal 7 16 2 3 3 2 7 2" xfId="36875" xr:uid="{00000000-0005-0000-0000-000070850000}"/>
    <cellStyle name="Normal 7 16 2 3 3 2 8" xfId="12116" xr:uid="{00000000-0005-0000-0000-000071850000}"/>
    <cellStyle name="Normal 7 16 2 3 3 2 9" xfId="17067" xr:uid="{00000000-0005-0000-0000-000072850000}"/>
    <cellStyle name="Normal 7 16 2 3 3 3" xfId="764" xr:uid="{00000000-0005-0000-0000-000073850000}"/>
    <cellStyle name="Normal 7 16 2 3 3 3 10" xfId="32517" xr:uid="{00000000-0005-0000-0000-000074850000}"/>
    <cellStyle name="Normal 7 16 2 3 3 3 2" xfId="4262" xr:uid="{00000000-0005-0000-0000-000075850000}"/>
    <cellStyle name="Normal 7 16 2 3 3 3 2 2" xfId="9212" xr:uid="{00000000-0005-0000-0000-000076850000}"/>
    <cellStyle name="Normal 7 16 2 3 3 3 2 2 2" xfId="43873" xr:uid="{00000000-0005-0000-0000-000077850000}"/>
    <cellStyle name="Normal 7 16 2 3 3 3 2 3" xfId="14162" xr:uid="{00000000-0005-0000-0000-000078850000}"/>
    <cellStyle name="Normal 7 16 2 3 3 3 2 3 2" xfId="38921" xr:uid="{00000000-0005-0000-0000-000079850000}"/>
    <cellStyle name="Normal 7 16 2 3 3 3 2 4" xfId="19113" xr:uid="{00000000-0005-0000-0000-00007A850000}"/>
    <cellStyle name="Normal 7 16 2 3 3 3 2 5" xfId="24065" xr:uid="{00000000-0005-0000-0000-00007B850000}"/>
    <cellStyle name="Normal 7 16 2 3 3 3 2 6" xfId="29017" xr:uid="{00000000-0005-0000-0000-00007C850000}"/>
    <cellStyle name="Normal 7 16 2 3 3 3 2 7" xfId="33969" xr:uid="{00000000-0005-0000-0000-00007D850000}"/>
    <cellStyle name="Normal 7 16 2 3 3 3 3" xfId="5714" xr:uid="{00000000-0005-0000-0000-00007E850000}"/>
    <cellStyle name="Normal 7 16 2 3 3 3 3 2" xfId="10664" xr:uid="{00000000-0005-0000-0000-00007F850000}"/>
    <cellStyle name="Normal 7 16 2 3 3 3 3 2 2" xfId="45325" xr:uid="{00000000-0005-0000-0000-000080850000}"/>
    <cellStyle name="Normal 7 16 2 3 3 3 3 3" xfId="15614" xr:uid="{00000000-0005-0000-0000-000081850000}"/>
    <cellStyle name="Normal 7 16 2 3 3 3 3 3 2" xfId="40373" xr:uid="{00000000-0005-0000-0000-000082850000}"/>
    <cellStyle name="Normal 7 16 2 3 3 3 3 4" xfId="20565" xr:uid="{00000000-0005-0000-0000-000083850000}"/>
    <cellStyle name="Normal 7 16 2 3 3 3 3 5" xfId="25517" xr:uid="{00000000-0005-0000-0000-000084850000}"/>
    <cellStyle name="Normal 7 16 2 3 3 3 3 6" xfId="30469" xr:uid="{00000000-0005-0000-0000-000085850000}"/>
    <cellStyle name="Normal 7 16 2 3 3 3 3 7" xfId="35421" xr:uid="{00000000-0005-0000-0000-000086850000}"/>
    <cellStyle name="Normal 7 16 2 3 3 3 4" xfId="2810" xr:uid="{00000000-0005-0000-0000-000087850000}"/>
    <cellStyle name="Normal 7 16 2 3 3 3 4 2" xfId="42421" xr:uid="{00000000-0005-0000-0000-000088850000}"/>
    <cellStyle name="Normal 7 16 2 3 3 3 5" xfId="7760" xr:uid="{00000000-0005-0000-0000-000089850000}"/>
    <cellStyle name="Normal 7 16 2 3 3 3 5 2" xfId="37469" xr:uid="{00000000-0005-0000-0000-00008A850000}"/>
    <cellStyle name="Normal 7 16 2 3 3 3 6" xfId="12710" xr:uid="{00000000-0005-0000-0000-00008B850000}"/>
    <cellStyle name="Normal 7 16 2 3 3 3 7" xfId="17661" xr:uid="{00000000-0005-0000-0000-00008C850000}"/>
    <cellStyle name="Normal 7 16 2 3 3 3 8" xfId="22613" xr:uid="{00000000-0005-0000-0000-00008D850000}"/>
    <cellStyle name="Normal 7 16 2 3 3 3 9" xfId="27565" xr:uid="{00000000-0005-0000-0000-00008E850000}"/>
    <cellStyle name="Normal 7 16 2 3 3 4" xfId="1358" xr:uid="{00000000-0005-0000-0000-00008F850000}"/>
    <cellStyle name="Normal 7 16 2 3 3 4 10" xfId="33111" xr:uid="{00000000-0005-0000-0000-000090850000}"/>
    <cellStyle name="Normal 7 16 2 3 3 4 2" xfId="4856" xr:uid="{00000000-0005-0000-0000-000091850000}"/>
    <cellStyle name="Normal 7 16 2 3 3 4 2 2" xfId="9806" xr:uid="{00000000-0005-0000-0000-000092850000}"/>
    <cellStyle name="Normal 7 16 2 3 3 4 2 2 2" xfId="44467" xr:uid="{00000000-0005-0000-0000-000093850000}"/>
    <cellStyle name="Normal 7 16 2 3 3 4 2 3" xfId="14756" xr:uid="{00000000-0005-0000-0000-000094850000}"/>
    <cellStyle name="Normal 7 16 2 3 3 4 2 3 2" xfId="39515" xr:uid="{00000000-0005-0000-0000-000095850000}"/>
    <cellStyle name="Normal 7 16 2 3 3 4 2 4" xfId="19707" xr:uid="{00000000-0005-0000-0000-000096850000}"/>
    <cellStyle name="Normal 7 16 2 3 3 4 2 5" xfId="24659" xr:uid="{00000000-0005-0000-0000-000097850000}"/>
    <cellStyle name="Normal 7 16 2 3 3 4 2 6" xfId="29611" xr:uid="{00000000-0005-0000-0000-000098850000}"/>
    <cellStyle name="Normal 7 16 2 3 3 4 2 7" xfId="34563" xr:uid="{00000000-0005-0000-0000-000099850000}"/>
    <cellStyle name="Normal 7 16 2 3 3 4 3" xfId="6308" xr:uid="{00000000-0005-0000-0000-00009A850000}"/>
    <cellStyle name="Normal 7 16 2 3 3 4 3 2" xfId="11258" xr:uid="{00000000-0005-0000-0000-00009B850000}"/>
    <cellStyle name="Normal 7 16 2 3 3 4 3 2 2" xfId="45919" xr:uid="{00000000-0005-0000-0000-00009C850000}"/>
    <cellStyle name="Normal 7 16 2 3 3 4 3 3" xfId="16208" xr:uid="{00000000-0005-0000-0000-00009D850000}"/>
    <cellStyle name="Normal 7 16 2 3 3 4 3 3 2" xfId="40967" xr:uid="{00000000-0005-0000-0000-00009E850000}"/>
    <cellStyle name="Normal 7 16 2 3 3 4 3 4" xfId="21159" xr:uid="{00000000-0005-0000-0000-00009F850000}"/>
    <cellStyle name="Normal 7 16 2 3 3 4 3 5" xfId="26111" xr:uid="{00000000-0005-0000-0000-0000A0850000}"/>
    <cellStyle name="Normal 7 16 2 3 3 4 3 6" xfId="31063" xr:uid="{00000000-0005-0000-0000-0000A1850000}"/>
    <cellStyle name="Normal 7 16 2 3 3 4 3 7" xfId="36015" xr:uid="{00000000-0005-0000-0000-0000A2850000}"/>
    <cellStyle name="Normal 7 16 2 3 3 4 4" xfId="3404" xr:uid="{00000000-0005-0000-0000-0000A3850000}"/>
    <cellStyle name="Normal 7 16 2 3 3 4 4 2" xfId="43015" xr:uid="{00000000-0005-0000-0000-0000A4850000}"/>
    <cellStyle name="Normal 7 16 2 3 3 4 5" xfId="8354" xr:uid="{00000000-0005-0000-0000-0000A5850000}"/>
    <cellStyle name="Normal 7 16 2 3 3 4 5 2" xfId="38063" xr:uid="{00000000-0005-0000-0000-0000A6850000}"/>
    <cellStyle name="Normal 7 16 2 3 3 4 6" xfId="13304" xr:uid="{00000000-0005-0000-0000-0000A7850000}"/>
    <cellStyle name="Normal 7 16 2 3 3 4 7" xfId="18255" xr:uid="{00000000-0005-0000-0000-0000A8850000}"/>
    <cellStyle name="Normal 7 16 2 3 3 4 8" xfId="23207" xr:uid="{00000000-0005-0000-0000-0000A9850000}"/>
    <cellStyle name="Normal 7 16 2 3 3 4 9" xfId="28159" xr:uid="{00000000-0005-0000-0000-0000AA850000}"/>
    <cellStyle name="Normal 7 16 2 3 3 5" xfId="2480" xr:uid="{00000000-0005-0000-0000-0000AB850000}"/>
    <cellStyle name="Normal 7 16 2 3 3 5 2" xfId="7430" xr:uid="{00000000-0005-0000-0000-0000AC850000}"/>
    <cellStyle name="Normal 7 16 2 3 3 5 2 2" xfId="42091" xr:uid="{00000000-0005-0000-0000-0000AD850000}"/>
    <cellStyle name="Normal 7 16 2 3 3 5 3" xfId="12380" xr:uid="{00000000-0005-0000-0000-0000AE850000}"/>
    <cellStyle name="Normal 7 16 2 3 3 5 3 2" xfId="37139" xr:uid="{00000000-0005-0000-0000-0000AF850000}"/>
    <cellStyle name="Normal 7 16 2 3 3 5 4" xfId="17331" xr:uid="{00000000-0005-0000-0000-0000B0850000}"/>
    <cellStyle name="Normal 7 16 2 3 3 5 5" xfId="22283" xr:uid="{00000000-0005-0000-0000-0000B1850000}"/>
    <cellStyle name="Normal 7 16 2 3 3 5 6" xfId="27235" xr:uid="{00000000-0005-0000-0000-0000B2850000}"/>
    <cellStyle name="Normal 7 16 2 3 3 5 7" xfId="32187" xr:uid="{00000000-0005-0000-0000-0000B3850000}"/>
    <cellStyle name="Normal 7 16 2 3 3 6" xfId="3932" xr:uid="{00000000-0005-0000-0000-0000B4850000}"/>
    <cellStyle name="Normal 7 16 2 3 3 6 2" xfId="8882" xr:uid="{00000000-0005-0000-0000-0000B5850000}"/>
    <cellStyle name="Normal 7 16 2 3 3 6 2 2" xfId="43543" xr:uid="{00000000-0005-0000-0000-0000B6850000}"/>
    <cellStyle name="Normal 7 16 2 3 3 6 3" xfId="13832" xr:uid="{00000000-0005-0000-0000-0000B7850000}"/>
    <cellStyle name="Normal 7 16 2 3 3 6 3 2" xfId="38591" xr:uid="{00000000-0005-0000-0000-0000B8850000}"/>
    <cellStyle name="Normal 7 16 2 3 3 6 4" xfId="18783" xr:uid="{00000000-0005-0000-0000-0000B9850000}"/>
    <cellStyle name="Normal 7 16 2 3 3 6 5" xfId="23735" xr:uid="{00000000-0005-0000-0000-0000BA850000}"/>
    <cellStyle name="Normal 7 16 2 3 3 6 6" xfId="28687" xr:uid="{00000000-0005-0000-0000-0000BB850000}"/>
    <cellStyle name="Normal 7 16 2 3 3 6 7" xfId="33639" xr:uid="{00000000-0005-0000-0000-0000BC850000}"/>
    <cellStyle name="Normal 7 16 2 3 3 7" xfId="5384" xr:uid="{00000000-0005-0000-0000-0000BD850000}"/>
    <cellStyle name="Normal 7 16 2 3 3 7 2" xfId="10334" xr:uid="{00000000-0005-0000-0000-0000BE850000}"/>
    <cellStyle name="Normal 7 16 2 3 3 7 2 2" xfId="44995" xr:uid="{00000000-0005-0000-0000-0000BF850000}"/>
    <cellStyle name="Normal 7 16 2 3 3 7 3" xfId="15284" xr:uid="{00000000-0005-0000-0000-0000C0850000}"/>
    <cellStyle name="Normal 7 16 2 3 3 7 3 2" xfId="40043" xr:uid="{00000000-0005-0000-0000-0000C1850000}"/>
    <cellStyle name="Normal 7 16 2 3 3 7 4" xfId="20235" xr:uid="{00000000-0005-0000-0000-0000C2850000}"/>
    <cellStyle name="Normal 7 16 2 3 3 7 5" xfId="25187" xr:uid="{00000000-0005-0000-0000-0000C3850000}"/>
    <cellStyle name="Normal 7 16 2 3 3 7 6" xfId="30139" xr:uid="{00000000-0005-0000-0000-0000C4850000}"/>
    <cellStyle name="Normal 7 16 2 3 3 7 7" xfId="35091" xr:uid="{00000000-0005-0000-0000-0000C5850000}"/>
    <cellStyle name="Normal 7 16 2 3 3 8" xfId="1952" xr:uid="{00000000-0005-0000-0000-0000C6850000}"/>
    <cellStyle name="Normal 7 16 2 3 3 8 2" xfId="41563" xr:uid="{00000000-0005-0000-0000-0000C7850000}"/>
    <cellStyle name="Normal 7 16 2 3 3 9" xfId="6902" xr:uid="{00000000-0005-0000-0000-0000C8850000}"/>
    <cellStyle name="Normal 7 16 2 3 3 9 2" xfId="36611" xr:uid="{00000000-0005-0000-0000-0000C9850000}"/>
    <cellStyle name="Normal 7 16 2 3 4" xfId="500" xr:uid="{00000000-0005-0000-0000-0000CA850000}"/>
    <cellStyle name="Normal 7 16 2 3 4 10" xfId="11918" xr:uid="{00000000-0005-0000-0000-0000CB850000}"/>
    <cellStyle name="Normal 7 16 2 3 4 11" xfId="16869" xr:uid="{00000000-0005-0000-0000-0000CC850000}"/>
    <cellStyle name="Normal 7 16 2 3 4 12" xfId="21821" xr:uid="{00000000-0005-0000-0000-0000CD850000}"/>
    <cellStyle name="Normal 7 16 2 3 4 13" xfId="26773" xr:uid="{00000000-0005-0000-0000-0000CE850000}"/>
    <cellStyle name="Normal 7 16 2 3 4 14" xfId="31725" xr:uid="{00000000-0005-0000-0000-0000CF850000}"/>
    <cellStyle name="Normal 7 16 2 3 4 2" xfId="1094" xr:uid="{00000000-0005-0000-0000-0000D0850000}"/>
    <cellStyle name="Normal 7 16 2 3 4 2 10" xfId="22085" xr:uid="{00000000-0005-0000-0000-0000D1850000}"/>
    <cellStyle name="Normal 7 16 2 3 4 2 11" xfId="27037" xr:uid="{00000000-0005-0000-0000-0000D2850000}"/>
    <cellStyle name="Normal 7 16 2 3 4 2 12" xfId="31989" xr:uid="{00000000-0005-0000-0000-0000D3850000}"/>
    <cellStyle name="Normal 7 16 2 3 4 2 2" xfId="1688" xr:uid="{00000000-0005-0000-0000-0000D4850000}"/>
    <cellStyle name="Normal 7 16 2 3 4 2 2 10" xfId="33441" xr:uid="{00000000-0005-0000-0000-0000D5850000}"/>
    <cellStyle name="Normal 7 16 2 3 4 2 2 2" xfId="5186" xr:uid="{00000000-0005-0000-0000-0000D6850000}"/>
    <cellStyle name="Normal 7 16 2 3 4 2 2 2 2" xfId="10136" xr:uid="{00000000-0005-0000-0000-0000D7850000}"/>
    <cellStyle name="Normal 7 16 2 3 4 2 2 2 2 2" xfId="44797" xr:uid="{00000000-0005-0000-0000-0000D8850000}"/>
    <cellStyle name="Normal 7 16 2 3 4 2 2 2 3" xfId="15086" xr:uid="{00000000-0005-0000-0000-0000D9850000}"/>
    <cellStyle name="Normal 7 16 2 3 4 2 2 2 3 2" xfId="39845" xr:uid="{00000000-0005-0000-0000-0000DA850000}"/>
    <cellStyle name="Normal 7 16 2 3 4 2 2 2 4" xfId="20037" xr:uid="{00000000-0005-0000-0000-0000DB850000}"/>
    <cellStyle name="Normal 7 16 2 3 4 2 2 2 5" xfId="24989" xr:uid="{00000000-0005-0000-0000-0000DC850000}"/>
    <cellStyle name="Normal 7 16 2 3 4 2 2 2 6" xfId="29941" xr:uid="{00000000-0005-0000-0000-0000DD850000}"/>
    <cellStyle name="Normal 7 16 2 3 4 2 2 2 7" xfId="34893" xr:uid="{00000000-0005-0000-0000-0000DE850000}"/>
    <cellStyle name="Normal 7 16 2 3 4 2 2 3" xfId="6638" xr:uid="{00000000-0005-0000-0000-0000DF850000}"/>
    <cellStyle name="Normal 7 16 2 3 4 2 2 3 2" xfId="11588" xr:uid="{00000000-0005-0000-0000-0000E0850000}"/>
    <cellStyle name="Normal 7 16 2 3 4 2 2 3 2 2" xfId="46249" xr:uid="{00000000-0005-0000-0000-0000E1850000}"/>
    <cellStyle name="Normal 7 16 2 3 4 2 2 3 3" xfId="16538" xr:uid="{00000000-0005-0000-0000-0000E2850000}"/>
    <cellStyle name="Normal 7 16 2 3 4 2 2 3 3 2" xfId="41297" xr:uid="{00000000-0005-0000-0000-0000E3850000}"/>
    <cellStyle name="Normal 7 16 2 3 4 2 2 3 4" xfId="21489" xr:uid="{00000000-0005-0000-0000-0000E4850000}"/>
    <cellStyle name="Normal 7 16 2 3 4 2 2 3 5" xfId="26441" xr:uid="{00000000-0005-0000-0000-0000E5850000}"/>
    <cellStyle name="Normal 7 16 2 3 4 2 2 3 6" xfId="31393" xr:uid="{00000000-0005-0000-0000-0000E6850000}"/>
    <cellStyle name="Normal 7 16 2 3 4 2 2 3 7" xfId="36345" xr:uid="{00000000-0005-0000-0000-0000E7850000}"/>
    <cellStyle name="Normal 7 16 2 3 4 2 2 4" xfId="3734" xr:uid="{00000000-0005-0000-0000-0000E8850000}"/>
    <cellStyle name="Normal 7 16 2 3 4 2 2 4 2" xfId="43345" xr:uid="{00000000-0005-0000-0000-0000E9850000}"/>
    <cellStyle name="Normal 7 16 2 3 4 2 2 5" xfId="8684" xr:uid="{00000000-0005-0000-0000-0000EA850000}"/>
    <cellStyle name="Normal 7 16 2 3 4 2 2 5 2" xfId="38393" xr:uid="{00000000-0005-0000-0000-0000EB850000}"/>
    <cellStyle name="Normal 7 16 2 3 4 2 2 6" xfId="13634" xr:uid="{00000000-0005-0000-0000-0000EC850000}"/>
    <cellStyle name="Normal 7 16 2 3 4 2 2 7" xfId="18585" xr:uid="{00000000-0005-0000-0000-0000ED850000}"/>
    <cellStyle name="Normal 7 16 2 3 4 2 2 8" xfId="23537" xr:uid="{00000000-0005-0000-0000-0000EE850000}"/>
    <cellStyle name="Normal 7 16 2 3 4 2 2 9" xfId="28489" xr:uid="{00000000-0005-0000-0000-0000EF850000}"/>
    <cellStyle name="Normal 7 16 2 3 4 2 3" xfId="3140" xr:uid="{00000000-0005-0000-0000-0000F0850000}"/>
    <cellStyle name="Normal 7 16 2 3 4 2 3 2" xfId="8090" xr:uid="{00000000-0005-0000-0000-0000F1850000}"/>
    <cellStyle name="Normal 7 16 2 3 4 2 3 2 2" xfId="42751" xr:uid="{00000000-0005-0000-0000-0000F2850000}"/>
    <cellStyle name="Normal 7 16 2 3 4 2 3 3" xfId="13040" xr:uid="{00000000-0005-0000-0000-0000F3850000}"/>
    <cellStyle name="Normal 7 16 2 3 4 2 3 3 2" xfId="37799" xr:uid="{00000000-0005-0000-0000-0000F4850000}"/>
    <cellStyle name="Normal 7 16 2 3 4 2 3 4" xfId="17991" xr:uid="{00000000-0005-0000-0000-0000F5850000}"/>
    <cellStyle name="Normal 7 16 2 3 4 2 3 5" xfId="22943" xr:uid="{00000000-0005-0000-0000-0000F6850000}"/>
    <cellStyle name="Normal 7 16 2 3 4 2 3 6" xfId="27895" xr:uid="{00000000-0005-0000-0000-0000F7850000}"/>
    <cellStyle name="Normal 7 16 2 3 4 2 3 7" xfId="32847" xr:uid="{00000000-0005-0000-0000-0000F8850000}"/>
    <cellStyle name="Normal 7 16 2 3 4 2 4" xfId="4592" xr:uid="{00000000-0005-0000-0000-0000F9850000}"/>
    <cellStyle name="Normal 7 16 2 3 4 2 4 2" xfId="9542" xr:uid="{00000000-0005-0000-0000-0000FA850000}"/>
    <cellStyle name="Normal 7 16 2 3 4 2 4 2 2" xfId="44203" xr:uid="{00000000-0005-0000-0000-0000FB850000}"/>
    <cellStyle name="Normal 7 16 2 3 4 2 4 3" xfId="14492" xr:uid="{00000000-0005-0000-0000-0000FC850000}"/>
    <cellStyle name="Normal 7 16 2 3 4 2 4 3 2" xfId="39251" xr:uid="{00000000-0005-0000-0000-0000FD850000}"/>
    <cellStyle name="Normal 7 16 2 3 4 2 4 4" xfId="19443" xr:uid="{00000000-0005-0000-0000-0000FE850000}"/>
    <cellStyle name="Normal 7 16 2 3 4 2 4 5" xfId="24395" xr:uid="{00000000-0005-0000-0000-0000FF850000}"/>
    <cellStyle name="Normal 7 16 2 3 4 2 4 6" xfId="29347" xr:uid="{00000000-0005-0000-0000-000000860000}"/>
    <cellStyle name="Normal 7 16 2 3 4 2 4 7" xfId="34299" xr:uid="{00000000-0005-0000-0000-000001860000}"/>
    <cellStyle name="Normal 7 16 2 3 4 2 5" xfId="6044" xr:uid="{00000000-0005-0000-0000-000002860000}"/>
    <cellStyle name="Normal 7 16 2 3 4 2 5 2" xfId="10994" xr:uid="{00000000-0005-0000-0000-000003860000}"/>
    <cellStyle name="Normal 7 16 2 3 4 2 5 2 2" xfId="45655" xr:uid="{00000000-0005-0000-0000-000004860000}"/>
    <cellStyle name="Normal 7 16 2 3 4 2 5 3" xfId="15944" xr:uid="{00000000-0005-0000-0000-000005860000}"/>
    <cellStyle name="Normal 7 16 2 3 4 2 5 3 2" xfId="40703" xr:uid="{00000000-0005-0000-0000-000006860000}"/>
    <cellStyle name="Normal 7 16 2 3 4 2 5 4" xfId="20895" xr:uid="{00000000-0005-0000-0000-000007860000}"/>
    <cellStyle name="Normal 7 16 2 3 4 2 5 5" xfId="25847" xr:uid="{00000000-0005-0000-0000-000008860000}"/>
    <cellStyle name="Normal 7 16 2 3 4 2 5 6" xfId="30799" xr:uid="{00000000-0005-0000-0000-000009860000}"/>
    <cellStyle name="Normal 7 16 2 3 4 2 5 7" xfId="35751" xr:uid="{00000000-0005-0000-0000-00000A860000}"/>
    <cellStyle name="Normal 7 16 2 3 4 2 6" xfId="2282" xr:uid="{00000000-0005-0000-0000-00000B860000}"/>
    <cellStyle name="Normal 7 16 2 3 4 2 6 2" xfId="41893" xr:uid="{00000000-0005-0000-0000-00000C860000}"/>
    <cellStyle name="Normal 7 16 2 3 4 2 7" xfId="7232" xr:uid="{00000000-0005-0000-0000-00000D860000}"/>
    <cellStyle name="Normal 7 16 2 3 4 2 7 2" xfId="36941" xr:uid="{00000000-0005-0000-0000-00000E860000}"/>
    <cellStyle name="Normal 7 16 2 3 4 2 8" xfId="12182" xr:uid="{00000000-0005-0000-0000-00000F860000}"/>
    <cellStyle name="Normal 7 16 2 3 4 2 9" xfId="17133" xr:uid="{00000000-0005-0000-0000-000010860000}"/>
    <cellStyle name="Normal 7 16 2 3 4 3" xfId="830" xr:uid="{00000000-0005-0000-0000-000011860000}"/>
    <cellStyle name="Normal 7 16 2 3 4 3 10" xfId="32583" xr:uid="{00000000-0005-0000-0000-000012860000}"/>
    <cellStyle name="Normal 7 16 2 3 4 3 2" xfId="4328" xr:uid="{00000000-0005-0000-0000-000013860000}"/>
    <cellStyle name="Normal 7 16 2 3 4 3 2 2" xfId="9278" xr:uid="{00000000-0005-0000-0000-000014860000}"/>
    <cellStyle name="Normal 7 16 2 3 4 3 2 2 2" xfId="43939" xr:uid="{00000000-0005-0000-0000-000015860000}"/>
    <cellStyle name="Normal 7 16 2 3 4 3 2 3" xfId="14228" xr:uid="{00000000-0005-0000-0000-000016860000}"/>
    <cellStyle name="Normal 7 16 2 3 4 3 2 3 2" xfId="38987" xr:uid="{00000000-0005-0000-0000-000017860000}"/>
    <cellStyle name="Normal 7 16 2 3 4 3 2 4" xfId="19179" xr:uid="{00000000-0005-0000-0000-000018860000}"/>
    <cellStyle name="Normal 7 16 2 3 4 3 2 5" xfId="24131" xr:uid="{00000000-0005-0000-0000-000019860000}"/>
    <cellStyle name="Normal 7 16 2 3 4 3 2 6" xfId="29083" xr:uid="{00000000-0005-0000-0000-00001A860000}"/>
    <cellStyle name="Normal 7 16 2 3 4 3 2 7" xfId="34035" xr:uid="{00000000-0005-0000-0000-00001B860000}"/>
    <cellStyle name="Normal 7 16 2 3 4 3 3" xfId="5780" xr:uid="{00000000-0005-0000-0000-00001C860000}"/>
    <cellStyle name="Normal 7 16 2 3 4 3 3 2" xfId="10730" xr:uid="{00000000-0005-0000-0000-00001D860000}"/>
    <cellStyle name="Normal 7 16 2 3 4 3 3 2 2" xfId="45391" xr:uid="{00000000-0005-0000-0000-00001E860000}"/>
    <cellStyle name="Normal 7 16 2 3 4 3 3 3" xfId="15680" xr:uid="{00000000-0005-0000-0000-00001F860000}"/>
    <cellStyle name="Normal 7 16 2 3 4 3 3 3 2" xfId="40439" xr:uid="{00000000-0005-0000-0000-000020860000}"/>
    <cellStyle name="Normal 7 16 2 3 4 3 3 4" xfId="20631" xr:uid="{00000000-0005-0000-0000-000021860000}"/>
    <cellStyle name="Normal 7 16 2 3 4 3 3 5" xfId="25583" xr:uid="{00000000-0005-0000-0000-000022860000}"/>
    <cellStyle name="Normal 7 16 2 3 4 3 3 6" xfId="30535" xr:uid="{00000000-0005-0000-0000-000023860000}"/>
    <cellStyle name="Normal 7 16 2 3 4 3 3 7" xfId="35487" xr:uid="{00000000-0005-0000-0000-000024860000}"/>
    <cellStyle name="Normal 7 16 2 3 4 3 4" xfId="2876" xr:uid="{00000000-0005-0000-0000-000025860000}"/>
    <cellStyle name="Normal 7 16 2 3 4 3 4 2" xfId="42487" xr:uid="{00000000-0005-0000-0000-000026860000}"/>
    <cellStyle name="Normal 7 16 2 3 4 3 5" xfId="7826" xr:uid="{00000000-0005-0000-0000-000027860000}"/>
    <cellStyle name="Normal 7 16 2 3 4 3 5 2" xfId="37535" xr:uid="{00000000-0005-0000-0000-000028860000}"/>
    <cellStyle name="Normal 7 16 2 3 4 3 6" xfId="12776" xr:uid="{00000000-0005-0000-0000-000029860000}"/>
    <cellStyle name="Normal 7 16 2 3 4 3 7" xfId="17727" xr:uid="{00000000-0005-0000-0000-00002A860000}"/>
    <cellStyle name="Normal 7 16 2 3 4 3 8" xfId="22679" xr:uid="{00000000-0005-0000-0000-00002B860000}"/>
    <cellStyle name="Normal 7 16 2 3 4 3 9" xfId="27631" xr:uid="{00000000-0005-0000-0000-00002C860000}"/>
    <cellStyle name="Normal 7 16 2 3 4 4" xfId="1424" xr:uid="{00000000-0005-0000-0000-00002D860000}"/>
    <cellStyle name="Normal 7 16 2 3 4 4 10" xfId="33177" xr:uid="{00000000-0005-0000-0000-00002E860000}"/>
    <cellStyle name="Normal 7 16 2 3 4 4 2" xfId="4922" xr:uid="{00000000-0005-0000-0000-00002F860000}"/>
    <cellStyle name="Normal 7 16 2 3 4 4 2 2" xfId="9872" xr:uid="{00000000-0005-0000-0000-000030860000}"/>
    <cellStyle name="Normal 7 16 2 3 4 4 2 2 2" xfId="44533" xr:uid="{00000000-0005-0000-0000-000031860000}"/>
    <cellStyle name="Normal 7 16 2 3 4 4 2 3" xfId="14822" xr:uid="{00000000-0005-0000-0000-000032860000}"/>
    <cellStyle name="Normal 7 16 2 3 4 4 2 3 2" xfId="39581" xr:uid="{00000000-0005-0000-0000-000033860000}"/>
    <cellStyle name="Normal 7 16 2 3 4 4 2 4" xfId="19773" xr:uid="{00000000-0005-0000-0000-000034860000}"/>
    <cellStyle name="Normal 7 16 2 3 4 4 2 5" xfId="24725" xr:uid="{00000000-0005-0000-0000-000035860000}"/>
    <cellStyle name="Normal 7 16 2 3 4 4 2 6" xfId="29677" xr:uid="{00000000-0005-0000-0000-000036860000}"/>
    <cellStyle name="Normal 7 16 2 3 4 4 2 7" xfId="34629" xr:uid="{00000000-0005-0000-0000-000037860000}"/>
    <cellStyle name="Normal 7 16 2 3 4 4 3" xfId="6374" xr:uid="{00000000-0005-0000-0000-000038860000}"/>
    <cellStyle name="Normal 7 16 2 3 4 4 3 2" xfId="11324" xr:uid="{00000000-0005-0000-0000-000039860000}"/>
    <cellStyle name="Normal 7 16 2 3 4 4 3 2 2" xfId="45985" xr:uid="{00000000-0005-0000-0000-00003A860000}"/>
    <cellStyle name="Normal 7 16 2 3 4 4 3 3" xfId="16274" xr:uid="{00000000-0005-0000-0000-00003B860000}"/>
    <cellStyle name="Normal 7 16 2 3 4 4 3 3 2" xfId="41033" xr:uid="{00000000-0005-0000-0000-00003C860000}"/>
    <cellStyle name="Normal 7 16 2 3 4 4 3 4" xfId="21225" xr:uid="{00000000-0005-0000-0000-00003D860000}"/>
    <cellStyle name="Normal 7 16 2 3 4 4 3 5" xfId="26177" xr:uid="{00000000-0005-0000-0000-00003E860000}"/>
    <cellStyle name="Normal 7 16 2 3 4 4 3 6" xfId="31129" xr:uid="{00000000-0005-0000-0000-00003F860000}"/>
    <cellStyle name="Normal 7 16 2 3 4 4 3 7" xfId="36081" xr:uid="{00000000-0005-0000-0000-000040860000}"/>
    <cellStyle name="Normal 7 16 2 3 4 4 4" xfId="3470" xr:uid="{00000000-0005-0000-0000-000041860000}"/>
    <cellStyle name="Normal 7 16 2 3 4 4 4 2" xfId="43081" xr:uid="{00000000-0005-0000-0000-000042860000}"/>
    <cellStyle name="Normal 7 16 2 3 4 4 5" xfId="8420" xr:uid="{00000000-0005-0000-0000-000043860000}"/>
    <cellStyle name="Normal 7 16 2 3 4 4 5 2" xfId="38129" xr:uid="{00000000-0005-0000-0000-000044860000}"/>
    <cellStyle name="Normal 7 16 2 3 4 4 6" xfId="13370" xr:uid="{00000000-0005-0000-0000-000045860000}"/>
    <cellStyle name="Normal 7 16 2 3 4 4 7" xfId="18321" xr:uid="{00000000-0005-0000-0000-000046860000}"/>
    <cellStyle name="Normal 7 16 2 3 4 4 8" xfId="23273" xr:uid="{00000000-0005-0000-0000-000047860000}"/>
    <cellStyle name="Normal 7 16 2 3 4 4 9" xfId="28225" xr:uid="{00000000-0005-0000-0000-000048860000}"/>
    <cellStyle name="Normal 7 16 2 3 4 5" xfId="2546" xr:uid="{00000000-0005-0000-0000-000049860000}"/>
    <cellStyle name="Normal 7 16 2 3 4 5 2" xfId="7496" xr:uid="{00000000-0005-0000-0000-00004A860000}"/>
    <cellStyle name="Normal 7 16 2 3 4 5 2 2" xfId="42157" xr:uid="{00000000-0005-0000-0000-00004B860000}"/>
    <cellStyle name="Normal 7 16 2 3 4 5 3" xfId="12446" xr:uid="{00000000-0005-0000-0000-00004C860000}"/>
    <cellStyle name="Normal 7 16 2 3 4 5 3 2" xfId="37205" xr:uid="{00000000-0005-0000-0000-00004D860000}"/>
    <cellStyle name="Normal 7 16 2 3 4 5 4" xfId="17397" xr:uid="{00000000-0005-0000-0000-00004E860000}"/>
    <cellStyle name="Normal 7 16 2 3 4 5 5" xfId="22349" xr:uid="{00000000-0005-0000-0000-00004F860000}"/>
    <cellStyle name="Normal 7 16 2 3 4 5 6" xfId="27301" xr:uid="{00000000-0005-0000-0000-000050860000}"/>
    <cellStyle name="Normal 7 16 2 3 4 5 7" xfId="32253" xr:uid="{00000000-0005-0000-0000-000051860000}"/>
    <cellStyle name="Normal 7 16 2 3 4 6" xfId="3998" xr:uid="{00000000-0005-0000-0000-000052860000}"/>
    <cellStyle name="Normal 7 16 2 3 4 6 2" xfId="8948" xr:uid="{00000000-0005-0000-0000-000053860000}"/>
    <cellStyle name="Normal 7 16 2 3 4 6 2 2" xfId="43609" xr:uid="{00000000-0005-0000-0000-000054860000}"/>
    <cellStyle name="Normal 7 16 2 3 4 6 3" xfId="13898" xr:uid="{00000000-0005-0000-0000-000055860000}"/>
    <cellStyle name="Normal 7 16 2 3 4 6 3 2" xfId="38657" xr:uid="{00000000-0005-0000-0000-000056860000}"/>
    <cellStyle name="Normal 7 16 2 3 4 6 4" xfId="18849" xr:uid="{00000000-0005-0000-0000-000057860000}"/>
    <cellStyle name="Normal 7 16 2 3 4 6 5" xfId="23801" xr:uid="{00000000-0005-0000-0000-000058860000}"/>
    <cellStyle name="Normal 7 16 2 3 4 6 6" xfId="28753" xr:uid="{00000000-0005-0000-0000-000059860000}"/>
    <cellStyle name="Normal 7 16 2 3 4 6 7" xfId="33705" xr:uid="{00000000-0005-0000-0000-00005A860000}"/>
    <cellStyle name="Normal 7 16 2 3 4 7" xfId="5450" xr:uid="{00000000-0005-0000-0000-00005B860000}"/>
    <cellStyle name="Normal 7 16 2 3 4 7 2" xfId="10400" xr:uid="{00000000-0005-0000-0000-00005C860000}"/>
    <cellStyle name="Normal 7 16 2 3 4 7 2 2" xfId="45061" xr:uid="{00000000-0005-0000-0000-00005D860000}"/>
    <cellStyle name="Normal 7 16 2 3 4 7 3" xfId="15350" xr:uid="{00000000-0005-0000-0000-00005E860000}"/>
    <cellStyle name="Normal 7 16 2 3 4 7 3 2" xfId="40109" xr:uid="{00000000-0005-0000-0000-00005F860000}"/>
    <cellStyle name="Normal 7 16 2 3 4 7 4" xfId="20301" xr:uid="{00000000-0005-0000-0000-000060860000}"/>
    <cellStyle name="Normal 7 16 2 3 4 7 5" xfId="25253" xr:uid="{00000000-0005-0000-0000-000061860000}"/>
    <cellStyle name="Normal 7 16 2 3 4 7 6" xfId="30205" xr:uid="{00000000-0005-0000-0000-000062860000}"/>
    <cellStyle name="Normal 7 16 2 3 4 7 7" xfId="35157" xr:uid="{00000000-0005-0000-0000-000063860000}"/>
    <cellStyle name="Normal 7 16 2 3 4 8" xfId="2018" xr:uid="{00000000-0005-0000-0000-000064860000}"/>
    <cellStyle name="Normal 7 16 2 3 4 8 2" xfId="41629" xr:uid="{00000000-0005-0000-0000-000065860000}"/>
    <cellStyle name="Normal 7 16 2 3 4 9" xfId="6968" xr:uid="{00000000-0005-0000-0000-000066860000}"/>
    <cellStyle name="Normal 7 16 2 3 4 9 2" xfId="36677" xr:uid="{00000000-0005-0000-0000-000067860000}"/>
    <cellStyle name="Normal 7 16 2 3 5" xfId="632" xr:uid="{00000000-0005-0000-0000-000068860000}"/>
    <cellStyle name="Normal 7 16 2 3 5 10" xfId="21623" xr:uid="{00000000-0005-0000-0000-000069860000}"/>
    <cellStyle name="Normal 7 16 2 3 5 11" xfId="26575" xr:uid="{00000000-0005-0000-0000-00006A860000}"/>
    <cellStyle name="Normal 7 16 2 3 5 12" xfId="31527" xr:uid="{00000000-0005-0000-0000-00006B860000}"/>
    <cellStyle name="Normal 7 16 2 3 5 2" xfId="1226" xr:uid="{00000000-0005-0000-0000-00006C860000}"/>
    <cellStyle name="Normal 7 16 2 3 5 2 10" xfId="32979" xr:uid="{00000000-0005-0000-0000-00006D860000}"/>
    <cellStyle name="Normal 7 16 2 3 5 2 2" xfId="4724" xr:uid="{00000000-0005-0000-0000-00006E860000}"/>
    <cellStyle name="Normal 7 16 2 3 5 2 2 2" xfId="9674" xr:uid="{00000000-0005-0000-0000-00006F860000}"/>
    <cellStyle name="Normal 7 16 2 3 5 2 2 2 2" xfId="44335" xr:uid="{00000000-0005-0000-0000-000070860000}"/>
    <cellStyle name="Normal 7 16 2 3 5 2 2 3" xfId="14624" xr:uid="{00000000-0005-0000-0000-000071860000}"/>
    <cellStyle name="Normal 7 16 2 3 5 2 2 3 2" xfId="39383" xr:uid="{00000000-0005-0000-0000-000072860000}"/>
    <cellStyle name="Normal 7 16 2 3 5 2 2 4" xfId="19575" xr:uid="{00000000-0005-0000-0000-000073860000}"/>
    <cellStyle name="Normal 7 16 2 3 5 2 2 5" xfId="24527" xr:uid="{00000000-0005-0000-0000-000074860000}"/>
    <cellStyle name="Normal 7 16 2 3 5 2 2 6" xfId="29479" xr:uid="{00000000-0005-0000-0000-000075860000}"/>
    <cellStyle name="Normal 7 16 2 3 5 2 2 7" xfId="34431" xr:uid="{00000000-0005-0000-0000-000076860000}"/>
    <cellStyle name="Normal 7 16 2 3 5 2 3" xfId="6176" xr:uid="{00000000-0005-0000-0000-000077860000}"/>
    <cellStyle name="Normal 7 16 2 3 5 2 3 2" xfId="11126" xr:uid="{00000000-0005-0000-0000-000078860000}"/>
    <cellStyle name="Normal 7 16 2 3 5 2 3 2 2" xfId="45787" xr:uid="{00000000-0005-0000-0000-000079860000}"/>
    <cellStyle name="Normal 7 16 2 3 5 2 3 3" xfId="16076" xr:uid="{00000000-0005-0000-0000-00007A860000}"/>
    <cellStyle name="Normal 7 16 2 3 5 2 3 3 2" xfId="40835" xr:uid="{00000000-0005-0000-0000-00007B860000}"/>
    <cellStyle name="Normal 7 16 2 3 5 2 3 4" xfId="21027" xr:uid="{00000000-0005-0000-0000-00007C860000}"/>
    <cellStyle name="Normal 7 16 2 3 5 2 3 5" xfId="25979" xr:uid="{00000000-0005-0000-0000-00007D860000}"/>
    <cellStyle name="Normal 7 16 2 3 5 2 3 6" xfId="30931" xr:uid="{00000000-0005-0000-0000-00007E860000}"/>
    <cellStyle name="Normal 7 16 2 3 5 2 3 7" xfId="35883" xr:uid="{00000000-0005-0000-0000-00007F860000}"/>
    <cellStyle name="Normal 7 16 2 3 5 2 4" xfId="3272" xr:uid="{00000000-0005-0000-0000-000080860000}"/>
    <cellStyle name="Normal 7 16 2 3 5 2 4 2" xfId="42883" xr:uid="{00000000-0005-0000-0000-000081860000}"/>
    <cellStyle name="Normal 7 16 2 3 5 2 5" xfId="8222" xr:uid="{00000000-0005-0000-0000-000082860000}"/>
    <cellStyle name="Normal 7 16 2 3 5 2 5 2" xfId="37931" xr:uid="{00000000-0005-0000-0000-000083860000}"/>
    <cellStyle name="Normal 7 16 2 3 5 2 6" xfId="13172" xr:uid="{00000000-0005-0000-0000-000084860000}"/>
    <cellStyle name="Normal 7 16 2 3 5 2 7" xfId="18123" xr:uid="{00000000-0005-0000-0000-000085860000}"/>
    <cellStyle name="Normal 7 16 2 3 5 2 8" xfId="23075" xr:uid="{00000000-0005-0000-0000-000086860000}"/>
    <cellStyle name="Normal 7 16 2 3 5 2 9" xfId="28027" xr:uid="{00000000-0005-0000-0000-000087860000}"/>
    <cellStyle name="Normal 7 16 2 3 5 3" xfId="2678" xr:uid="{00000000-0005-0000-0000-000088860000}"/>
    <cellStyle name="Normal 7 16 2 3 5 3 2" xfId="7628" xr:uid="{00000000-0005-0000-0000-000089860000}"/>
    <cellStyle name="Normal 7 16 2 3 5 3 2 2" xfId="42289" xr:uid="{00000000-0005-0000-0000-00008A860000}"/>
    <cellStyle name="Normal 7 16 2 3 5 3 3" xfId="12578" xr:uid="{00000000-0005-0000-0000-00008B860000}"/>
    <cellStyle name="Normal 7 16 2 3 5 3 3 2" xfId="37337" xr:uid="{00000000-0005-0000-0000-00008C860000}"/>
    <cellStyle name="Normal 7 16 2 3 5 3 4" xfId="17529" xr:uid="{00000000-0005-0000-0000-00008D860000}"/>
    <cellStyle name="Normal 7 16 2 3 5 3 5" xfId="22481" xr:uid="{00000000-0005-0000-0000-00008E860000}"/>
    <cellStyle name="Normal 7 16 2 3 5 3 6" xfId="27433" xr:uid="{00000000-0005-0000-0000-00008F860000}"/>
    <cellStyle name="Normal 7 16 2 3 5 3 7" xfId="32385" xr:uid="{00000000-0005-0000-0000-000090860000}"/>
    <cellStyle name="Normal 7 16 2 3 5 4" xfId="4130" xr:uid="{00000000-0005-0000-0000-000091860000}"/>
    <cellStyle name="Normal 7 16 2 3 5 4 2" xfId="9080" xr:uid="{00000000-0005-0000-0000-000092860000}"/>
    <cellStyle name="Normal 7 16 2 3 5 4 2 2" xfId="43741" xr:uid="{00000000-0005-0000-0000-000093860000}"/>
    <cellStyle name="Normal 7 16 2 3 5 4 3" xfId="14030" xr:uid="{00000000-0005-0000-0000-000094860000}"/>
    <cellStyle name="Normal 7 16 2 3 5 4 3 2" xfId="38789" xr:uid="{00000000-0005-0000-0000-000095860000}"/>
    <cellStyle name="Normal 7 16 2 3 5 4 4" xfId="18981" xr:uid="{00000000-0005-0000-0000-000096860000}"/>
    <cellStyle name="Normal 7 16 2 3 5 4 5" xfId="23933" xr:uid="{00000000-0005-0000-0000-000097860000}"/>
    <cellStyle name="Normal 7 16 2 3 5 4 6" xfId="28885" xr:uid="{00000000-0005-0000-0000-000098860000}"/>
    <cellStyle name="Normal 7 16 2 3 5 4 7" xfId="33837" xr:uid="{00000000-0005-0000-0000-000099860000}"/>
    <cellStyle name="Normal 7 16 2 3 5 5" xfId="5582" xr:uid="{00000000-0005-0000-0000-00009A860000}"/>
    <cellStyle name="Normal 7 16 2 3 5 5 2" xfId="10532" xr:uid="{00000000-0005-0000-0000-00009B860000}"/>
    <cellStyle name="Normal 7 16 2 3 5 5 2 2" xfId="45193" xr:uid="{00000000-0005-0000-0000-00009C860000}"/>
    <cellStyle name="Normal 7 16 2 3 5 5 3" xfId="15482" xr:uid="{00000000-0005-0000-0000-00009D860000}"/>
    <cellStyle name="Normal 7 16 2 3 5 5 3 2" xfId="40241" xr:uid="{00000000-0005-0000-0000-00009E860000}"/>
    <cellStyle name="Normal 7 16 2 3 5 5 4" xfId="20433" xr:uid="{00000000-0005-0000-0000-00009F860000}"/>
    <cellStyle name="Normal 7 16 2 3 5 5 5" xfId="25385" xr:uid="{00000000-0005-0000-0000-0000A0860000}"/>
    <cellStyle name="Normal 7 16 2 3 5 5 6" xfId="30337" xr:uid="{00000000-0005-0000-0000-0000A1860000}"/>
    <cellStyle name="Normal 7 16 2 3 5 5 7" xfId="35289" xr:uid="{00000000-0005-0000-0000-0000A2860000}"/>
    <cellStyle name="Normal 7 16 2 3 5 6" xfId="1820" xr:uid="{00000000-0005-0000-0000-0000A3860000}"/>
    <cellStyle name="Normal 7 16 2 3 5 6 2" xfId="41431" xr:uid="{00000000-0005-0000-0000-0000A4860000}"/>
    <cellStyle name="Normal 7 16 2 3 5 7" xfId="6770" xr:uid="{00000000-0005-0000-0000-0000A5860000}"/>
    <cellStyle name="Normal 7 16 2 3 5 7 2" xfId="36479" xr:uid="{00000000-0005-0000-0000-0000A6860000}"/>
    <cellStyle name="Normal 7 16 2 3 5 8" xfId="11720" xr:uid="{00000000-0005-0000-0000-0000A7860000}"/>
    <cellStyle name="Normal 7 16 2 3 5 9" xfId="16671" xr:uid="{00000000-0005-0000-0000-0000A8860000}"/>
    <cellStyle name="Normal 7 16 2 3 6" xfId="896" xr:uid="{00000000-0005-0000-0000-0000A9860000}"/>
    <cellStyle name="Normal 7 16 2 3 6 10" xfId="21887" xr:uid="{00000000-0005-0000-0000-0000AA860000}"/>
    <cellStyle name="Normal 7 16 2 3 6 11" xfId="26839" xr:uid="{00000000-0005-0000-0000-0000AB860000}"/>
    <cellStyle name="Normal 7 16 2 3 6 12" xfId="31791" xr:uid="{00000000-0005-0000-0000-0000AC860000}"/>
    <cellStyle name="Normal 7 16 2 3 6 2" xfId="1490" xr:uid="{00000000-0005-0000-0000-0000AD860000}"/>
    <cellStyle name="Normal 7 16 2 3 6 2 10" xfId="33243" xr:uid="{00000000-0005-0000-0000-0000AE860000}"/>
    <cellStyle name="Normal 7 16 2 3 6 2 2" xfId="4988" xr:uid="{00000000-0005-0000-0000-0000AF860000}"/>
    <cellStyle name="Normal 7 16 2 3 6 2 2 2" xfId="9938" xr:uid="{00000000-0005-0000-0000-0000B0860000}"/>
    <cellStyle name="Normal 7 16 2 3 6 2 2 2 2" xfId="44599" xr:uid="{00000000-0005-0000-0000-0000B1860000}"/>
    <cellStyle name="Normal 7 16 2 3 6 2 2 3" xfId="14888" xr:uid="{00000000-0005-0000-0000-0000B2860000}"/>
    <cellStyle name="Normal 7 16 2 3 6 2 2 3 2" xfId="39647" xr:uid="{00000000-0005-0000-0000-0000B3860000}"/>
    <cellStyle name="Normal 7 16 2 3 6 2 2 4" xfId="19839" xr:uid="{00000000-0005-0000-0000-0000B4860000}"/>
    <cellStyle name="Normal 7 16 2 3 6 2 2 5" xfId="24791" xr:uid="{00000000-0005-0000-0000-0000B5860000}"/>
    <cellStyle name="Normal 7 16 2 3 6 2 2 6" xfId="29743" xr:uid="{00000000-0005-0000-0000-0000B6860000}"/>
    <cellStyle name="Normal 7 16 2 3 6 2 2 7" xfId="34695" xr:uid="{00000000-0005-0000-0000-0000B7860000}"/>
    <cellStyle name="Normal 7 16 2 3 6 2 3" xfId="6440" xr:uid="{00000000-0005-0000-0000-0000B8860000}"/>
    <cellStyle name="Normal 7 16 2 3 6 2 3 2" xfId="11390" xr:uid="{00000000-0005-0000-0000-0000B9860000}"/>
    <cellStyle name="Normal 7 16 2 3 6 2 3 2 2" xfId="46051" xr:uid="{00000000-0005-0000-0000-0000BA860000}"/>
    <cellStyle name="Normal 7 16 2 3 6 2 3 3" xfId="16340" xr:uid="{00000000-0005-0000-0000-0000BB860000}"/>
    <cellStyle name="Normal 7 16 2 3 6 2 3 3 2" xfId="41099" xr:uid="{00000000-0005-0000-0000-0000BC860000}"/>
    <cellStyle name="Normal 7 16 2 3 6 2 3 4" xfId="21291" xr:uid="{00000000-0005-0000-0000-0000BD860000}"/>
    <cellStyle name="Normal 7 16 2 3 6 2 3 5" xfId="26243" xr:uid="{00000000-0005-0000-0000-0000BE860000}"/>
    <cellStyle name="Normal 7 16 2 3 6 2 3 6" xfId="31195" xr:uid="{00000000-0005-0000-0000-0000BF860000}"/>
    <cellStyle name="Normal 7 16 2 3 6 2 3 7" xfId="36147" xr:uid="{00000000-0005-0000-0000-0000C0860000}"/>
    <cellStyle name="Normal 7 16 2 3 6 2 4" xfId="3536" xr:uid="{00000000-0005-0000-0000-0000C1860000}"/>
    <cellStyle name="Normal 7 16 2 3 6 2 4 2" xfId="43147" xr:uid="{00000000-0005-0000-0000-0000C2860000}"/>
    <cellStyle name="Normal 7 16 2 3 6 2 5" xfId="8486" xr:uid="{00000000-0005-0000-0000-0000C3860000}"/>
    <cellStyle name="Normal 7 16 2 3 6 2 5 2" xfId="38195" xr:uid="{00000000-0005-0000-0000-0000C4860000}"/>
    <cellStyle name="Normal 7 16 2 3 6 2 6" xfId="13436" xr:uid="{00000000-0005-0000-0000-0000C5860000}"/>
    <cellStyle name="Normal 7 16 2 3 6 2 7" xfId="18387" xr:uid="{00000000-0005-0000-0000-0000C6860000}"/>
    <cellStyle name="Normal 7 16 2 3 6 2 8" xfId="23339" xr:uid="{00000000-0005-0000-0000-0000C7860000}"/>
    <cellStyle name="Normal 7 16 2 3 6 2 9" xfId="28291" xr:uid="{00000000-0005-0000-0000-0000C8860000}"/>
    <cellStyle name="Normal 7 16 2 3 6 3" xfId="2942" xr:uid="{00000000-0005-0000-0000-0000C9860000}"/>
    <cellStyle name="Normal 7 16 2 3 6 3 2" xfId="7892" xr:uid="{00000000-0005-0000-0000-0000CA860000}"/>
    <cellStyle name="Normal 7 16 2 3 6 3 2 2" xfId="42553" xr:uid="{00000000-0005-0000-0000-0000CB860000}"/>
    <cellStyle name="Normal 7 16 2 3 6 3 3" xfId="12842" xr:uid="{00000000-0005-0000-0000-0000CC860000}"/>
    <cellStyle name="Normal 7 16 2 3 6 3 3 2" xfId="37601" xr:uid="{00000000-0005-0000-0000-0000CD860000}"/>
    <cellStyle name="Normal 7 16 2 3 6 3 4" xfId="17793" xr:uid="{00000000-0005-0000-0000-0000CE860000}"/>
    <cellStyle name="Normal 7 16 2 3 6 3 5" xfId="22745" xr:uid="{00000000-0005-0000-0000-0000CF860000}"/>
    <cellStyle name="Normal 7 16 2 3 6 3 6" xfId="27697" xr:uid="{00000000-0005-0000-0000-0000D0860000}"/>
    <cellStyle name="Normal 7 16 2 3 6 3 7" xfId="32649" xr:uid="{00000000-0005-0000-0000-0000D1860000}"/>
    <cellStyle name="Normal 7 16 2 3 6 4" xfId="4394" xr:uid="{00000000-0005-0000-0000-0000D2860000}"/>
    <cellStyle name="Normal 7 16 2 3 6 4 2" xfId="9344" xr:uid="{00000000-0005-0000-0000-0000D3860000}"/>
    <cellStyle name="Normal 7 16 2 3 6 4 2 2" xfId="44005" xr:uid="{00000000-0005-0000-0000-0000D4860000}"/>
    <cellStyle name="Normal 7 16 2 3 6 4 3" xfId="14294" xr:uid="{00000000-0005-0000-0000-0000D5860000}"/>
    <cellStyle name="Normal 7 16 2 3 6 4 3 2" xfId="39053" xr:uid="{00000000-0005-0000-0000-0000D6860000}"/>
    <cellStyle name="Normal 7 16 2 3 6 4 4" xfId="19245" xr:uid="{00000000-0005-0000-0000-0000D7860000}"/>
    <cellStyle name="Normal 7 16 2 3 6 4 5" xfId="24197" xr:uid="{00000000-0005-0000-0000-0000D8860000}"/>
    <cellStyle name="Normal 7 16 2 3 6 4 6" xfId="29149" xr:uid="{00000000-0005-0000-0000-0000D9860000}"/>
    <cellStyle name="Normal 7 16 2 3 6 4 7" xfId="34101" xr:uid="{00000000-0005-0000-0000-0000DA860000}"/>
    <cellStyle name="Normal 7 16 2 3 6 5" xfId="5846" xr:uid="{00000000-0005-0000-0000-0000DB860000}"/>
    <cellStyle name="Normal 7 16 2 3 6 5 2" xfId="10796" xr:uid="{00000000-0005-0000-0000-0000DC860000}"/>
    <cellStyle name="Normal 7 16 2 3 6 5 2 2" xfId="45457" xr:uid="{00000000-0005-0000-0000-0000DD860000}"/>
    <cellStyle name="Normal 7 16 2 3 6 5 3" xfId="15746" xr:uid="{00000000-0005-0000-0000-0000DE860000}"/>
    <cellStyle name="Normal 7 16 2 3 6 5 3 2" xfId="40505" xr:uid="{00000000-0005-0000-0000-0000DF860000}"/>
    <cellStyle name="Normal 7 16 2 3 6 5 4" xfId="20697" xr:uid="{00000000-0005-0000-0000-0000E0860000}"/>
    <cellStyle name="Normal 7 16 2 3 6 5 5" xfId="25649" xr:uid="{00000000-0005-0000-0000-0000E1860000}"/>
    <cellStyle name="Normal 7 16 2 3 6 5 6" xfId="30601" xr:uid="{00000000-0005-0000-0000-0000E2860000}"/>
    <cellStyle name="Normal 7 16 2 3 6 5 7" xfId="35553" xr:uid="{00000000-0005-0000-0000-0000E3860000}"/>
    <cellStyle name="Normal 7 16 2 3 6 6" xfId="2084" xr:uid="{00000000-0005-0000-0000-0000E4860000}"/>
    <cellStyle name="Normal 7 16 2 3 6 6 2" xfId="41695" xr:uid="{00000000-0005-0000-0000-0000E5860000}"/>
    <cellStyle name="Normal 7 16 2 3 6 7" xfId="7034" xr:uid="{00000000-0005-0000-0000-0000E6860000}"/>
    <cellStyle name="Normal 7 16 2 3 6 7 2" xfId="36743" xr:uid="{00000000-0005-0000-0000-0000E7860000}"/>
    <cellStyle name="Normal 7 16 2 3 6 8" xfId="11984" xr:uid="{00000000-0005-0000-0000-0000E8860000}"/>
    <cellStyle name="Normal 7 16 2 3 6 9" xfId="16935" xr:uid="{00000000-0005-0000-0000-0000E9860000}"/>
    <cellStyle name="Normal 7 16 2 3 7" xfId="566" xr:uid="{00000000-0005-0000-0000-0000EA860000}"/>
    <cellStyle name="Normal 7 16 2 3 7 10" xfId="32319" xr:uid="{00000000-0005-0000-0000-0000EB860000}"/>
    <cellStyle name="Normal 7 16 2 3 7 2" xfId="4064" xr:uid="{00000000-0005-0000-0000-0000EC860000}"/>
    <cellStyle name="Normal 7 16 2 3 7 2 2" xfId="9014" xr:uid="{00000000-0005-0000-0000-0000ED860000}"/>
    <cellStyle name="Normal 7 16 2 3 7 2 2 2" xfId="43675" xr:uid="{00000000-0005-0000-0000-0000EE860000}"/>
    <cellStyle name="Normal 7 16 2 3 7 2 3" xfId="13964" xr:uid="{00000000-0005-0000-0000-0000EF860000}"/>
    <cellStyle name="Normal 7 16 2 3 7 2 3 2" xfId="38723" xr:uid="{00000000-0005-0000-0000-0000F0860000}"/>
    <cellStyle name="Normal 7 16 2 3 7 2 4" xfId="18915" xr:uid="{00000000-0005-0000-0000-0000F1860000}"/>
    <cellStyle name="Normal 7 16 2 3 7 2 5" xfId="23867" xr:uid="{00000000-0005-0000-0000-0000F2860000}"/>
    <cellStyle name="Normal 7 16 2 3 7 2 6" xfId="28819" xr:uid="{00000000-0005-0000-0000-0000F3860000}"/>
    <cellStyle name="Normal 7 16 2 3 7 2 7" xfId="33771" xr:uid="{00000000-0005-0000-0000-0000F4860000}"/>
    <cellStyle name="Normal 7 16 2 3 7 3" xfId="5516" xr:uid="{00000000-0005-0000-0000-0000F5860000}"/>
    <cellStyle name="Normal 7 16 2 3 7 3 2" xfId="10466" xr:uid="{00000000-0005-0000-0000-0000F6860000}"/>
    <cellStyle name="Normal 7 16 2 3 7 3 2 2" xfId="45127" xr:uid="{00000000-0005-0000-0000-0000F7860000}"/>
    <cellStyle name="Normal 7 16 2 3 7 3 3" xfId="15416" xr:uid="{00000000-0005-0000-0000-0000F8860000}"/>
    <cellStyle name="Normal 7 16 2 3 7 3 3 2" xfId="40175" xr:uid="{00000000-0005-0000-0000-0000F9860000}"/>
    <cellStyle name="Normal 7 16 2 3 7 3 4" xfId="20367" xr:uid="{00000000-0005-0000-0000-0000FA860000}"/>
    <cellStyle name="Normal 7 16 2 3 7 3 5" xfId="25319" xr:uid="{00000000-0005-0000-0000-0000FB860000}"/>
    <cellStyle name="Normal 7 16 2 3 7 3 6" xfId="30271" xr:uid="{00000000-0005-0000-0000-0000FC860000}"/>
    <cellStyle name="Normal 7 16 2 3 7 3 7" xfId="35223" xr:uid="{00000000-0005-0000-0000-0000FD860000}"/>
    <cellStyle name="Normal 7 16 2 3 7 4" xfId="2612" xr:uid="{00000000-0005-0000-0000-0000FE860000}"/>
    <cellStyle name="Normal 7 16 2 3 7 4 2" xfId="42223" xr:uid="{00000000-0005-0000-0000-0000FF860000}"/>
    <cellStyle name="Normal 7 16 2 3 7 5" xfId="7562" xr:uid="{00000000-0005-0000-0000-000000870000}"/>
    <cellStyle name="Normal 7 16 2 3 7 5 2" xfId="37271" xr:uid="{00000000-0005-0000-0000-000001870000}"/>
    <cellStyle name="Normal 7 16 2 3 7 6" xfId="12512" xr:uid="{00000000-0005-0000-0000-000002870000}"/>
    <cellStyle name="Normal 7 16 2 3 7 7" xfId="17463" xr:uid="{00000000-0005-0000-0000-000003870000}"/>
    <cellStyle name="Normal 7 16 2 3 7 8" xfId="22415" xr:uid="{00000000-0005-0000-0000-000004870000}"/>
    <cellStyle name="Normal 7 16 2 3 7 9" xfId="27367" xr:uid="{00000000-0005-0000-0000-000005870000}"/>
    <cellStyle name="Normal 7 16 2 3 8" xfId="1160" xr:uid="{00000000-0005-0000-0000-000006870000}"/>
    <cellStyle name="Normal 7 16 2 3 8 10" xfId="32913" xr:uid="{00000000-0005-0000-0000-000007870000}"/>
    <cellStyle name="Normal 7 16 2 3 8 2" xfId="4658" xr:uid="{00000000-0005-0000-0000-000008870000}"/>
    <cellStyle name="Normal 7 16 2 3 8 2 2" xfId="9608" xr:uid="{00000000-0005-0000-0000-000009870000}"/>
    <cellStyle name="Normal 7 16 2 3 8 2 2 2" xfId="44269" xr:uid="{00000000-0005-0000-0000-00000A870000}"/>
    <cellStyle name="Normal 7 16 2 3 8 2 3" xfId="14558" xr:uid="{00000000-0005-0000-0000-00000B870000}"/>
    <cellStyle name="Normal 7 16 2 3 8 2 3 2" xfId="39317" xr:uid="{00000000-0005-0000-0000-00000C870000}"/>
    <cellStyle name="Normal 7 16 2 3 8 2 4" xfId="19509" xr:uid="{00000000-0005-0000-0000-00000D870000}"/>
    <cellStyle name="Normal 7 16 2 3 8 2 5" xfId="24461" xr:uid="{00000000-0005-0000-0000-00000E870000}"/>
    <cellStyle name="Normal 7 16 2 3 8 2 6" xfId="29413" xr:uid="{00000000-0005-0000-0000-00000F870000}"/>
    <cellStyle name="Normal 7 16 2 3 8 2 7" xfId="34365" xr:uid="{00000000-0005-0000-0000-000010870000}"/>
    <cellStyle name="Normal 7 16 2 3 8 3" xfId="6110" xr:uid="{00000000-0005-0000-0000-000011870000}"/>
    <cellStyle name="Normal 7 16 2 3 8 3 2" xfId="11060" xr:uid="{00000000-0005-0000-0000-000012870000}"/>
    <cellStyle name="Normal 7 16 2 3 8 3 2 2" xfId="45721" xr:uid="{00000000-0005-0000-0000-000013870000}"/>
    <cellStyle name="Normal 7 16 2 3 8 3 3" xfId="16010" xr:uid="{00000000-0005-0000-0000-000014870000}"/>
    <cellStyle name="Normal 7 16 2 3 8 3 3 2" xfId="40769" xr:uid="{00000000-0005-0000-0000-000015870000}"/>
    <cellStyle name="Normal 7 16 2 3 8 3 4" xfId="20961" xr:uid="{00000000-0005-0000-0000-000016870000}"/>
    <cellStyle name="Normal 7 16 2 3 8 3 5" xfId="25913" xr:uid="{00000000-0005-0000-0000-000017870000}"/>
    <cellStyle name="Normal 7 16 2 3 8 3 6" xfId="30865" xr:uid="{00000000-0005-0000-0000-000018870000}"/>
    <cellStyle name="Normal 7 16 2 3 8 3 7" xfId="35817" xr:uid="{00000000-0005-0000-0000-000019870000}"/>
    <cellStyle name="Normal 7 16 2 3 8 4" xfId="3206" xr:uid="{00000000-0005-0000-0000-00001A870000}"/>
    <cellStyle name="Normal 7 16 2 3 8 4 2" xfId="42817" xr:uid="{00000000-0005-0000-0000-00001B870000}"/>
    <cellStyle name="Normal 7 16 2 3 8 5" xfId="8156" xr:uid="{00000000-0005-0000-0000-00001C870000}"/>
    <cellStyle name="Normal 7 16 2 3 8 5 2" xfId="37865" xr:uid="{00000000-0005-0000-0000-00001D870000}"/>
    <cellStyle name="Normal 7 16 2 3 8 6" xfId="13106" xr:uid="{00000000-0005-0000-0000-00001E870000}"/>
    <cellStyle name="Normal 7 16 2 3 8 7" xfId="18057" xr:uid="{00000000-0005-0000-0000-00001F870000}"/>
    <cellStyle name="Normal 7 16 2 3 8 8" xfId="23009" xr:uid="{00000000-0005-0000-0000-000020870000}"/>
    <cellStyle name="Normal 7 16 2 3 8 9" xfId="27961" xr:uid="{00000000-0005-0000-0000-000021870000}"/>
    <cellStyle name="Normal 7 16 2 3 9" xfId="2348" xr:uid="{00000000-0005-0000-0000-000022870000}"/>
    <cellStyle name="Normal 7 16 2 3 9 2" xfId="7298" xr:uid="{00000000-0005-0000-0000-000023870000}"/>
    <cellStyle name="Normal 7 16 2 3 9 2 2" xfId="41959" xr:uid="{00000000-0005-0000-0000-000024870000}"/>
    <cellStyle name="Normal 7 16 2 3 9 3" xfId="12248" xr:uid="{00000000-0005-0000-0000-000025870000}"/>
    <cellStyle name="Normal 7 16 2 3 9 3 2" xfId="37007" xr:uid="{00000000-0005-0000-0000-000026870000}"/>
    <cellStyle name="Normal 7 16 2 3 9 4" xfId="17199" xr:uid="{00000000-0005-0000-0000-000027870000}"/>
    <cellStyle name="Normal 7 16 2 3 9 5" xfId="22151" xr:uid="{00000000-0005-0000-0000-000028870000}"/>
    <cellStyle name="Normal 7 16 2 3 9 6" xfId="27103" xr:uid="{00000000-0005-0000-0000-000029870000}"/>
    <cellStyle name="Normal 7 16 2 3 9 7" xfId="32055" xr:uid="{00000000-0005-0000-0000-00002A870000}"/>
    <cellStyle name="Normal 7 16 2 4" xfId="335" xr:uid="{00000000-0005-0000-0000-00002B870000}"/>
    <cellStyle name="Normal 7 16 2 4 10" xfId="11753" xr:uid="{00000000-0005-0000-0000-00002C870000}"/>
    <cellStyle name="Normal 7 16 2 4 11" xfId="16704" xr:uid="{00000000-0005-0000-0000-00002D870000}"/>
    <cellStyle name="Normal 7 16 2 4 12" xfId="21656" xr:uid="{00000000-0005-0000-0000-00002E870000}"/>
    <cellStyle name="Normal 7 16 2 4 13" xfId="26608" xr:uid="{00000000-0005-0000-0000-00002F870000}"/>
    <cellStyle name="Normal 7 16 2 4 14" xfId="31560" xr:uid="{00000000-0005-0000-0000-000030870000}"/>
    <cellStyle name="Normal 7 16 2 4 2" xfId="929" xr:uid="{00000000-0005-0000-0000-000031870000}"/>
    <cellStyle name="Normal 7 16 2 4 2 10" xfId="21920" xr:uid="{00000000-0005-0000-0000-000032870000}"/>
    <cellStyle name="Normal 7 16 2 4 2 11" xfId="26872" xr:uid="{00000000-0005-0000-0000-000033870000}"/>
    <cellStyle name="Normal 7 16 2 4 2 12" xfId="31824" xr:uid="{00000000-0005-0000-0000-000034870000}"/>
    <cellStyle name="Normal 7 16 2 4 2 2" xfId="1523" xr:uid="{00000000-0005-0000-0000-000035870000}"/>
    <cellStyle name="Normal 7 16 2 4 2 2 10" xfId="33276" xr:uid="{00000000-0005-0000-0000-000036870000}"/>
    <cellStyle name="Normal 7 16 2 4 2 2 2" xfId="5021" xr:uid="{00000000-0005-0000-0000-000037870000}"/>
    <cellStyle name="Normal 7 16 2 4 2 2 2 2" xfId="9971" xr:uid="{00000000-0005-0000-0000-000038870000}"/>
    <cellStyle name="Normal 7 16 2 4 2 2 2 2 2" xfId="44632" xr:uid="{00000000-0005-0000-0000-000039870000}"/>
    <cellStyle name="Normal 7 16 2 4 2 2 2 3" xfId="14921" xr:uid="{00000000-0005-0000-0000-00003A870000}"/>
    <cellStyle name="Normal 7 16 2 4 2 2 2 3 2" xfId="39680" xr:uid="{00000000-0005-0000-0000-00003B870000}"/>
    <cellStyle name="Normal 7 16 2 4 2 2 2 4" xfId="19872" xr:uid="{00000000-0005-0000-0000-00003C870000}"/>
    <cellStyle name="Normal 7 16 2 4 2 2 2 5" xfId="24824" xr:uid="{00000000-0005-0000-0000-00003D870000}"/>
    <cellStyle name="Normal 7 16 2 4 2 2 2 6" xfId="29776" xr:uid="{00000000-0005-0000-0000-00003E870000}"/>
    <cellStyle name="Normal 7 16 2 4 2 2 2 7" xfId="34728" xr:uid="{00000000-0005-0000-0000-00003F870000}"/>
    <cellStyle name="Normal 7 16 2 4 2 2 3" xfId="6473" xr:uid="{00000000-0005-0000-0000-000040870000}"/>
    <cellStyle name="Normal 7 16 2 4 2 2 3 2" xfId="11423" xr:uid="{00000000-0005-0000-0000-000041870000}"/>
    <cellStyle name="Normal 7 16 2 4 2 2 3 2 2" xfId="46084" xr:uid="{00000000-0005-0000-0000-000042870000}"/>
    <cellStyle name="Normal 7 16 2 4 2 2 3 3" xfId="16373" xr:uid="{00000000-0005-0000-0000-000043870000}"/>
    <cellStyle name="Normal 7 16 2 4 2 2 3 3 2" xfId="41132" xr:uid="{00000000-0005-0000-0000-000044870000}"/>
    <cellStyle name="Normal 7 16 2 4 2 2 3 4" xfId="21324" xr:uid="{00000000-0005-0000-0000-000045870000}"/>
    <cellStyle name="Normal 7 16 2 4 2 2 3 5" xfId="26276" xr:uid="{00000000-0005-0000-0000-000046870000}"/>
    <cellStyle name="Normal 7 16 2 4 2 2 3 6" xfId="31228" xr:uid="{00000000-0005-0000-0000-000047870000}"/>
    <cellStyle name="Normal 7 16 2 4 2 2 3 7" xfId="36180" xr:uid="{00000000-0005-0000-0000-000048870000}"/>
    <cellStyle name="Normal 7 16 2 4 2 2 4" xfId="3569" xr:uid="{00000000-0005-0000-0000-000049870000}"/>
    <cellStyle name="Normal 7 16 2 4 2 2 4 2" xfId="43180" xr:uid="{00000000-0005-0000-0000-00004A870000}"/>
    <cellStyle name="Normal 7 16 2 4 2 2 5" xfId="8519" xr:uid="{00000000-0005-0000-0000-00004B870000}"/>
    <cellStyle name="Normal 7 16 2 4 2 2 5 2" xfId="38228" xr:uid="{00000000-0005-0000-0000-00004C870000}"/>
    <cellStyle name="Normal 7 16 2 4 2 2 6" xfId="13469" xr:uid="{00000000-0005-0000-0000-00004D870000}"/>
    <cellStyle name="Normal 7 16 2 4 2 2 7" xfId="18420" xr:uid="{00000000-0005-0000-0000-00004E870000}"/>
    <cellStyle name="Normal 7 16 2 4 2 2 8" xfId="23372" xr:uid="{00000000-0005-0000-0000-00004F870000}"/>
    <cellStyle name="Normal 7 16 2 4 2 2 9" xfId="28324" xr:uid="{00000000-0005-0000-0000-000050870000}"/>
    <cellStyle name="Normal 7 16 2 4 2 3" xfId="2975" xr:uid="{00000000-0005-0000-0000-000051870000}"/>
    <cellStyle name="Normal 7 16 2 4 2 3 2" xfId="7925" xr:uid="{00000000-0005-0000-0000-000052870000}"/>
    <cellStyle name="Normal 7 16 2 4 2 3 2 2" xfId="42586" xr:uid="{00000000-0005-0000-0000-000053870000}"/>
    <cellStyle name="Normal 7 16 2 4 2 3 3" xfId="12875" xr:uid="{00000000-0005-0000-0000-000054870000}"/>
    <cellStyle name="Normal 7 16 2 4 2 3 3 2" xfId="37634" xr:uid="{00000000-0005-0000-0000-000055870000}"/>
    <cellStyle name="Normal 7 16 2 4 2 3 4" xfId="17826" xr:uid="{00000000-0005-0000-0000-000056870000}"/>
    <cellStyle name="Normal 7 16 2 4 2 3 5" xfId="22778" xr:uid="{00000000-0005-0000-0000-000057870000}"/>
    <cellStyle name="Normal 7 16 2 4 2 3 6" xfId="27730" xr:uid="{00000000-0005-0000-0000-000058870000}"/>
    <cellStyle name="Normal 7 16 2 4 2 3 7" xfId="32682" xr:uid="{00000000-0005-0000-0000-000059870000}"/>
    <cellStyle name="Normal 7 16 2 4 2 4" xfId="4427" xr:uid="{00000000-0005-0000-0000-00005A870000}"/>
    <cellStyle name="Normal 7 16 2 4 2 4 2" xfId="9377" xr:uid="{00000000-0005-0000-0000-00005B870000}"/>
    <cellStyle name="Normal 7 16 2 4 2 4 2 2" xfId="44038" xr:uid="{00000000-0005-0000-0000-00005C870000}"/>
    <cellStyle name="Normal 7 16 2 4 2 4 3" xfId="14327" xr:uid="{00000000-0005-0000-0000-00005D870000}"/>
    <cellStyle name="Normal 7 16 2 4 2 4 3 2" xfId="39086" xr:uid="{00000000-0005-0000-0000-00005E870000}"/>
    <cellStyle name="Normal 7 16 2 4 2 4 4" xfId="19278" xr:uid="{00000000-0005-0000-0000-00005F870000}"/>
    <cellStyle name="Normal 7 16 2 4 2 4 5" xfId="24230" xr:uid="{00000000-0005-0000-0000-000060870000}"/>
    <cellStyle name="Normal 7 16 2 4 2 4 6" xfId="29182" xr:uid="{00000000-0005-0000-0000-000061870000}"/>
    <cellStyle name="Normal 7 16 2 4 2 4 7" xfId="34134" xr:uid="{00000000-0005-0000-0000-000062870000}"/>
    <cellStyle name="Normal 7 16 2 4 2 5" xfId="5879" xr:uid="{00000000-0005-0000-0000-000063870000}"/>
    <cellStyle name="Normal 7 16 2 4 2 5 2" xfId="10829" xr:uid="{00000000-0005-0000-0000-000064870000}"/>
    <cellStyle name="Normal 7 16 2 4 2 5 2 2" xfId="45490" xr:uid="{00000000-0005-0000-0000-000065870000}"/>
    <cellStyle name="Normal 7 16 2 4 2 5 3" xfId="15779" xr:uid="{00000000-0005-0000-0000-000066870000}"/>
    <cellStyle name="Normal 7 16 2 4 2 5 3 2" xfId="40538" xr:uid="{00000000-0005-0000-0000-000067870000}"/>
    <cellStyle name="Normal 7 16 2 4 2 5 4" xfId="20730" xr:uid="{00000000-0005-0000-0000-000068870000}"/>
    <cellStyle name="Normal 7 16 2 4 2 5 5" xfId="25682" xr:uid="{00000000-0005-0000-0000-000069870000}"/>
    <cellStyle name="Normal 7 16 2 4 2 5 6" xfId="30634" xr:uid="{00000000-0005-0000-0000-00006A870000}"/>
    <cellStyle name="Normal 7 16 2 4 2 5 7" xfId="35586" xr:uid="{00000000-0005-0000-0000-00006B870000}"/>
    <cellStyle name="Normal 7 16 2 4 2 6" xfId="2117" xr:uid="{00000000-0005-0000-0000-00006C870000}"/>
    <cellStyle name="Normal 7 16 2 4 2 6 2" xfId="41728" xr:uid="{00000000-0005-0000-0000-00006D870000}"/>
    <cellStyle name="Normal 7 16 2 4 2 7" xfId="7067" xr:uid="{00000000-0005-0000-0000-00006E870000}"/>
    <cellStyle name="Normal 7 16 2 4 2 7 2" xfId="36776" xr:uid="{00000000-0005-0000-0000-00006F870000}"/>
    <cellStyle name="Normal 7 16 2 4 2 8" xfId="12017" xr:uid="{00000000-0005-0000-0000-000070870000}"/>
    <cellStyle name="Normal 7 16 2 4 2 9" xfId="16968" xr:uid="{00000000-0005-0000-0000-000071870000}"/>
    <cellStyle name="Normal 7 16 2 4 3" xfId="665" xr:uid="{00000000-0005-0000-0000-000072870000}"/>
    <cellStyle name="Normal 7 16 2 4 3 10" xfId="32418" xr:uid="{00000000-0005-0000-0000-000073870000}"/>
    <cellStyle name="Normal 7 16 2 4 3 2" xfId="4163" xr:uid="{00000000-0005-0000-0000-000074870000}"/>
    <cellStyle name="Normal 7 16 2 4 3 2 2" xfId="9113" xr:uid="{00000000-0005-0000-0000-000075870000}"/>
    <cellStyle name="Normal 7 16 2 4 3 2 2 2" xfId="43774" xr:uid="{00000000-0005-0000-0000-000076870000}"/>
    <cellStyle name="Normal 7 16 2 4 3 2 3" xfId="14063" xr:uid="{00000000-0005-0000-0000-000077870000}"/>
    <cellStyle name="Normal 7 16 2 4 3 2 3 2" xfId="38822" xr:uid="{00000000-0005-0000-0000-000078870000}"/>
    <cellStyle name="Normal 7 16 2 4 3 2 4" xfId="19014" xr:uid="{00000000-0005-0000-0000-000079870000}"/>
    <cellStyle name="Normal 7 16 2 4 3 2 5" xfId="23966" xr:uid="{00000000-0005-0000-0000-00007A870000}"/>
    <cellStyle name="Normal 7 16 2 4 3 2 6" xfId="28918" xr:uid="{00000000-0005-0000-0000-00007B870000}"/>
    <cellStyle name="Normal 7 16 2 4 3 2 7" xfId="33870" xr:uid="{00000000-0005-0000-0000-00007C870000}"/>
    <cellStyle name="Normal 7 16 2 4 3 3" xfId="5615" xr:uid="{00000000-0005-0000-0000-00007D870000}"/>
    <cellStyle name="Normal 7 16 2 4 3 3 2" xfId="10565" xr:uid="{00000000-0005-0000-0000-00007E870000}"/>
    <cellStyle name="Normal 7 16 2 4 3 3 2 2" xfId="45226" xr:uid="{00000000-0005-0000-0000-00007F870000}"/>
    <cellStyle name="Normal 7 16 2 4 3 3 3" xfId="15515" xr:uid="{00000000-0005-0000-0000-000080870000}"/>
    <cellStyle name="Normal 7 16 2 4 3 3 3 2" xfId="40274" xr:uid="{00000000-0005-0000-0000-000081870000}"/>
    <cellStyle name="Normal 7 16 2 4 3 3 4" xfId="20466" xr:uid="{00000000-0005-0000-0000-000082870000}"/>
    <cellStyle name="Normal 7 16 2 4 3 3 5" xfId="25418" xr:uid="{00000000-0005-0000-0000-000083870000}"/>
    <cellStyle name="Normal 7 16 2 4 3 3 6" xfId="30370" xr:uid="{00000000-0005-0000-0000-000084870000}"/>
    <cellStyle name="Normal 7 16 2 4 3 3 7" xfId="35322" xr:uid="{00000000-0005-0000-0000-000085870000}"/>
    <cellStyle name="Normal 7 16 2 4 3 4" xfId="2711" xr:uid="{00000000-0005-0000-0000-000086870000}"/>
    <cellStyle name="Normal 7 16 2 4 3 4 2" xfId="42322" xr:uid="{00000000-0005-0000-0000-000087870000}"/>
    <cellStyle name="Normal 7 16 2 4 3 5" xfId="7661" xr:uid="{00000000-0005-0000-0000-000088870000}"/>
    <cellStyle name="Normal 7 16 2 4 3 5 2" xfId="37370" xr:uid="{00000000-0005-0000-0000-000089870000}"/>
    <cellStyle name="Normal 7 16 2 4 3 6" xfId="12611" xr:uid="{00000000-0005-0000-0000-00008A870000}"/>
    <cellStyle name="Normal 7 16 2 4 3 7" xfId="17562" xr:uid="{00000000-0005-0000-0000-00008B870000}"/>
    <cellStyle name="Normal 7 16 2 4 3 8" xfId="22514" xr:uid="{00000000-0005-0000-0000-00008C870000}"/>
    <cellStyle name="Normal 7 16 2 4 3 9" xfId="27466" xr:uid="{00000000-0005-0000-0000-00008D870000}"/>
    <cellStyle name="Normal 7 16 2 4 4" xfId="1259" xr:uid="{00000000-0005-0000-0000-00008E870000}"/>
    <cellStyle name="Normal 7 16 2 4 4 10" xfId="33012" xr:uid="{00000000-0005-0000-0000-00008F870000}"/>
    <cellStyle name="Normal 7 16 2 4 4 2" xfId="4757" xr:uid="{00000000-0005-0000-0000-000090870000}"/>
    <cellStyle name="Normal 7 16 2 4 4 2 2" xfId="9707" xr:uid="{00000000-0005-0000-0000-000091870000}"/>
    <cellStyle name="Normal 7 16 2 4 4 2 2 2" xfId="44368" xr:uid="{00000000-0005-0000-0000-000092870000}"/>
    <cellStyle name="Normal 7 16 2 4 4 2 3" xfId="14657" xr:uid="{00000000-0005-0000-0000-000093870000}"/>
    <cellStyle name="Normal 7 16 2 4 4 2 3 2" xfId="39416" xr:uid="{00000000-0005-0000-0000-000094870000}"/>
    <cellStyle name="Normal 7 16 2 4 4 2 4" xfId="19608" xr:uid="{00000000-0005-0000-0000-000095870000}"/>
    <cellStyle name="Normal 7 16 2 4 4 2 5" xfId="24560" xr:uid="{00000000-0005-0000-0000-000096870000}"/>
    <cellStyle name="Normal 7 16 2 4 4 2 6" xfId="29512" xr:uid="{00000000-0005-0000-0000-000097870000}"/>
    <cellStyle name="Normal 7 16 2 4 4 2 7" xfId="34464" xr:uid="{00000000-0005-0000-0000-000098870000}"/>
    <cellStyle name="Normal 7 16 2 4 4 3" xfId="6209" xr:uid="{00000000-0005-0000-0000-000099870000}"/>
    <cellStyle name="Normal 7 16 2 4 4 3 2" xfId="11159" xr:uid="{00000000-0005-0000-0000-00009A870000}"/>
    <cellStyle name="Normal 7 16 2 4 4 3 2 2" xfId="45820" xr:uid="{00000000-0005-0000-0000-00009B870000}"/>
    <cellStyle name="Normal 7 16 2 4 4 3 3" xfId="16109" xr:uid="{00000000-0005-0000-0000-00009C870000}"/>
    <cellStyle name="Normal 7 16 2 4 4 3 3 2" xfId="40868" xr:uid="{00000000-0005-0000-0000-00009D870000}"/>
    <cellStyle name="Normal 7 16 2 4 4 3 4" xfId="21060" xr:uid="{00000000-0005-0000-0000-00009E870000}"/>
    <cellStyle name="Normal 7 16 2 4 4 3 5" xfId="26012" xr:uid="{00000000-0005-0000-0000-00009F870000}"/>
    <cellStyle name="Normal 7 16 2 4 4 3 6" xfId="30964" xr:uid="{00000000-0005-0000-0000-0000A0870000}"/>
    <cellStyle name="Normal 7 16 2 4 4 3 7" xfId="35916" xr:uid="{00000000-0005-0000-0000-0000A1870000}"/>
    <cellStyle name="Normal 7 16 2 4 4 4" xfId="3305" xr:uid="{00000000-0005-0000-0000-0000A2870000}"/>
    <cellStyle name="Normal 7 16 2 4 4 4 2" xfId="42916" xr:uid="{00000000-0005-0000-0000-0000A3870000}"/>
    <cellStyle name="Normal 7 16 2 4 4 5" xfId="8255" xr:uid="{00000000-0005-0000-0000-0000A4870000}"/>
    <cellStyle name="Normal 7 16 2 4 4 5 2" xfId="37964" xr:uid="{00000000-0005-0000-0000-0000A5870000}"/>
    <cellStyle name="Normal 7 16 2 4 4 6" xfId="13205" xr:uid="{00000000-0005-0000-0000-0000A6870000}"/>
    <cellStyle name="Normal 7 16 2 4 4 7" xfId="18156" xr:uid="{00000000-0005-0000-0000-0000A7870000}"/>
    <cellStyle name="Normal 7 16 2 4 4 8" xfId="23108" xr:uid="{00000000-0005-0000-0000-0000A8870000}"/>
    <cellStyle name="Normal 7 16 2 4 4 9" xfId="28060" xr:uid="{00000000-0005-0000-0000-0000A9870000}"/>
    <cellStyle name="Normal 7 16 2 4 5" xfId="2381" xr:uid="{00000000-0005-0000-0000-0000AA870000}"/>
    <cellStyle name="Normal 7 16 2 4 5 2" xfId="7331" xr:uid="{00000000-0005-0000-0000-0000AB870000}"/>
    <cellStyle name="Normal 7 16 2 4 5 2 2" xfId="41992" xr:uid="{00000000-0005-0000-0000-0000AC870000}"/>
    <cellStyle name="Normal 7 16 2 4 5 3" xfId="12281" xr:uid="{00000000-0005-0000-0000-0000AD870000}"/>
    <cellStyle name="Normal 7 16 2 4 5 3 2" xfId="37040" xr:uid="{00000000-0005-0000-0000-0000AE870000}"/>
    <cellStyle name="Normal 7 16 2 4 5 4" xfId="17232" xr:uid="{00000000-0005-0000-0000-0000AF870000}"/>
    <cellStyle name="Normal 7 16 2 4 5 5" xfId="22184" xr:uid="{00000000-0005-0000-0000-0000B0870000}"/>
    <cellStyle name="Normal 7 16 2 4 5 6" xfId="27136" xr:uid="{00000000-0005-0000-0000-0000B1870000}"/>
    <cellStyle name="Normal 7 16 2 4 5 7" xfId="32088" xr:uid="{00000000-0005-0000-0000-0000B2870000}"/>
    <cellStyle name="Normal 7 16 2 4 6" xfId="3833" xr:uid="{00000000-0005-0000-0000-0000B3870000}"/>
    <cellStyle name="Normal 7 16 2 4 6 2" xfId="8783" xr:uid="{00000000-0005-0000-0000-0000B4870000}"/>
    <cellStyle name="Normal 7 16 2 4 6 2 2" xfId="43444" xr:uid="{00000000-0005-0000-0000-0000B5870000}"/>
    <cellStyle name="Normal 7 16 2 4 6 3" xfId="13733" xr:uid="{00000000-0005-0000-0000-0000B6870000}"/>
    <cellStyle name="Normal 7 16 2 4 6 3 2" xfId="38492" xr:uid="{00000000-0005-0000-0000-0000B7870000}"/>
    <cellStyle name="Normal 7 16 2 4 6 4" xfId="18684" xr:uid="{00000000-0005-0000-0000-0000B8870000}"/>
    <cellStyle name="Normal 7 16 2 4 6 5" xfId="23636" xr:uid="{00000000-0005-0000-0000-0000B9870000}"/>
    <cellStyle name="Normal 7 16 2 4 6 6" xfId="28588" xr:uid="{00000000-0005-0000-0000-0000BA870000}"/>
    <cellStyle name="Normal 7 16 2 4 6 7" xfId="33540" xr:uid="{00000000-0005-0000-0000-0000BB870000}"/>
    <cellStyle name="Normal 7 16 2 4 7" xfId="5285" xr:uid="{00000000-0005-0000-0000-0000BC870000}"/>
    <cellStyle name="Normal 7 16 2 4 7 2" xfId="10235" xr:uid="{00000000-0005-0000-0000-0000BD870000}"/>
    <cellStyle name="Normal 7 16 2 4 7 2 2" xfId="44896" xr:uid="{00000000-0005-0000-0000-0000BE870000}"/>
    <cellStyle name="Normal 7 16 2 4 7 3" xfId="15185" xr:uid="{00000000-0005-0000-0000-0000BF870000}"/>
    <cellStyle name="Normal 7 16 2 4 7 3 2" xfId="39944" xr:uid="{00000000-0005-0000-0000-0000C0870000}"/>
    <cellStyle name="Normal 7 16 2 4 7 4" xfId="20136" xr:uid="{00000000-0005-0000-0000-0000C1870000}"/>
    <cellStyle name="Normal 7 16 2 4 7 5" xfId="25088" xr:uid="{00000000-0005-0000-0000-0000C2870000}"/>
    <cellStyle name="Normal 7 16 2 4 7 6" xfId="30040" xr:uid="{00000000-0005-0000-0000-0000C3870000}"/>
    <cellStyle name="Normal 7 16 2 4 7 7" xfId="34992" xr:uid="{00000000-0005-0000-0000-0000C4870000}"/>
    <cellStyle name="Normal 7 16 2 4 8" xfId="1853" xr:uid="{00000000-0005-0000-0000-0000C5870000}"/>
    <cellStyle name="Normal 7 16 2 4 8 2" xfId="41464" xr:uid="{00000000-0005-0000-0000-0000C6870000}"/>
    <cellStyle name="Normal 7 16 2 4 9" xfId="6803" xr:uid="{00000000-0005-0000-0000-0000C7870000}"/>
    <cellStyle name="Normal 7 16 2 4 9 2" xfId="36512" xr:uid="{00000000-0005-0000-0000-0000C8870000}"/>
    <cellStyle name="Normal 7 16 2 5" xfId="401" xr:uid="{00000000-0005-0000-0000-0000C9870000}"/>
    <cellStyle name="Normal 7 16 2 5 10" xfId="11819" xr:uid="{00000000-0005-0000-0000-0000CA870000}"/>
    <cellStyle name="Normal 7 16 2 5 11" xfId="16770" xr:uid="{00000000-0005-0000-0000-0000CB870000}"/>
    <cellStyle name="Normal 7 16 2 5 12" xfId="21722" xr:uid="{00000000-0005-0000-0000-0000CC870000}"/>
    <cellStyle name="Normal 7 16 2 5 13" xfId="26674" xr:uid="{00000000-0005-0000-0000-0000CD870000}"/>
    <cellStyle name="Normal 7 16 2 5 14" xfId="31626" xr:uid="{00000000-0005-0000-0000-0000CE870000}"/>
    <cellStyle name="Normal 7 16 2 5 2" xfId="995" xr:uid="{00000000-0005-0000-0000-0000CF870000}"/>
    <cellStyle name="Normal 7 16 2 5 2 10" xfId="21986" xr:uid="{00000000-0005-0000-0000-0000D0870000}"/>
    <cellStyle name="Normal 7 16 2 5 2 11" xfId="26938" xr:uid="{00000000-0005-0000-0000-0000D1870000}"/>
    <cellStyle name="Normal 7 16 2 5 2 12" xfId="31890" xr:uid="{00000000-0005-0000-0000-0000D2870000}"/>
    <cellStyle name="Normal 7 16 2 5 2 2" xfId="1589" xr:uid="{00000000-0005-0000-0000-0000D3870000}"/>
    <cellStyle name="Normal 7 16 2 5 2 2 10" xfId="33342" xr:uid="{00000000-0005-0000-0000-0000D4870000}"/>
    <cellStyle name="Normal 7 16 2 5 2 2 2" xfId="5087" xr:uid="{00000000-0005-0000-0000-0000D5870000}"/>
    <cellStyle name="Normal 7 16 2 5 2 2 2 2" xfId="10037" xr:uid="{00000000-0005-0000-0000-0000D6870000}"/>
    <cellStyle name="Normal 7 16 2 5 2 2 2 2 2" xfId="44698" xr:uid="{00000000-0005-0000-0000-0000D7870000}"/>
    <cellStyle name="Normal 7 16 2 5 2 2 2 3" xfId="14987" xr:uid="{00000000-0005-0000-0000-0000D8870000}"/>
    <cellStyle name="Normal 7 16 2 5 2 2 2 3 2" xfId="39746" xr:uid="{00000000-0005-0000-0000-0000D9870000}"/>
    <cellStyle name="Normal 7 16 2 5 2 2 2 4" xfId="19938" xr:uid="{00000000-0005-0000-0000-0000DA870000}"/>
    <cellStyle name="Normal 7 16 2 5 2 2 2 5" xfId="24890" xr:uid="{00000000-0005-0000-0000-0000DB870000}"/>
    <cellStyle name="Normal 7 16 2 5 2 2 2 6" xfId="29842" xr:uid="{00000000-0005-0000-0000-0000DC870000}"/>
    <cellStyle name="Normal 7 16 2 5 2 2 2 7" xfId="34794" xr:uid="{00000000-0005-0000-0000-0000DD870000}"/>
    <cellStyle name="Normal 7 16 2 5 2 2 3" xfId="6539" xr:uid="{00000000-0005-0000-0000-0000DE870000}"/>
    <cellStyle name="Normal 7 16 2 5 2 2 3 2" xfId="11489" xr:uid="{00000000-0005-0000-0000-0000DF870000}"/>
    <cellStyle name="Normal 7 16 2 5 2 2 3 2 2" xfId="46150" xr:uid="{00000000-0005-0000-0000-0000E0870000}"/>
    <cellStyle name="Normal 7 16 2 5 2 2 3 3" xfId="16439" xr:uid="{00000000-0005-0000-0000-0000E1870000}"/>
    <cellStyle name="Normal 7 16 2 5 2 2 3 3 2" xfId="41198" xr:uid="{00000000-0005-0000-0000-0000E2870000}"/>
    <cellStyle name="Normal 7 16 2 5 2 2 3 4" xfId="21390" xr:uid="{00000000-0005-0000-0000-0000E3870000}"/>
    <cellStyle name="Normal 7 16 2 5 2 2 3 5" xfId="26342" xr:uid="{00000000-0005-0000-0000-0000E4870000}"/>
    <cellStyle name="Normal 7 16 2 5 2 2 3 6" xfId="31294" xr:uid="{00000000-0005-0000-0000-0000E5870000}"/>
    <cellStyle name="Normal 7 16 2 5 2 2 3 7" xfId="36246" xr:uid="{00000000-0005-0000-0000-0000E6870000}"/>
    <cellStyle name="Normal 7 16 2 5 2 2 4" xfId="3635" xr:uid="{00000000-0005-0000-0000-0000E7870000}"/>
    <cellStyle name="Normal 7 16 2 5 2 2 4 2" xfId="43246" xr:uid="{00000000-0005-0000-0000-0000E8870000}"/>
    <cellStyle name="Normal 7 16 2 5 2 2 5" xfId="8585" xr:uid="{00000000-0005-0000-0000-0000E9870000}"/>
    <cellStyle name="Normal 7 16 2 5 2 2 5 2" xfId="38294" xr:uid="{00000000-0005-0000-0000-0000EA870000}"/>
    <cellStyle name="Normal 7 16 2 5 2 2 6" xfId="13535" xr:uid="{00000000-0005-0000-0000-0000EB870000}"/>
    <cellStyle name="Normal 7 16 2 5 2 2 7" xfId="18486" xr:uid="{00000000-0005-0000-0000-0000EC870000}"/>
    <cellStyle name="Normal 7 16 2 5 2 2 8" xfId="23438" xr:uid="{00000000-0005-0000-0000-0000ED870000}"/>
    <cellStyle name="Normal 7 16 2 5 2 2 9" xfId="28390" xr:uid="{00000000-0005-0000-0000-0000EE870000}"/>
    <cellStyle name="Normal 7 16 2 5 2 3" xfId="3041" xr:uid="{00000000-0005-0000-0000-0000EF870000}"/>
    <cellStyle name="Normal 7 16 2 5 2 3 2" xfId="7991" xr:uid="{00000000-0005-0000-0000-0000F0870000}"/>
    <cellStyle name="Normal 7 16 2 5 2 3 2 2" xfId="42652" xr:uid="{00000000-0005-0000-0000-0000F1870000}"/>
    <cellStyle name="Normal 7 16 2 5 2 3 3" xfId="12941" xr:uid="{00000000-0005-0000-0000-0000F2870000}"/>
    <cellStyle name="Normal 7 16 2 5 2 3 3 2" xfId="37700" xr:uid="{00000000-0005-0000-0000-0000F3870000}"/>
    <cellStyle name="Normal 7 16 2 5 2 3 4" xfId="17892" xr:uid="{00000000-0005-0000-0000-0000F4870000}"/>
    <cellStyle name="Normal 7 16 2 5 2 3 5" xfId="22844" xr:uid="{00000000-0005-0000-0000-0000F5870000}"/>
    <cellStyle name="Normal 7 16 2 5 2 3 6" xfId="27796" xr:uid="{00000000-0005-0000-0000-0000F6870000}"/>
    <cellStyle name="Normal 7 16 2 5 2 3 7" xfId="32748" xr:uid="{00000000-0005-0000-0000-0000F7870000}"/>
    <cellStyle name="Normal 7 16 2 5 2 4" xfId="4493" xr:uid="{00000000-0005-0000-0000-0000F8870000}"/>
    <cellStyle name="Normal 7 16 2 5 2 4 2" xfId="9443" xr:uid="{00000000-0005-0000-0000-0000F9870000}"/>
    <cellStyle name="Normal 7 16 2 5 2 4 2 2" xfId="44104" xr:uid="{00000000-0005-0000-0000-0000FA870000}"/>
    <cellStyle name="Normal 7 16 2 5 2 4 3" xfId="14393" xr:uid="{00000000-0005-0000-0000-0000FB870000}"/>
    <cellStyle name="Normal 7 16 2 5 2 4 3 2" xfId="39152" xr:uid="{00000000-0005-0000-0000-0000FC870000}"/>
    <cellStyle name="Normal 7 16 2 5 2 4 4" xfId="19344" xr:uid="{00000000-0005-0000-0000-0000FD870000}"/>
    <cellStyle name="Normal 7 16 2 5 2 4 5" xfId="24296" xr:uid="{00000000-0005-0000-0000-0000FE870000}"/>
    <cellStyle name="Normal 7 16 2 5 2 4 6" xfId="29248" xr:uid="{00000000-0005-0000-0000-0000FF870000}"/>
    <cellStyle name="Normal 7 16 2 5 2 4 7" xfId="34200" xr:uid="{00000000-0005-0000-0000-000000880000}"/>
    <cellStyle name="Normal 7 16 2 5 2 5" xfId="5945" xr:uid="{00000000-0005-0000-0000-000001880000}"/>
    <cellStyle name="Normal 7 16 2 5 2 5 2" xfId="10895" xr:uid="{00000000-0005-0000-0000-000002880000}"/>
    <cellStyle name="Normal 7 16 2 5 2 5 2 2" xfId="45556" xr:uid="{00000000-0005-0000-0000-000003880000}"/>
    <cellStyle name="Normal 7 16 2 5 2 5 3" xfId="15845" xr:uid="{00000000-0005-0000-0000-000004880000}"/>
    <cellStyle name="Normal 7 16 2 5 2 5 3 2" xfId="40604" xr:uid="{00000000-0005-0000-0000-000005880000}"/>
    <cellStyle name="Normal 7 16 2 5 2 5 4" xfId="20796" xr:uid="{00000000-0005-0000-0000-000006880000}"/>
    <cellStyle name="Normal 7 16 2 5 2 5 5" xfId="25748" xr:uid="{00000000-0005-0000-0000-000007880000}"/>
    <cellStyle name="Normal 7 16 2 5 2 5 6" xfId="30700" xr:uid="{00000000-0005-0000-0000-000008880000}"/>
    <cellStyle name="Normal 7 16 2 5 2 5 7" xfId="35652" xr:uid="{00000000-0005-0000-0000-000009880000}"/>
    <cellStyle name="Normal 7 16 2 5 2 6" xfId="2183" xr:uid="{00000000-0005-0000-0000-00000A880000}"/>
    <cellStyle name="Normal 7 16 2 5 2 6 2" xfId="41794" xr:uid="{00000000-0005-0000-0000-00000B880000}"/>
    <cellStyle name="Normal 7 16 2 5 2 7" xfId="7133" xr:uid="{00000000-0005-0000-0000-00000C880000}"/>
    <cellStyle name="Normal 7 16 2 5 2 7 2" xfId="36842" xr:uid="{00000000-0005-0000-0000-00000D880000}"/>
    <cellStyle name="Normal 7 16 2 5 2 8" xfId="12083" xr:uid="{00000000-0005-0000-0000-00000E880000}"/>
    <cellStyle name="Normal 7 16 2 5 2 9" xfId="17034" xr:uid="{00000000-0005-0000-0000-00000F880000}"/>
    <cellStyle name="Normal 7 16 2 5 3" xfId="731" xr:uid="{00000000-0005-0000-0000-000010880000}"/>
    <cellStyle name="Normal 7 16 2 5 3 10" xfId="32484" xr:uid="{00000000-0005-0000-0000-000011880000}"/>
    <cellStyle name="Normal 7 16 2 5 3 2" xfId="4229" xr:uid="{00000000-0005-0000-0000-000012880000}"/>
    <cellStyle name="Normal 7 16 2 5 3 2 2" xfId="9179" xr:uid="{00000000-0005-0000-0000-000013880000}"/>
    <cellStyle name="Normal 7 16 2 5 3 2 2 2" xfId="43840" xr:uid="{00000000-0005-0000-0000-000014880000}"/>
    <cellStyle name="Normal 7 16 2 5 3 2 3" xfId="14129" xr:uid="{00000000-0005-0000-0000-000015880000}"/>
    <cellStyle name="Normal 7 16 2 5 3 2 3 2" xfId="38888" xr:uid="{00000000-0005-0000-0000-000016880000}"/>
    <cellStyle name="Normal 7 16 2 5 3 2 4" xfId="19080" xr:uid="{00000000-0005-0000-0000-000017880000}"/>
    <cellStyle name="Normal 7 16 2 5 3 2 5" xfId="24032" xr:uid="{00000000-0005-0000-0000-000018880000}"/>
    <cellStyle name="Normal 7 16 2 5 3 2 6" xfId="28984" xr:uid="{00000000-0005-0000-0000-000019880000}"/>
    <cellStyle name="Normal 7 16 2 5 3 2 7" xfId="33936" xr:uid="{00000000-0005-0000-0000-00001A880000}"/>
    <cellStyle name="Normal 7 16 2 5 3 3" xfId="5681" xr:uid="{00000000-0005-0000-0000-00001B880000}"/>
    <cellStyle name="Normal 7 16 2 5 3 3 2" xfId="10631" xr:uid="{00000000-0005-0000-0000-00001C880000}"/>
    <cellStyle name="Normal 7 16 2 5 3 3 2 2" xfId="45292" xr:uid="{00000000-0005-0000-0000-00001D880000}"/>
    <cellStyle name="Normal 7 16 2 5 3 3 3" xfId="15581" xr:uid="{00000000-0005-0000-0000-00001E880000}"/>
    <cellStyle name="Normal 7 16 2 5 3 3 3 2" xfId="40340" xr:uid="{00000000-0005-0000-0000-00001F880000}"/>
    <cellStyle name="Normal 7 16 2 5 3 3 4" xfId="20532" xr:uid="{00000000-0005-0000-0000-000020880000}"/>
    <cellStyle name="Normal 7 16 2 5 3 3 5" xfId="25484" xr:uid="{00000000-0005-0000-0000-000021880000}"/>
    <cellStyle name="Normal 7 16 2 5 3 3 6" xfId="30436" xr:uid="{00000000-0005-0000-0000-000022880000}"/>
    <cellStyle name="Normal 7 16 2 5 3 3 7" xfId="35388" xr:uid="{00000000-0005-0000-0000-000023880000}"/>
    <cellStyle name="Normal 7 16 2 5 3 4" xfId="2777" xr:uid="{00000000-0005-0000-0000-000024880000}"/>
    <cellStyle name="Normal 7 16 2 5 3 4 2" xfId="42388" xr:uid="{00000000-0005-0000-0000-000025880000}"/>
    <cellStyle name="Normal 7 16 2 5 3 5" xfId="7727" xr:uid="{00000000-0005-0000-0000-000026880000}"/>
    <cellStyle name="Normal 7 16 2 5 3 5 2" xfId="37436" xr:uid="{00000000-0005-0000-0000-000027880000}"/>
    <cellStyle name="Normal 7 16 2 5 3 6" xfId="12677" xr:uid="{00000000-0005-0000-0000-000028880000}"/>
    <cellStyle name="Normal 7 16 2 5 3 7" xfId="17628" xr:uid="{00000000-0005-0000-0000-000029880000}"/>
    <cellStyle name="Normal 7 16 2 5 3 8" xfId="22580" xr:uid="{00000000-0005-0000-0000-00002A880000}"/>
    <cellStyle name="Normal 7 16 2 5 3 9" xfId="27532" xr:uid="{00000000-0005-0000-0000-00002B880000}"/>
    <cellStyle name="Normal 7 16 2 5 4" xfId="1325" xr:uid="{00000000-0005-0000-0000-00002C880000}"/>
    <cellStyle name="Normal 7 16 2 5 4 10" xfId="33078" xr:uid="{00000000-0005-0000-0000-00002D880000}"/>
    <cellStyle name="Normal 7 16 2 5 4 2" xfId="4823" xr:uid="{00000000-0005-0000-0000-00002E880000}"/>
    <cellStyle name="Normal 7 16 2 5 4 2 2" xfId="9773" xr:uid="{00000000-0005-0000-0000-00002F880000}"/>
    <cellStyle name="Normal 7 16 2 5 4 2 2 2" xfId="44434" xr:uid="{00000000-0005-0000-0000-000030880000}"/>
    <cellStyle name="Normal 7 16 2 5 4 2 3" xfId="14723" xr:uid="{00000000-0005-0000-0000-000031880000}"/>
    <cellStyle name="Normal 7 16 2 5 4 2 3 2" xfId="39482" xr:uid="{00000000-0005-0000-0000-000032880000}"/>
    <cellStyle name="Normal 7 16 2 5 4 2 4" xfId="19674" xr:uid="{00000000-0005-0000-0000-000033880000}"/>
    <cellStyle name="Normal 7 16 2 5 4 2 5" xfId="24626" xr:uid="{00000000-0005-0000-0000-000034880000}"/>
    <cellStyle name="Normal 7 16 2 5 4 2 6" xfId="29578" xr:uid="{00000000-0005-0000-0000-000035880000}"/>
    <cellStyle name="Normal 7 16 2 5 4 2 7" xfId="34530" xr:uid="{00000000-0005-0000-0000-000036880000}"/>
    <cellStyle name="Normal 7 16 2 5 4 3" xfId="6275" xr:uid="{00000000-0005-0000-0000-000037880000}"/>
    <cellStyle name="Normal 7 16 2 5 4 3 2" xfId="11225" xr:uid="{00000000-0005-0000-0000-000038880000}"/>
    <cellStyle name="Normal 7 16 2 5 4 3 2 2" xfId="45886" xr:uid="{00000000-0005-0000-0000-000039880000}"/>
    <cellStyle name="Normal 7 16 2 5 4 3 3" xfId="16175" xr:uid="{00000000-0005-0000-0000-00003A880000}"/>
    <cellStyle name="Normal 7 16 2 5 4 3 3 2" xfId="40934" xr:uid="{00000000-0005-0000-0000-00003B880000}"/>
    <cellStyle name="Normal 7 16 2 5 4 3 4" xfId="21126" xr:uid="{00000000-0005-0000-0000-00003C880000}"/>
    <cellStyle name="Normal 7 16 2 5 4 3 5" xfId="26078" xr:uid="{00000000-0005-0000-0000-00003D880000}"/>
    <cellStyle name="Normal 7 16 2 5 4 3 6" xfId="31030" xr:uid="{00000000-0005-0000-0000-00003E880000}"/>
    <cellStyle name="Normal 7 16 2 5 4 3 7" xfId="35982" xr:uid="{00000000-0005-0000-0000-00003F880000}"/>
    <cellStyle name="Normal 7 16 2 5 4 4" xfId="3371" xr:uid="{00000000-0005-0000-0000-000040880000}"/>
    <cellStyle name="Normal 7 16 2 5 4 4 2" xfId="42982" xr:uid="{00000000-0005-0000-0000-000041880000}"/>
    <cellStyle name="Normal 7 16 2 5 4 5" xfId="8321" xr:uid="{00000000-0005-0000-0000-000042880000}"/>
    <cellStyle name="Normal 7 16 2 5 4 5 2" xfId="38030" xr:uid="{00000000-0005-0000-0000-000043880000}"/>
    <cellStyle name="Normal 7 16 2 5 4 6" xfId="13271" xr:uid="{00000000-0005-0000-0000-000044880000}"/>
    <cellStyle name="Normal 7 16 2 5 4 7" xfId="18222" xr:uid="{00000000-0005-0000-0000-000045880000}"/>
    <cellStyle name="Normal 7 16 2 5 4 8" xfId="23174" xr:uid="{00000000-0005-0000-0000-000046880000}"/>
    <cellStyle name="Normal 7 16 2 5 4 9" xfId="28126" xr:uid="{00000000-0005-0000-0000-000047880000}"/>
    <cellStyle name="Normal 7 16 2 5 5" xfId="2447" xr:uid="{00000000-0005-0000-0000-000048880000}"/>
    <cellStyle name="Normal 7 16 2 5 5 2" xfId="7397" xr:uid="{00000000-0005-0000-0000-000049880000}"/>
    <cellStyle name="Normal 7 16 2 5 5 2 2" xfId="42058" xr:uid="{00000000-0005-0000-0000-00004A880000}"/>
    <cellStyle name="Normal 7 16 2 5 5 3" xfId="12347" xr:uid="{00000000-0005-0000-0000-00004B880000}"/>
    <cellStyle name="Normal 7 16 2 5 5 3 2" xfId="37106" xr:uid="{00000000-0005-0000-0000-00004C880000}"/>
    <cellStyle name="Normal 7 16 2 5 5 4" xfId="17298" xr:uid="{00000000-0005-0000-0000-00004D880000}"/>
    <cellStyle name="Normal 7 16 2 5 5 5" xfId="22250" xr:uid="{00000000-0005-0000-0000-00004E880000}"/>
    <cellStyle name="Normal 7 16 2 5 5 6" xfId="27202" xr:uid="{00000000-0005-0000-0000-00004F880000}"/>
    <cellStyle name="Normal 7 16 2 5 5 7" xfId="32154" xr:uid="{00000000-0005-0000-0000-000050880000}"/>
    <cellStyle name="Normal 7 16 2 5 6" xfId="3899" xr:uid="{00000000-0005-0000-0000-000051880000}"/>
    <cellStyle name="Normal 7 16 2 5 6 2" xfId="8849" xr:uid="{00000000-0005-0000-0000-000052880000}"/>
    <cellStyle name="Normal 7 16 2 5 6 2 2" xfId="43510" xr:uid="{00000000-0005-0000-0000-000053880000}"/>
    <cellStyle name="Normal 7 16 2 5 6 3" xfId="13799" xr:uid="{00000000-0005-0000-0000-000054880000}"/>
    <cellStyle name="Normal 7 16 2 5 6 3 2" xfId="38558" xr:uid="{00000000-0005-0000-0000-000055880000}"/>
    <cellStyle name="Normal 7 16 2 5 6 4" xfId="18750" xr:uid="{00000000-0005-0000-0000-000056880000}"/>
    <cellStyle name="Normal 7 16 2 5 6 5" xfId="23702" xr:uid="{00000000-0005-0000-0000-000057880000}"/>
    <cellStyle name="Normal 7 16 2 5 6 6" xfId="28654" xr:uid="{00000000-0005-0000-0000-000058880000}"/>
    <cellStyle name="Normal 7 16 2 5 6 7" xfId="33606" xr:uid="{00000000-0005-0000-0000-000059880000}"/>
    <cellStyle name="Normal 7 16 2 5 7" xfId="5351" xr:uid="{00000000-0005-0000-0000-00005A880000}"/>
    <cellStyle name="Normal 7 16 2 5 7 2" xfId="10301" xr:uid="{00000000-0005-0000-0000-00005B880000}"/>
    <cellStyle name="Normal 7 16 2 5 7 2 2" xfId="44962" xr:uid="{00000000-0005-0000-0000-00005C880000}"/>
    <cellStyle name="Normal 7 16 2 5 7 3" xfId="15251" xr:uid="{00000000-0005-0000-0000-00005D880000}"/>
    <cellStyle name="Normal 7 16 2 5 7 3 2" xfId="40010" xr:uid="{00000000-0005-0000-0000-00005E880000}"/>
    <cellStyle name="Normal 7 16 2 5 7 4" xfId="20202" xr:uid="{00000000-0005-0000-0000-00005F880000}"/>
    <cellStyle name="Normal 7 16 2 5 7 5" xfId="25154" xr:uid="{00000000-0005-0000-0000-000060880000}"/>
    <cellStyle name="Normal 7 16 2 5 7 6" xfId="30106" xr:uid="{00000000-0005-0000-0000-000061880000}"/>
    <cellStyle name="Normal 7 16 2 5 7 7" xfId="35058" xr:uid="{00000000-0005-0000-0000-000062880000}"/>
    <cellStyle name="Normal 7 16 2 5 8" xfId="1919" xr:uid="{00000000-0005-0000-0000-000063880000}"/>
    <cellStyle name="Normal 7 16 2 5 8 2" xfId="41530" xr:uid="{00000000-0005-0000-0000-000064880000}"/>
    <cellStyle name="Normal 7 16 2 5 9" xfId="6869" xr:uid="{00000000-0005-0000-0000-000065880000}"/>
    <cellStyle name="Normal 7 16 2 5 9 2" xfId="36578" xr:uid="{00000000-0005-0000-0000-000066880000}"/>
    <cellStyle name="Normal 7 16 2 6" xfId="467" xr:uid="{00000000-0005-0000-0000-000067880000}"/>
    <cellStyle name="Normal 7 16 2 6 10" xfId="11885" xr:uid="{00000000-0005-0000-0000-000068880000}"/>
    <cellStyle name="Normal 7 16 2 6 11" xfId="16836" xr:uid="{00000000-0005-0000-0000-000069880000}"/>
    <cellStyle name="Normal 7 16 2 6 12" xfId="21788" xr:uid="{00000000-0005-0000-0000-00006A880000}"/>
    <cellStyle name="Normal 7 16 2 6 13" xfId="26740" xr:uid="{00000000-0005-0000-0000-00006B880000}"/>
    <cellStyle name="Normal 7 16 2 6 14" xfId="31692" xr:uid="{00000000-0005-0000-0000-00006C880000}"/>
    <cellStyle name="Normal 7 16 2 6 2" xfId="1061" xr:uid="{00000000-0005-0000-0000-00006D880000}"/>
    <cellStyle name="Normal 7 16 2 6 2 10" xfId="22052" xr:uid="{00000000-0005-0000-0000-00006E880000}"/>
    <cellStyle name="Normal 7 16 2 6 2 11" xfId="27004" xr:uid="{00000000-0005-0000-0000-00006F880000}"/>
    <cellStyle name="Normal 7 16 2 6 2 12" xfId="31956" xr:uid="{00000000-0005-0000-0000-000070880000}"/>
    <cellStyle name="Normal 7 16 2 6 2 2" xfId="1655" xr:uid="{00000000-0005-0000-0000-000071880000}"/>
    <cellStyle name="Normal 7 16 2 6 2 2 10" xfId="33408" xr:uid="{00000000-0005-0000-0000-000072880000}"/>
    <cellStyle name="Normal 7 16 2 6 2 2 2" xfId="5153" xr:uid="{00000000-0005-0000-0000-000073880000}"/>
    <cellStyle name="Normal 7 16 2 6 2 2 2 2" xfId="10103" xr:uid="{00000000-0005-0000-0000-000074880000}"/>
    <cellStyle name="Normal 7 16 2 6 2 2 2 2 2" xfId="44764" xr:uid="{00000000-0005-0000-0000-000075880000}"/>
    <cellStyle name="Normal 7 16 2 6 2 2 2 3" xfId="15053" xr:uid="{00000000-0005-0000-0000-000076880000}"/>
    <cellStyle name="Normal 7 16 2 6 2 2 2 3 2" xfId="39812" xr:uid="{00000000-0005-0000-0000-000077880000}"/>
    <cellStyle name="Normal 7 16 2 6 2 2 2 4" xfId="20004" xr:uid="{00000000-0005-0000-0000-000078880000}"/>
    <cellStyle name="Normal 7 16 2 6 2 2 2 5" xfId="24956" xr:uid="{00000000-0005-0000-0000-000079880000}"/>
    <cellStyle name="Normal 7 16 2 6 2 2 2 6" xfId="29908" xr:uid="{00000000-0005-0000-0000-00007A880000}"/>
    <cellStyle name="Normal 7 16 2 6 2 2 2 7" xfId="34860" xr:uid="{00000000-0005-0000-0000-00007B880000}"/>
    <cellStyle name="Normal 7 16 2 6 2 2 3" xfId="6605" xr:uid="{00000000-0005-0000-0000-00007C880000}"/>
    <cellStyle name="Normal 7 16 2 6 2 2 3 2" xfId="11555" xr:uid="{00000000-0005-0000-0000-00007D880000}"/>
    <cellStyle name="Normal 7 16 2 6 2 2 3 2 2" xfId="46216" xr:uid="{00000000-0005-0000-0000-00007E880000}"/>
    <cellStyle name="Normal 7 16 2 6 2 2 3 3" xfId="16505" xr:uid="{00000000-0005-0000-0000-00007F880000}"/>
    <cellStyle name="Normal 7 16 2 6 2 2 3 3 2" xfId="41264" xr:uid="{00000000-0005-0000-0000-000080880000}"/>
    <cellStyle name="Normal 7 16 2 6 2 2 3 4" xfId="21456" xr:uid="{00000000-0005-0000-0000-000081880000}"/>
    <cellStyle name="Normal 7 16 2 6 2 2 3 5" xfId="26408" xr:uid="{00000000-0005-0000-0000-000082880000}"/>
    <cellStyle name="Normal 7 16 2 6 2 2 3 6" xfId="31360" xr:uid="{00000000-0005-0000-0000-000083880000}"/>
    <cellStyle name="Normal 7 16 2 6 2 2 3 7" xfId="36312" xr:uid="{00000000-0005-0000-0000-000084880000}"/>
    <cellStyle name="Normal 7 16 2 6 2 2 4" xfId="3701" xr:uid="{00000000-0005-0000-0000-000085880000}"/>
    <cellStyle name="Normal 7 16 2 6 2 2 4 2" xfId="43312" xr:uid="{00000000-0005-0000-0000-000086880000}"/>
    <cellStyle name="Normal 7 16 2 6 2 2 5" xfId="8651" xr:uid="{00000000-0005-0000-0000-000087880000}"/>
    <cellStyle name="Normal 7 16 2 6 2 2 5 2" xfId="38360" xr:uid="{00000000-0005-0000-0000-000088880000}"/>
    <cellStyle name="Normal 7 16 2 6 2 2 6" xfId="13601" xr:uid="{00000000-0005-0000-0000-000089880000}"/>
    <cellStyle name="Normal 7 16 2 6 2 2 7" xfId="18552" xr:uid="{00000000-0005-0000-0000-00008A880000}"/>
    <cellStyle name="Normal 7 16 2 6 2 2 8" xfId="23504" xr:uid="{00000000-0005-0000-0000-00008B880000}"/>
    <cellStyle name="Normal 7 16 2 6 2 2 9" xfId="28456" xr:uid="{00000000-0005-0000-0000-00008C880000}"/>
    <cellStyle name="Normal 7 16 2 6 2 3" xfId="3107" xr:uid="{00000000-0005-0000-0000-00008D880000}"/>
    <cellStyle name="Normal 7 16 2 6 2 3 2" xfId="8057" xr:uid="{00000000-0005-0000-0000-00008E880000}"/>
    <cellStyle name="Normal 7 16 2 6 2 3 2 2" xfId="42718" xr:uid="{00000000-0005-0000-0000-00008F880000}"/>
    <cellStyle name="Normal 7 16 2 6 2 3 3" xfId="13007" xr:uid="{00000000-0005-0000-0000-000090880000}"/>
    <cellStyle name="Normal 7 16 2 6 2 3 3 2" xfId="37766" xr:uid="{00000000-0005-0000-0000-000091880000}"/>
    <cellStyle name="Normal 7 16 2 6 2 3 4" xfId="17958" xr:uid="{00000000-0005-0000-0000-000092880000}"/>
    <cellStyle name="Normal 7 16 2 6 2 3 5" xfId="22910" xr:uid="{00000000-0005-0000-0000-000093880000}"/>
    <cellStyle name="Normal 7 16 2 6 2 3 6" xfId="27862" xr:uid="{00000000-0005-0000-0000-000094880000}"/>
    <cellStyle name="Normal 7 16 2 6 2 3 7" xfId="32814" xr:uid="{00000000-0005-0000-0000-000095880000}"/>
    <cellStyle name="Normal 7 16 2 6 2 4" xfId="4559" xr:uid="{00000000-0005-0000-0000-000096880000}"/>
    <cellStyle name="Normal 7 16 2 6 2 4 2" xfId="9509" xr:uid="{00000000-0005-0000-0000-000097880000}"/>
    <cellStyle name="Normal 7 16 2 6 2 4 2 2" xfId="44170" xr:uid="{00000000-0005-0000-0000-000098880000}"/>
    <cellStyle name="Normal 7 16 2 6 2 4 3" xfId="14459" xr:uid="{00000000-0005-0000-0000-000099880000}"/>
    <cellStyle name="Normal 7 16 2 6 2 4 3 2" xfId="39218" xr:uid="{00000000-0005-0000-0000-00009A880000}"/>
    <cellStyle name="Normal 7 16 2 6 2 4 4" xfId="19410" xr:uid="{00000000-0005-0000-0000-00009B880000}"/>
    <cellStyle name="Normal 7 16 2 6 2 4 5" xfId="24362" xr:uid="{00000000-0005-0000-0000-00009C880000}"/>
    <cellStyle name="Normal 7 16 2 6 2 4 6" xfId="29314" xr:uid="{00000000-0005-0000-0000-00009D880000}"/>
    <cellStyle name="Normal 7 16 2 6 2 4 7" xfId="34266" xr:uid="{00000000-0005-0000-0000-00009E880000}"/>
    <cellStyle name="Normal 7 16 2 6 2 5" xfId="6011" xr:uid="{00000000-0005-0000-0000-00009F880000}"/>
    <cellStyle name="Normal 7 16 2 6 2 5 2" xfId="10961" xr:uid="{00000000-0005-0000-0000-0000A0880000}"/>
    <cellStyle name="Normal 7 16 2 6 2 5 2 2" xfId="45622" xr:uid="{00000000-0005-0000-0000-0000A1880000}"/>
    <cellStyle name="Normal 7 16 2 6 2 5 3" xfId="15911" xr:uid="{00000000-0005-0000-0000-0000A2880000}"/>
    <cellStyle name="Normal 7 16 2 6 2 5 3 2" xfId="40670" xr:uid="{00000000-0005-0000-0000-0000A3880000}"/>
    <cellStyle name="Normal 7 16 2 6 2 5 4" xfId="20862" xr:uid="{00000000-0005-0000-0000-0000A4880000}"/>
    <cellStyle name="Normal 7 16 2 6 2 5 5" xfId="25814" xr:uid="{00000000-0005-0000-0000-0000A5880000}"/>
    <cellStyle name="Normal 7 16 2 6 2 5 6" xfId="30766" xr:uid="{00000000-0005-0000-0000-0000A6880000}"/>
    <cellStyle name="Normal 7 16 2 6 2 5 7" xfId="35718" xr:uid="{00000000-0005-0000-0000-0000A7880000}"/>
    <cellStyle name="Normal 7 16 2 6 2 6" xfId="2249" xr:uid="{00000000-0005-0000-0000-0000A8880000}"/>
    <cellStyle name="Normal 7 16 2 6 2 6 2" xfId="41860" xr:uid="{00000000-0005-0000-0000-0000A9880000}"/>
    <cellStyle name="Normal 7 16 2 6 2 7" xfId="7199" xr:uid="{00000000-0005-0000-0000-0000AA880000}"/>
    <cellStyle name="Normal 7 16 2 6 2 7 2" xfId="36908" xr:uid="{00000000-0005-0000-0000-0000AB880000}"/>
    <cellStyle name="Normal 7 16 2 6 2 8" xfId="12149" xr:uid="{00000000-0005-0000-0000-0000AC880000}"/>
    <cellStyle name="Normal 7 16 2 6 2 9" xfId="17100" xr:uid="{00000000-0005-0000-0000-0000AD880000}"/>
    <cellStyle name="Normal 7 16 2 6 3" xfId="797" xr:uid="{00000000-0005-0000-0000-0000AE880000}"/>
    <cellStyle name="Normal 7 16 2 6 3 10" xfId="32550" xr:uid="{00000000-0005-0000-0000-0000AF880000}"/>
    <cellStyle name="Normal 7 16 2 6 3 2" xfId="4295" xr:uid="{00000000-0005-0000-0000-0000B0880000}"/>
    <cellStyle name="Normal 7 16 2 6 3 2 2" xfId="9245" xr:uid="{00000000-0005-0000-0000-0000B1880000}"/>
    <cellStyle name="Normal 7 16 2 6 3 2 2 2" xfId="43906" xr:uid="{00000000-0005-0000-0000-0000B2880000}"/>
    <cellStyle name="Normal 7 16 2 6 3 2 3" xfId="14195" xr:uid="{00000000-0005-0000-0000-0000B3880000}"/>
    <cellStyle name="Normal 7 16 2 6 3 2 3 2" xfId="38954" xr:uid="{00000000-0005-0000-0000-0000B4880000}"/>
    <cellStyle name="Normal 7 16 2 6 3 2 4" xfId="19146" xr:uid="{00000000-0005-0000-0000-0000B5880000}"/>
    <cellStyle name="Normal 7 16 2 6 3 2 5" xfId="24098" xr:uid="{00000000-0005-0000-0000-0000B6880000}"/>
    <cellStyle name="Normal 7 16 2 6 3 2 6" xfId="29050" xr:uid="{00000000-0005-0000-0000-0000B7880000}"/>
    <cellStyle name="Normal 7 16 2 6 3 2 7" xfId="34002" xr:uid="{00000000-0005-0000-0000-0000B8880000}"/>
    <cellStyle name="Normal 7 16 2 6 3 3" xfId="5747" xr:uid="{00000000-0005-0000-0000-0000B9880000}"/>
    <cellStyle name="Normal 7 16 2 6 3 3 2" xfId="10697" xr:uid="{00000000-0005-0000-0000-0000BA880000}"/>
    <cellStyle name="Normal 7 16 2 6 3 3 2 2" xfId="45358" xr:uid="{00000000-0005-0000-0000-0000BB880000}"/>
    <cellStyle name="Normal 7 16 2 6 3 3 3" xfId="15647" xr:uid="{00000000-0005-0000-0000-0000BC880000}"/>
    <cellStyle name="Normal 7 16 2 6 3 3 3 2" xfId="40406" xr:uid="{00000000-0005-0000-0000-0000BD880000}"/>
    <cellStyle name="Normal 7 16 2 6 3 3 4" xfId="20598" xr:uid="{00000000-0005-0000-0000-0000BE880000}"/>
    <cellStyle name="Normal 7 16 2 6 3 3 5" xfId="25550" xr:uid="{00000000-0005-0000-0000-0000BF880000}"/>
    <cellStyle name="Normal 7 16 2 6 3 3 6" xfId="30502" xr:uid="{00000000-0005-0000-0000-0000C0880000}"/>
    <cellStyle name="Normal 7 16 2 6 3 3 7" xfId="35454" xr:uid="{00000000-0005-0000-0000-0000C1880000}"/>
    <cellStyle name="Normal 7 16 2 6 3 4" xfId="2843" xr:uid="{00000000-0005-0000-0000-0000C2880000}"/>
    <cellStyle name="Normal 7 16 2 6 3 4 2" xfId="42454" xr:uid="{00000000-0005-0000-0000-0000C3880000}"/>
    <cellStyle name="Normal 7 16 2 6 3 5" xfId="7793" xr:uid="{00000000-0005-0000-0000-0000C4880000}"/>
    <cellStyle name="Normal 7 16 2 6 3 5 2" xfId="37502" xr:uid="{00000000-0005-0000-0000-0000C5880000}"/>
    <cellStyle name="Normal 7 16 2 6 3 6" xfId="12743" xr:uid="{00000000-0005-0000-0000-0000C6880000}"/>
    <cellStyle name="Normal 7 16 2 6 3 7" xfId="17694" xr:uid="{00000000-0005-0000-0000-0000C7880000}"/>
    <cellStyle name="Normal 7 16 2 6 3 8" xfId="22646" xr:uid="{00000000-0005-0000-0000-0000C8880000}"/>
    <cellStyle name="Normal 7 16 2 6 3 9" xfId="27598" xr:uid="{00000000-0005-0000-0000-0000C9880000}"/>
    <cellStyle name="Normal 7 16 2 6 4" xfId="1391" xr:uid="{00000000-0005-0000-0000-0000CA880000}"/>
    <cellStyle name="Normal 7 16 2 6 4 10" xfId="33144" xr:uid="{00000000-0005-0000-0000-0000CB880000}"/>
    <cellStyle name="Normal 7 16 2 6 4 2" xfId="4889" xr:uid="{00000000-0005-0000-0000-0000CC880000}"/>
    <cellStyle name="Normal 7 16 2 6 4 2 2" xfId="9839" xr:uid="{00000000-0005-0000-0000-0000CD880000}"/>
    <cellStyle name="Normal 7 16 2 6 4 2 2 2" xfId="44500" xr:uid="{00000000-0005-0000-0000-0000CE880000}"/>
    <cellStyle name="Normal 7 16 2 6 4 2 3" xfId="14789" xr:uid="{00000000-0005-0000-0000-0000CF880000}"/>
    <cellStyle name="Normal 7 16 2 6 4 2 3 2" xfId="39548" xr:uid="{00000000-0005-0000-0000-0000D0880000}"/>
    <cellStyle name="Normal 7 16 2 6 4 2 4" xfId="19740" xr:uid="{00000000-0005-0000-0000-0000D1880000}"/>
    <cellStyle name="Normal 7 16 2 6 4 2 5" xfId="24692" xr:uid="{00000000-0005-0000-0000-0000D2880000}"/>
    <cellStyle name="Normal 7 16 2 6 4 2 6" xfId="29644" xr:uid="{00000000-0005-0000-0000-0000D3880000}"/>
    <cellStyle name="Normal 7 16 2 6 4 2 7" xfId="34596" xr:uid="{00000000-0005-0000-0000-0000D4880000}"/>
    <cellStyle name="Normal 7 16 2 6 4 3" xfId="6341" xr:uid="{00000000-0005-0000-0000-0000D5880000}"/>
    <cellStyle name="Normal 7 16 2 6 4 3 2" xfId="11291" xr:uid="{00000000-0005-0000-0000-0000D6880000}"/>
    <cellStyle name="Normal 7 16 2 6 4 3 2 2" xfId="45952" xr:uid="{00000000-0005-0000-0000-0000D7880000}"/>
    <cellStyle name="Normal 7 16 2 6 4 3 3" xfId="16241" xr:uid="{00000000-0005-0000-0000-0000D8880000}"/>
    <cellStyle name="Normal 7 16 2 6 4 3 3 2" xfId="41000" xr:uid="{00000000-0005-0000-0000-0000D9880000}"/>
    <cellStyle name="Normal 7 16 2 6 4 3 4" xfId="21192" xr:uid="{00000000-0005-0000-0000-0000DA880000}"/>
    <cellStyle name="Normal 7 16 2 6 4 3 5" xfId="26144" xr:uid="{00000000-0005-0000-0000-0000DB880000}"/>
    <cellStyle name="Normal 7 16 2 6 4 3 6" xfId="31096" xr:uid="{00000000-0005-0000-0000-0000DC880000}"/>
    <cellStyle name="Normal 7 16 2 6 4 3 7" xfId="36048" xr:uid="{00000000-0005-0000-0000-0000DD880000}"/>
    <cellStyle name="Normal 7 16 2 6 4 4" xfId="3437" xr:uid="{00000000-0005-0000-0000-0000DE880000}"/>
    <cellStyle name="Normal 7 16 2 6 4 4 2" xfId="43048" xr:uid="{00000000-0005-0000-0000-0000DF880000}"/>
    <cellStyle name="Normal 7 16 2 6 4 5" xfId="8387" xr:uid="{00000000-0005-0000-0000-0000E0880000}"/>
    <cellStyle name="Normal 7 16 2 6 4 5 2" xfId="38096" xr:uid="{00000000-0005-0000-0000-0000E1880000}"/>
    <cellStyle name="Normal 7 16 2 6 4 6" xfId="13337" xr:uid="{00000000-0005-0000-0000-0000E2880000}"/>
    <cellStyle name="Normal 7 16 2 6 4 7" xfId="18288" xr:uid="{00000000-0005-0000-0000-0000E3880000}"/>
    <cellStyle name="Normal 7 16 2 6 4 8" xfId="23240" xr:uid="{00000000-0005-0000-0000-0000E4880000}"/>
    <cellStyle name="Normal 7 16 2 6 4 9" xfId="28192" xr:uid="{00000000-0005-0000-0000-0000E5880000}"/>
    <cellStyle name="Normal 7 16 2 6 5" xfId="2513" xr:uid="{00000000-0005-0000-0000-0000E6880000}"/>
    <cellStyle name="Normal 7 16 2 6 5 2" xfId="7463" xr:uid="{00000000-0005-0000-0000-0000E7880000}"/>
    <cellStyle name="Normal 7 16 2 6 5 2 2" xfId="42124" xr:uid="{00000000-0005-0000-0000-0000E8880000}"/>
    <cellStyle name="Normal 7 16 2 6 5 3" xfId="12413" xr:uid="{00000000-0005-0000-0000-0000E9880000}"/>
    <cellStyle name="Normal 7 16 2 6 5 3 2" xfId="37172" xr:uid="{00000000-0005-0000-0000-0000EA880000}"/>
    <cellStyle name="Normal 7 16 2 6 5 4" xfId="17364" xr:uid="{00000000-0005-0000-0000-0000EB880000}"/>
    <cellStyle name="Normal 7 16 2 6 5 5" xfId="22316" xr:uid="{00000000-0005-0000-0000-0000EC880000}"/>
    <cellStyle name="Normal 7 16 2 6 5 6" xfId="27268" xr:uid="{00000000-0005-0000-0000-0000ED880000}"/>
    <cellStyle name="Normal 7 16 2 6 5 7" xfId="32220" xr:uid="{00000000-0005-0000-0000-0000EE880000}"/>
    <cellStyle name="Normal 7 16 2 6 6" xfId="3965" xr:uid="{00000000-0005-0000-0000-0000EF880000}"/>
    <cellStyle name="Normal 7 16 2 6 6 2" xfId="8915" xr:uid="{00000000-0005-0000-0000-0000F0880000}"/>
    <cellStyle name="Normal 7 16 2 6 6 2 2" xfId="43576" xr:uid="{00000000-0005-0000-0000-0000F1880000}"/>
    <cellStyle name="Normal 7 16 2 6 6 3" xfId="13865" xr:uid="{00000000-0005-0000-0000-0000F2880000}"/>
    <cellStyle name="Normal 7 16 2 6 6 3 2" xfId="38624" xr:uid="{00000000-0005-0000-0000-0000F3880000}"/>
    <cellStyle name="Normal 7 16 2 6 6 4" xfId="18816" xr:uid="{00000000-0005-0000-0000-0000F4880000}"/>
    <cellStyle name="Normal 7 16 2 6 6 5" xfId="23768" xr:uid="{00000000-0005-0000-0000-0000F5880000}"/>
    <cellStyle name="Normal 7 16 2 6 6 6" xfId="28720" xr:uid="{00000000-0005-0000-0000-0000F6880000}"/>
    <cellStyle name="Normal 7 16 2 6 6 7" xfId="33672" xr:uid="{00000000-0005-0000-0000-0000F7880000}"/>
    <cellStyle name="Normal 7 16 2 6 7" xfId="5417" xr:uid="{00000000-0005-0000-0000-0000F8880000}"/>
    <cellStyle name="Normal 7 16 2 6 7 2" xfId="10367" xr:uid="{00000000-0005-0000-0000-0000F9880000}"/>
    <cellStyle name="Normal 7 16 2 6 7 2 2" xfId="45028" xr:uid="{00000000-0005-0000-0000-0000FA880000}"/>
    <cellStyle name="Normal 7 16 2 6 7 3" xfId="15317" xr:uid="{00000000-0005-0000-0000-0000FB880000}"/>
    <cellStyle name="Normal 7 16 2 6 7 3 2" xfId="40076" xr:uid="{00000000-0005-0000-0000-0000FC880000}"/>
    <cellStyle name="Normal 7 16 2 6 7 4" xfId="20268" xr:uid="{00000000-0005-0000-0000-0000FD880000}"/>
    <cellStyle name="Normal 7 16 2 6 7 5" xfId="25220" xr:uid="{00000000-0005-0000-0000-0000FE880000}"/>
    <cellStyle name="Normal 7 16 2 6 7 6" xfId="30172" xr:uid="{00000000-0005-0000-0000-0000FF880000}"/>
    <cellStyle name="Normal 7 16 2 6 7 7" xfId="35124" xr:uid="{00000000-0005-0000-0000-000000890000}"/>
    <cellStyle name="Normal 7 16 2 6 8" xfId="1985" xr:uid="{00000000-0005-0000-0000-000001890000}"/>
    <cellStyle name="Normal 7 16 2 6 8 2" xfId="41596" xr:uid="{00000000-0005-0000-0000-000002890000}"/>
    <cellStyle name="Normal 7 16 2 6 9" xfId="6935" xr:uid="{00000000-0005-0000-0000-000003890000}"/>
    <cellStyle name="Normal 7 16 2 6 9 2" xfId="36644" xr:uid="{00000000-0005-0000-0000-000004890000}"/>
    <cellStyle name="Normal 7 16 2 7" xfId="599" xr:uid="{00000000-0005-0000-0000-000005890000}"/>
    <cellStyle name="Normal 7 16 2 7 10" xfId="21590" xr:uid="{00000000-0005-0000-0000-000006890000}"/>
    <cellStyle name="Normal 7 16 2 7 11" xfId="26542" xr:uid="{00000000-0005-0000-0000-000007890000}"/>
    <cellStyle name="Normal 7 16 2 7 12" xfId="31494" xr:uid="{00000000-0005-0000-0000-000008890000}"/>
    <cellStyle name="Normal 7 16 2 7 2" xfId="1193" xr:uid="{00000000-0005-0000-0000-000009890000}"/>
    <cellStyle name="Normal 7 16 2 7 2 10" xfId="32946" xr:uid="{00000000-0005-0000-0000-00000A890000}"/>
    <cellStyle name="Normal 7 16 2 7 2 2" xfId="4691" xr:uid="{00000000-0005-0000-0000-00000B890000}"/>
    <cellStyle name="Normal 7 16 2 7 2 2 2" xfId="9641" xr:uid="{00000000-0005-0000-0000-00000C890000}"/>
    <cellStyle name="Normal 7 16 2 7 2 2 2 2" xfId="44302" xr:uid="{00000000-0005-0000-0000-00000D890000}"/>
    <cellStyle name="Normal 7 16 2 7 2 2 3" xfId="14591" xr:uid="{00000000-0005-0000-0000-00000E890000}"/>
    <cellStyle name="Normal 7 16 2 7 2 2 3 2" xfId="39350" xr:uid="{00000000-0005-0000-0000-00000F890000}"/>
    <cellStyle name="Normal 7 16 2 7 2 2 4" xfId="19542" xr:uid="{00000000-0005-0000-0000-000010890000}"/>
    <cellStyle name="Normal 7 16 2 7 2 2 5" xfId="24494" xr:uid="{00000000-0005-0000-0000-000011890000}"/>
    <cellStyle name="Normal 7 16 2 7 2 2 6" xfId="29446" xr:uid="{00000000-0005-0000-0000-000012890000}"/>
    <cellStyle name="Normal 7 16 2 7 2 2 7" xfId="34398" xr:uid="{00000000-0005-0000-0000-000013890000}"/>
    <cellStyle name="Normal 7 16 2 7 2 3" xfId="6143" xr:uid="{00000000-0005-0000-0000-000014890000}"/>
    <cellStyle name="Normal 7 16 2 7 2 3 2" xfId="11093" xr:uid="{00000000-0005-0000-0000-000015890000}"/>
    <cellStyle name="Normal 7 16 2 7 2 3 2 2" xfId="45754" xr:uid="{00000000-0005-0000-0000-000016890000}"/>
    <cellStyle name="Normal 7 16 2 7 2 3 3" xfId="16043" xr:uid="{00000000-0005-0000-0000-000017890000}"/>
    <cellStyle name="Normal 7 16 2 7 2 3 3 2" xfId="40802" xr:uid="{00000000-0005-0000-0000-000018890000}"/>
    <cellStyle name="Normal 7 16 2 7 2 3 4" xfId="20994" xr:uid="{00000000-0005-0000-0000-000019890000}"/>
    <cellStyle name="Normal 7 16 2 7 2 3 5" xfId="25946" xr:uid="{00000000-0005-0000-0000-00001A890000}"/>
    <cellStyle name="Normal 7 16 2 7 2 3 6" xfId="30898" xr:uid="{00000000-0005-0000-0000-00001B890000}"/>
    <cellStyle name="Normal 7 16 2 7 2 3 7" xfId="35850" xr:uid="{00000000-0005-0000-0000-00001C890000}"/>
    <cellStyle name="Normal 7 16 2 7 2 4" xfId="3239" xr:uid="{00000000-0005-0000-0000-00001D890000}"/>
    <cellStyle name="Normal 7 16 2 7 2 4 2" xfId="42850" xr:uid="{00000000-0005-0000-0000-00001E890000}"/>
    <cellStyle name="Normal 7 16 2 7 2 5" xfId="8189" xr:uid="{00000000-0005-0000-0000-00001F890000}"/>
    <cellStyle name="Normal 7 16 2 7 2 5 2" xfId="37898" xr:uid="{00000000-0005-0000-0000-000020890000}"/>
    <cellStyle name="Normal 7 16 2 7 2 6" xfId="13139" xr:uid="{00000000-0005-0000-0000-000021890000}"/>
    <cellStyle name="Normal 7 16 2 7 2 7" xfId="18090" xr:uid="{00000000-0005-0000-0000-000022890000}"/>
    <cellStyle name="Normal 7 16 2 7 2 8" xfId="23042" xr:uid="{00000000-0005-0000-0000-000023890000}"/>
    <cellStyle name="Normal 7 16 2 7 2 9" xfId="27994" xr:uid="{00000000-0005-0000-0000-000024890000}"/>
    <cellStyle name="Normal 7 16 2 7 3" xfId="2645" xr:uid="{00000000-0005-0000-0000-000025890000}"/>
    <cellStyle name="Normal 7 16 2 7 3 2" xfId="7595" xr:uid="{00000000-0005-0000-0000-000026890000}"/>
    <cellStyle name="Normal 7 16 2 7 3 2 2" xfId="42256" xr:uid="{00000000-0005-0000-0000-000027890000}"/>
    <cellStyle name="Normal 7 16 2 7 3 3" xfId="12545" xr:uid="{00000000-0005-0000-0000-000028890000}"/>
    <cellStyle name="Normal 7 16 2 7 3 3 2" xfId="37304" xr:uid="{00000000-0005-0000-0000-000029890000}"/>
    <cellStyle name="Normal 7 16 2 7 3 4" xfId="17496" xr:uid="{00000000-0005-0000-0000-00002A890000}"/>
    <cellStyle name="Normal 7 16 2 7 3 5" xfId="22448" xr:uid="{00000000-0005-0000-0000-00002B890000}"/>
    <cellStyle name="Normal 7 16 2 7 3 6" xfId="27400" xr:uid="{00000000-0005-0000-0000-00002C890000}"/>
    <cellStyle name="Normal 7 16 2 7 3 7" xfId="32352" xr:uid="{00000000-0005-0000-0000-00002D890000}"/>
    <cellStyle name="Normal 7 16 2 7 4" xfId="4097" xr:uid="{00000000-0005-0000-0000-00002E890000}"/>
    <cellStyle name="Normal 7 16 2 7 4 2" xfId="9047" xr:uid="{00000000-0005-0000-0000-00002F890000}"/>
    <cellStyle name="Normal 7 16 2 7 4 2 2" xfId="43708" xr:uid="{00000000-0005-0000-0000-000030890000}"/>
    <cellStyle name="Normal 7 16 2 7 4 3" xfId="13997" xr:uid="{00000000-0005-0000-0000-000031890000}"/>
    <cellStyle name="Normal 7 16 2 7 4 3 2" xfId="38756" xr:uid="{00000000-0005-0000-0000-000032890000}"/>
    <cellStyle name="Normal 7 16 2 7 4 4" xfId="18948" xr:uid="{00000000-0005-0000-0000-000033890000}"/>
    <cellStyle name="Normal 7 16 2 7 4 5" xfId="23900" xr:uid="{00000000-0005-0000-0000-000034890000}"/>
    <cellStyle name="Normal 7 16 2 7 4 6" xfId="28852" xr:uid="{00000000-0005-0000-0000-000035890000}"/>
    <cellStyle name="Normal 7 16 2 7 4 7" xfId="33804" xr:uid="{00000000-0005-0000-0000-000036890000}"/>
    <cellStyle name="Normal 7 16 2 7 5" xfId="5549" xr:uid="{00000000-0005-0000-0000-000037890000}"/>
    <cellStyle name="Normal 7 16 2 7 5 2" xfId="10499" xr:uid="{00000000-0005-0000-0000-000038890000}"/>
    <cellStyle name="Normal 7 16 2 7 5 2 2" xfId="45160" xr:uid="{00000000-0005-0000-0000-000039890000}"/>
    <cellStyle name="Normal 7 16 2 7 5 3" xfId="15449" xr:uid="{00000000-0005-0000-0000-00003A890000}"/>
    <cellStyle name="Normal 7 16 2 7 5 3 2" xfId="40208" xr:uid="{00000000-0005-0000-0000-00003B890000}"/>
    <cellStyle name="Normal 7 16 2 7 5 4" xfId="20400" xr:uid="{00000000-0005-0000-0000-00003C890000}"/>
    <cellStyle name="Normal 7 16 2 7 5 5" xfId="25352" xr:uid="{00000000-0005-0000-0000-00003D890000}"/>
    <cellStyle name="Normal 7 16 2 7 5 6" xfId="30304" xr:uid="{00000000-0005-0000-0000-00003E890000}"/>
    <cellStyle name="Normal 7 16 2 7 5 7" xfId="35256" xr:uid="{00000000-0005-0000-0000-00003F890000}"/>
    <cellStyle name="Normal 7 16 2 7 6" xfId="1787" xr:uid="{00000000-0005-0000-0000-000040890000}"/>
    <cellStyle name="Normal 7 16 2 7 6 2" xfId="41398" xr:uid="{00000000-0005-0000-0000-000041890000}"/>
    <cellStyle name="Normal 7 16 2 7 7" xfId="6737" xr:uid="{00000000-0005-0000-0000-000042890000}"/>
    <cellStyle name="Normal 7 16 2 7 7 2" xfId="36446" xr:uid="{00000000-0005-0000-0000-000043890000}"/>
    <cellStyle name="Normal 7 16 2 7 8" xfId="11687" xr:uid="{00000000-0005-0000-0000-000044890000}"/>
    <cellStyle name="Normal 7 16 2 7 9" xfId="16638" xr:uid="{00000000-0005-0000-0000-000045890000}"/>
    <cellStyle name="Normal 7 16 2 8" xfId="863" xr:uid="{00000000-0005-0000-0000-000046890000}"/>
    <cellStyle name="Normal 7 16 2 8 10" xfId="21854" xr:uid="{00000000-0005-0000-0000-000047890000}"/>
    <cellStyle name="Normal 7 16 2 8 11" xfId="26806" xr:uid="{00000000-0005-0000-0000-000048890000}"/>
    <cellStyle name="Normal 7 16 2 8 12" xfId="31758" xr:uid="{00000000-0005-0000-0000-000049890000}"/>
    <cellStyle name="Normal 7 16 2 8 2" xfId="1457" xr:uid="{00000000-0005-0000-0000-00004A890000}"/>
    <cellStyle name="Normal 7 16 2 8 2 10" xfId="33210" xr:uid="{00000000-0005-0000-0000-00004B890000}"/>
    <cellStyle name="Normal 7 16 2 8 2 2" xfId="4955" xr:uid="{00000000-0005-0000-0000-00004C890000}"/>
    <cellStyle name="Normal 7 16 2 8 2 2 2" xfId="9905" xr:uid="{00000000-0005-0000-0000-00004D890000}"/>
    <cellStyle name="Normal 7 16 2 8 2 2 2 2" xfId="44566" xr:uid="{00000000-0005-0000-0000-00004E890000}"/>
    <cellStyle name="Normal 7 16 2 8 2 2 3" xfId="14855" xr:uid="{00000000-0005-0000-0000-00004F890000}"/>
    <cellStyle name="Normal 7 16 2 8 2 2 3 2" xfId="39614" xr:uid="{00000000-0005-0000-0000-000050890000}"/>
    <cellStyle name="Normal 7 16 2 8 2 2 4" xfId="19806" xr:uid="{00000000-0005-0000-0000-000051890000}"/>
    <cellStyle name="Normal 7 16 2 8 2 2 5" xfId="24758" xr:uid="{00000000-0005-0000-0000-000052890000}"/>
    <cellStyle name="Normal 7 16 2 8 2 2 6" xfId="29710" xr:uid="{00000000-0005-0000-0000-000053890000}"/>
    <cellStyle name="Normal 7 16 2 8 2 2 7" xfId="34662" xr:uid="{00000000-0005-0000-0000-000054890000}"/>
    <cellStyle name="Normal 7 16 2 8 2 3" xfId="6407" xr:uid="{00000000-0005-0000-0000-000055890000}"/>
    <cellStyle name="Normal 7 16 2 8 2 3 2" xfId="11357" xr:uid="{00000000-0005-0000-0000-000056890000}"/>
    <cellStyle name="Normal 7 16 2 8 2 3 2 2" xfId="46018" xr:uid="{00000000-0005-0000-0000-000057890000}"/>
    <cellStyle name="Normal 7 16 2 8 2 3 3" xfId="16307" xr:uid="{00000000-0005-0000-0000-000058890000}"/>
    <cellStyle name="Normal 7 16 2 8 2 3 3 2" xfId="41066" xr:uid="{00000000-0005-0000-0000-000059890000}"/>
    <cellStyle name="Normal 7 16 2 8 2 3 4" xfId="21258" xr:uid="{00000000-0005-0000-0000-00005A890000}"/>
    <cellStyle name="Normal 7 16 2 8 2 3 5" xfId="26210" xr:uid="{00000000-0005-0000-0000-00005B890000}"/>
    <cellStyle name="Normal 7 16 2 8 2 3 6" xfId="31162" xr:uid="{00000000-0005-0000-0000-00005C890000}"/>
    <cellStyle name="Normal 7 16 2 8 2 3 7" xfId="36114" xr:uid="{00000000-0005-0000-0000-00005D890000}"/>
    <cellStyle name="Normal 7 16 2 8 2 4" xfId="3503" xr:uid="{00000000-0005-0000-0000-00005E890000}"/>
    <cellStyle name="Normal 7 16 2 8 2 4 2" xfId="43114" xr:uid="{00000000-0005-0000-0000-00005F890000}"/>
    <cellStyle name="Normal 7 16 2 8 2 5" xfId="8453" xr:uid="{00000000-0005-0000-0000-000060890000}"/>
    <cellStyle name="Normal 7 16 2 8 2 5 2" xfId="38162" xr:uid="{00000000-0005-0000-0000-000061890000}"/>
    <cellStyle name="Normal 7 16 2 8 2 6" xfId="13403" xr:uid="{00000000-0005-0000-0000-000062890000}"/>
    <cellStyle name="Normal 7 16 2 8 2 7" xfId="18354" xr:uid="{00000000-0005-0000-0000-000063890000}"/>
    <cellStyle name="Normal 7 16 2 8 2 8" xfId="23306" xr:uid="{00000000-0005-0000-0000-000064890000}"/>
    <cellStyle name="Normal 7 16 2 8 2 9" xfId="28258" xr:uid="{00000000-0005-0000-0000-000065890000}"/>
    <cellStyle name="Normal 7 16 2 8 3" xfId="2909" xr:uid="{00000000-0005-0000-0000-000066890000}"/>
    <cellStyle name="Normal 7 16 2 8 3 2" xfId="7859" xr:uid="{00000000-0005-0000-0000-000067890000}"/>
    <cellStyle name="Normal 7 16 2 8 3 2 2" xfId="42520" xr:uid="{00000000-0005-0000-0000-000068890000}"/>
    <cellStyle name="Normal 7 16 2 8 3 3" xfId="12809" xr:uid="{00000000-0005-0000-0000-000069890000}"/>
    <cellStyle name="Normal 7 16 2 8 3 3 2" xfId="37568" xr:uid="{00000000-0005-0000-0000-00006A890000}"/>
    <cellStyle name="Normal 7 16 2 8 3 4" xfId="17760" xr:uid="{00000000-0005-0000-0000-00006B890000}"/>
    <cellStyle name="Normal 7 16 2 8 3 5" xfId="22712" xr:uid="{00000000-0005-0000-0000-00006C890000}"/>
    <cellStyle name="Normal 7 16 2 8 3 6" xfId="27664" xr:uid="{00000000-0005-0000-0000-00006D890000}"/>
    <cellStyle name="Normal 7 16 2 8 3 7" xfId="32616" xr:uid="{00000000-0005-0000-0000-00006E890000}"/>
    <cellStyle name="Normal 7 16 2 8 4" xfId="4361" xr:uid="{00000000-0005-0000-0000-00006F890000}"/>
    <cellStyle name="Normal 7 16 2 8 4 2" xfId="9311" xr:uid="{00000000-0005-0000-0000-000070890000}"/>
    <cellStyle name="Normal 7 16 2 8 4 2 2" xfId="43972" xr:uid="{00000000-0005-0000-0000-000071890000}"/>
    <cellStyle name="Normal 7 16 2 8 4 3" xfId="14261" xr:uid="{00000000-0005-0000-0000-000072890000}"/>
    <cellStyle name="Normal 7 16 2 8 4 3 2" xfId="39020" xr:uid="{00000000-0005-0000-0000-000073890000}"/>
    <cellStyle name="Normal 7 16 2 8 4 4" xfId="19212" xr:uid="{00000000-0005-0000-0000-000074890000}"/>
    <cellStyle name="Normal 7 16 2 8 4 5" xfId="24164" xr:uid="{00000000-0005-0000-0000-000075890000}"/>
    <cellStyle name="Normal 7 16 2 8 4 6" xfId="29116" xr:uid="{00000000-0005-0000-0000-000076890000}"/>
    <cellStyle name="Normal 7 16 2 8 4 7" xfId="34068" xr:uid="{00000000-0005-0000-0000-000077890000}"/>
    <cellStyle name="Normal 7 16 2 8 5" xfId="5813" xr:uid="{00000000-0005-0000-0000-000078890000}"/>
    <cellStyle name="Normal 7 16 2 8 5 2" xfId="10763" xr:uid="{00000000-0005-0000-0000-000079890000}"/>
    <cellStyle name="Normal 7 16 2 8 5 2 2" xfId="45424" xr:uid="{00000000-0005-0000-0000-00007A890000}"/>
    <cellStyle name="Normal 7 16 2 8 5 3" xfId="15713" xr:uid="{00000000-0005-0000-0000-00007B890000}"/>
    <cellStyle name="Normal 7 16 2 8 5 3 2" xfId="40472" xr:uid="{00000000-0005-0000-0000-00007C890000}"/>
    <cellStyle name="Normal 7 16 2 8 5 4" xfId="20664" xr:uid="{00000000-0005-0000-0000-00007D890000}"/>
    <cellStyle name="Normal 7 16 2 8 5 5" xfId="25616" xr:uid="{00000000-0005-0000-0000-00007E890000}"/>
    <cellStyle name="Normal 7 16 2 8 5 6" xfId="30568" xr:uid="{00000000-0005-0000-0000-00007F890000}"/>
    <cellStyle name="Normal 7 16 2 8 5 7" xfId="35520" xr:uid="{00000000-0005-0000-0000-000080890000}"/>
    <cellStyle name="Normal 7 16 2 8 6" xfId="2051" xr:uid="{00000000-0005-0000-0000-000081890000}"/>
    <cellStyle name="Normal 7 16 2 8 6 2" xfId="41662" xr:uid="{00000000-0005-0000-0000-000082890000}"/>
    <cellStyle name="Normal 7 16 2 8 7" xfId="7001" xr:uid="{00000000-0005-0000-0000-000083890000}"/>
    <cellStyle name="Normal 7 16 2 8 7 2" xfId="36710" xr:uid="{00000000-0005-0000-0000-000084890000}"/>
    <cellStyle name="Normal 7 16 2 8 8" xfId="11951" xr:uid="{00000000-0005-0000-0000-000085890000}"/>
    <cellStyle name="Normal 7 16 2 8 9" xfId="16902" xr:uid="{00000000-0005-0000-0000-000086890000}"/>
    <cellStyle name="Normal 7 16 2 9" xfId="533" xr:uid="{00000000-0005-0000-0000-000087890000}"/>
    <cellStyle name="Normal 7 16 2 9 10" xfId="32286" xr:uid="{00000000-0005-0000-0000-000088890000}"/>
    <cellStyle name="Normal 7 16 2 9 2" xfId="4031" xr:uid="{00000000-0005-0000-0000-000089890000}"/>
    <cellStyle name="Normal 7 16 2 9 2 2" xfId="8981" xr:uid="{00000000-0005-0000-0000-00008A890000}"/>
    <cellStyle name="Normal 7 16 2 9 2 2 2" xfId="43642" xr:uid="{00000000-0005-0000-0000-00008B890000}"/>
    <cellStyle name="Normal 7 16 2 9 2 3" xfId="13931" xr:uid="{00000000-0005-0000-0000-00008C890000}"/>
    <cellStyle name="Normal 7 16 2 9 2 3 2" xfId="38690" xr:uid="{00000000-0005-0000-0000-00008D890000}"/>
    <cellStyle name="Normal 7 16 2 9 2 4" xfId="18882" xr:uid="{00000000-0005-0000-0000-00008E890000}"/>
    <cellStyle name="Normal 7 16 2 9 2 5" xfId="23834" xr:uid="{00000000-0005-0000-0000-00008F890000}"/>
    <cellStyle name="Normal 7 16 2 9 2 6" xfId="28786" xr:uid="{00000000-0005-0000-0000-000090890000}"/>
    <cellStyle name="Normal 7 16 2 9 2 7" xfId="33738" xr:uid="{00000000-0005-0000-0000-000091890000}"/>
    <cellStyle name="Normal 7 16 2 9 3" xfId="5483" xr:uid="{00000000-0005-0000-0000-000092890000}"/>
    <cellStyle name="Normal 7 16 2 9 3 2" xfId="10433" xr:uid="{00000000-0005-0000-0000-000093890000}"/>
    <cellStyle name="Normal 7 16 2 9 3 2 2" xfId="45094" xr:uid="{00000000-0005-0000-0000-000094890000}"/>
    <cellStyle name="Normal 7 16 2 9 3 3" xfId="15383" xr:uid="{00000000-0005-0000-0000-000095890000}"/>
    <cellStyle name="Normal 7 16 2 9 3 3 2" xfId="40142" xr:uid="{00000000-0005-0000-0000-000096890000}"/>
    <cellStyle name="Normal 7 16 2 9 3 4" xfId="20334" xr:uid="{00000000-0005-0000-0000-000097890000}"/>
    <cellStyle name="Normal 7 16 2 9 3 5" xfId="25286" xr:uid="{00000000-0005-0000-0000-000098890000}"/>
    <cellStyle name="Normal 7 16 2 9 3 6" xfId="30238" xr:uid="{00000000-0005-0000-0000-000099890000}"/>
    <cellStyle name="Normal 7 16 2 9 3 7" xfId="35190" xr:uid="{00000000-0005-0000-0000-00009A890000}"/>
    <cellStyle name="Normal 7 16 2 9 4" xfId="2579" xr:uid="{00000000-0005-0000-0000-00009B890000}"/>
    <cellStyle name="Normal 7 16 2 9 4 2" xfId="42190" xr:uid="{00000000-0005-0000-0000-00009C890000}"/>
    <cellStyle name="Normal 7 16 2 9 5" xfId="7529" xr:uid="{00000000-0005-0000-0000-00009D890000}"/>
    <cellStyle name="Normal 7 16 2 9 5 2" xfId="37238" xr:uid="{00000000-0005-0000-0000-00009E890000}"/>
    <cellStyle name="Normal 7 16 2 9 6" xfId="12479" xr:uid="{00000000-0005-0000-0000-00009F890000}"/>
    <cellStyle name="Normal 7 16 2 9 7" xfId="17430" xr:uid="{00000000-0005-0000-0000-0000A0890000}"/>
    <cellStyle name="Normal 7 16 2 9 8" xfId="22382" xr:uid="{00000000-0005-0000-0000-0000A1890000}"/>
    <cellStyle name="Normal 7 16 2 9 9" xfId="27334" xr:uid="{00000000-0005-0000-0000-0000A2890000}"/>
    <cellStyle name="Normal 7 16 20" xfId="21512" xr:uid="{00000000-0005-0000-0000-0000A3890000}"/>
    <cellStyle name="Normal 7 16 21" xfId="26464" xr:uid="{00000000-0005-0000-0000-0000A4890000}"/>
    <cellStyle name="Normal 7 16 22" xfId="31416" xr:uid="{00000000-0005-0000-0000-0000A5890000}"/>
    <cellStyle name="Normal 7 16 3" xfId="278" xr:uid="{00000000-0005-0000-0000-0000A6890000}"/>
    <cellStyle name="Normal 7 16 3 10" xfId="2324" xr:uid="{00000000-0005-0000-0000-0000A7890000}"/>
    <cellStyle name="Normal 7 16 3 10 2" xfId="7274" xr:uid="{00000000-0005-0000-0000-0000A8890000}"/>
    <cellStyle name="Normal 7 16 3 10 2 2" xfId="41935" xr:uid="{00000000-0005-0000-0000-0000A9890000}"/>
    <cellStyle name="Normal 7 16 3 10 3" xfId="12224" xr:uid="{00000000-0005-0000-0000-0000AA890000}"/>
    <cellStyle name="Normal 7 16 3 10 3 2" xfId="36983" xr:uid="{00000000-0005-0000-0000-0000AB890000}"/>
    <cellStyle name="Normal 7 16 3 10 4" xfId="17175" xr:uid="{00000000-0005-0000-0000-0000AC890000}"/>
    <cellStyle name="Normal 7 16 3 10 5" xfId="22127" xr:uid="{00000000-0005-0000-0000-0000AD890000}"/>
    <cellStyle name="Normal 7 16 3 10 6" xfId="27079" xr:uid="{00000000-0005-0000-0000-0000AE890000}"/>
    <cellStyle name="Normal 7 16 3 10 7" xfId="32031" xr:uid="{00000000-0005-0000-0000-0000AF890000}"/>
    <cellStyle name="Normal 7 16 3 11" xfId="3776" xr:uid="{00000000-0005-0000-0000-0000B0890000}"/>
    <cellStyle name="Normal 7 16 3 11 2" xfId="8726" xr:uid="{00000000-0005-0000-0000-0000B1890000}"/>
    <cellStyle name="Normal 7 16 3 11 2 2" xfId="43387" xr:uid="{00000000-0005-0000-0000-0000B2890000}"/>
    <cellStyle name="Normal 7 16 3 11 3" xfId="13676" xr:uid="{00000000-0005-0000-0000-0000B3890000}"/>
    <cellStyle name="Normal 7 16 3 11 3 2" xfId="38435" xr:uid="{00000000-0005-0000-0000-0000B4890000}"/>
    <cellStyle name="Normal 7 16 3 11 4" xfId="18627" xr:uid="{00000000-0005-0000-0000-0000B5890000}"/>
    <cellStyle name="Normal 7 16 3 11 5" xfId="23579" xr:uid="{00000000-0005-0000-0000-0000B6890000}"/>
    <cellStyle name="Normal 7 16 3 11 6" xfId="28531" xr:uid="{00000000-0005-0000-0000-0000B7890000}"/>
    <cellStyle name="Normal 7 16 3 11 7" xfId="33483" xr:uid="{00000000-0005-0000-0000-0000B8890000}"/>
    <cellStyle name="Normal 7 16 3 12" xfId="5228" xr:uid="{00000000-0005-0000-0000-0000B9890000}"/>
    <cellStyle name="Normal 7 16 3 12 2" xfId="10178" xr:uid="{00000000-0005-0000-0000-0000BA890000}"/>
    <cellStyle name="Normal 7 16 3 12 2 2" xfId="44839" xr:uid="{00000000-0005-0000-0000-0000BB890000}"/>
    <cellStyle name="Normal 7 16 3 12 3" xfId="15128" xr:uid="{00000000-0005-0000-0000-0000BC890000}"/>
    <cellStyle name="Normal 7 16 3 12 3 2" xfId="39887" xr:uid="{00000000-0005-0000-0000-0000BD890000}"/>
    <cellStyle name="Normal 7 16 3 12 4" xfId="20079" xr:uid="{00000000-0005-0000-0000-0000BE890000}"/>
    <cellStyle name="Normal 7 16 3 12 5" xfId="25031" xr:uid="{00000000-0005-0000-0000-0000BF890000}"/>
    <cellStyle name="Normal 7 16 3 12 6" xfId="29983" xr:uid="{00000000-0005-0000-0000-0000C0890000}"/>
    <cellStyle name="Normal 7 16 3 12 7" xfId="34935" xr:uid="{00000000-0005-0000-0000-0000C1890000}"/>
    <cellStyle name="Normal 7 16 3 13" xfId="1730" xr:uid="{00000000-0005-0000-0000-0000C2890000}"/>
    <cellStyle name="Normal 7 16 3 13 2" xfId="41341" xr:uid="{00000000-0005-0000-0000-0000C3890000}"/>
    <cellStyle name="Normal 7 16 3 14" xfId="6680" xr:uid="{00000000-0005-0000-0000-0000C4890000}"/>
    <cellStyle name="Normal 7 16 3 14 2" xfId="36389" xr:uid="{00000000-0005-0000-0000-0000C5890000}"/>
    <cellStyle name="Normal 7 16 3 15" xfId="11630" xr:uid="{00000000-0005-0000-0000-0000C6890000}"/>
    <cellStyle name="Normal 7 16 3 16" xfId="16581" xr:uid="{00000000-0005-0000-0000-0000C7890000}"/>
    <cellStyle name="Normal 7 16 3 17" xfId="21533" xr:uid="{00000000-0005-0000-0000-0000C8890000}"/>
    <cellStyle name="Normal 7 16 3 18" xfId="26485" xr:uid="{00000000-0005-0000-0000-0000C9890000}"/>
    <cellStyle name="Normal 7 16 3 19" xfId="31437" xr:uid="{00000000-0005-0000-0000-0000CA890000}"/>
    <cellStyle name="Normal 7 16 3 2" xfId="311" xr:uid="{00000000-0005-0000-0000-0000CB890000}"/>
    <cellStyle name="Normal 7 16 3 2 10" xfId="3809" xr:uid="{00000000-0005-0000-0000-0000CC890000}"/>
    <cellStyle name="Normal 7 16 3 2 10 2" xfId="8759" xr:uid="{00000000-0005-0000-0000-0000CD890000}"/>
    <cellStyle name="Normal 7 16 3 2 10 2 2" xfId="43420" xr:uid="{00000000-0005-0000-0000-0000CE890000}"/>
    <cellStyle name="Normal 7 16 3 2 10 3" xfId="13709" xr:uid="{00000000-0005-0000-0000-0000CF890000}"/>
    <cellStyle name="Normal 7 16 3 2 10 3 2" xfId="38468" xr:uid="{00000000-0005-0000-0000-0000D0890000}"/>
    <cellStyle name="Normal 7 16 3 2 10 4" xfId="18660" xr:uid="{00000000-0005-0000-0000-0000D1890000}"/>
    <cellStyle name="Normal 7 16 3 2 10 5" xfId="23612" xr:uid="{00000000-0005-0000-0000-0000D2890000}"/>
    <cellStyle name="Normal 7 16 3 2 10 6" xfId="28564" xr:uid="{00000000-0005-0000-0000-0000D3890000}"/>
    <cellStyle name="Normal 7 16 3 2 10 7" xfId="33516" xr:uid="{00000000-0005-0000-0000-0000D4890000}"/>
    <cellStyle name="Normal 7 16 3 2 11" xfId="5261" xr:uid="{00000000-0005-0000-0000-0000D5890000}"/>
    <cellStyle name="Normal 7 16 3 2 11 2" xfId="10211" xr:uid="{00000000-0005-0000-0000-0000D6890000}"/>
    <cellStyle name="Normal 7 16 3 2 11 2 2" xfId="44872" xr:uid="{00000000-0005-0000-0000-0000D7890000}"/>
    <cellStyle name="Normal 7 16 3 2 11 3" xfId="15161" xr:uid="{00000000-0005-0000-0000-0000D8890000}"/>
    <cellStyle name="Normal 7 16 3 2 11 3 2" xfId="39920" xr:uid="{00000000-0005-0000-0000-0000D9890000}"/>
    <cellStyle name="Normal 7 16 3 2 11 4" xfId="20112" xr:uid="{00000000-0005-0000-0000-0000DA890000}"/>
    <cellStyle name="Normal 7 16 3 2 11 5" xfId="25064" xr:uid="{00000000-0005-0000-0000-0000DB890000}"/>
    <cellStyle name="Normal 7 16 3 2 11 6" xfId="30016" xr:uid="{00000000-0005-0000-0000-0000DC890000}"/>
    <cellStyle name="Normal 7 16 3 2 11 7" xfId="34968" xr:uid="{00000000-0005-0000-0000-0000DD890000}"/>
    <cellStyle name="Normal 7 16 3 2 12" xfId="1763" xr:uid="{00000000-0005-0000-0000-0000DE890000}"/>
    <cellStyle name="Normal 7 16 3 2 12 2" xfId="41374" xr:uid="{00000000-0005-0000-0000-0000DF890000}"/>
    <cellStyle name="Normal 7 16 3 2 13" xfId="6713" xr:uid="{00000000-0005-0000-0000-0000E0890000}"/>
    <cellStyle name="Normal 7 16 3 2 13 2" xfId="36422" xr:uid="{00000000-0005-0000-0000-0000E1890000}"/>
    <cellStyle name="Normal 7 16 3 2 14" xfId="11663" xr:uid="{00000000-0005-0000-0000-0000E2890000}"/>
    <cellStyle name="Normal 7 16 3 2 15" xfId="16614" xr:uid="{00000000-0005-0000-0000-0000E3890000}"/>
    <cellStyle name="Normal 7 16 3 2 16" xfId="21566" xr:uid="{00000000-0005-0000-0000-0000E4890000}"/>
    <cellStyle name="Normal 7 16 3 2 17" xfId="26518" xr:uid="{00000000-0005-0000-0000-0000E5890000}"/>
    <cellStyle name="Normal 7 16 3 2 18" xfId="31470" xr:uid="{00000000-0005-0000-0000-0000E6890000}"/>
    <cellStyle name="Normal 7 16 3 2 2" xfId="377" xr:uid="{00000000-0005-0000-0000-0000E7890000}"/>
    <cellStyle name="Normal 7 16 3 2 2 10" xfId="11795" xr:uid="{00000000-0005-0000-0000-0000E8890000}"/>
    <cellStyle name="Normal 7 16 3 2 2 11" xfId="16746" xr:uid="{00000000-0005-0000-0000-0000E9890000}"/>
    <cellStyle name="Normal 7 16 3 2 2 12" xfId="21698" xr:uid="{00000000-0005-0000-0000-0000EA890000}"/>
    <cellStyle name="Normal 7 16 3 2 2 13" xfId="26650" xr:uid="{00000000-0005-0000-0000-0000EB890000}"/>
    <cellStyle name="Normal 7 16 3 2 2 14" xfId="31602" xr:uid="{00000000-0005-0000-0000-0000EC890000}"/>
    <cellStyle name="Normal 7 16 3 2 2 2" xfId="971" xr:uid="{00000000-0005-0000-0000-0000ED890000}"/>
    <cellStyle name="Normal 7 16 3 2 2 2 10" xfId="21962" xr:uid="{00000000-0005-0000-0000-0000EE890000}"/>
    <cellStyle name="Normal 7 16 3 2 2 2 11" xfId="26914" xr:uid="{00000000-0005-0000-0000-0000EF890000}"/>
    <cellStyle name="Normal 7 16 3 2 2 2 12" xfId="31866" xr:uid="{00000000-0005-0000-0000-0000F0890000}"/>
    <cellStyle name="Normal 7 16 3 2 2 2 2" xfId="1565" xr:uid="{00000000-0005-0000-0000-0000F1890000}"/>
    <cellStyle name="Normal 7 16 3 2 2 2 2 10" xfId="33318" xr:uid="{00000000-0005-0000-0000-0000F2890000}"/>
    <cellStyle name="Normal 7 16 3 2 2 2 2 2" xfId="5063" xr:uid="{00000000-0005-0000-0000-0000F3890000}"/>
    <cellStyle name="Normal 7 16 3 2 2 2 2 2 2" xfId="10013" xr:uid="{00000000-0005-0000-0000-0000F4890000}"/>
    <cellStyle name="Normal 7 16 3 2 2 2 2 2 2 2" xfId="44674" xr:uid="{00000000-0005-0000-0000-0000F5890000}"/>
    <cellStyle name="Normal 7 16 3 2 2 2 2 2 3" xfId="14963" xr:uid="{00000000-0005-0000-0000-0000F6890000}"/>
    <cellStyle name="Normal 7 16 3 2 2 2 2 2 3 2" xfId="39722" xr:uid="{00000000-0005-0000-0000-0000F7890000}"/>
    <cellStyle name="Normal 7 16 3 2 2 2 2 2 4" xfId="19914" xr:uid="{00000000-0005-0000-0000-0000F8890000}"/>
    <cellStyle name="Normal 7 16 3 2 2 2 2 2 5" xfId="24866" xr:uid="{00000000-0005-0000-0000-0000F9890000}"/>
    <cellStyle name="Normal 7 16 3 2 2 2 2 2 6" xfId="29818" xr:uid="{00000000-0005-0000-0000-0000FA890000}"/>
    <cellStyle name="Normal 7 16 3 2 2 2 2 2 7" xfId="34770" xr:uid="{00000000-0005-0000-0000-0000FB890000}"/>
    <cellStyle name="Normal 7 16 3 2 2 2 2 3" xfId="6515" xr:uid="{00000000-0005-0000-0000-0000FC890000}"/>
    <cellStyle name="Normal 7 16 3 2 2 2 2 3 2" xfId="11465" xr:uid="{00000000-0005-0000-0000-0000FD890000}"/>
    <cellStyle name="Normal 7 16 3 2 2 2 2 3 2 2" xfId="46126" xr:uid="{00000000-0005-0000-0000-0000FE890000}"/>
    <cellStyle name="Normal 7 16 3 2 2 2 2 3 3" xfId="16415" xr:uid="{00000000-0005-0000-0000-0000FF890000}"/>
    <cellStyle name="Normal 7 16 3 2 2 2 2 3 3 2" xfId="41174" xr:uid="{00000000-0005-0000-0000-0000008A0000}"/>
    <cellStyle name="Normal 7 16 3 2 2 2 2 3 4" xfId="21366" xr:uid="{00000000-0005-0000-0000-0000018A0000}"/>
    <cellStyle name="Normal 7 16 3 2 2 2 2 3 5" xfId="26318" xr:uid="{00000000-0005-0000-0000-0000028A0000}"/>
    <cellStyle name="Normal 7 16 3 2 2 2 2 3 6" xfId="31270" xr:uid="{00000000-0005-0000-0000-0000038A0000}"/>
    <cellStyle name="Normal 7 16 3 2 2 2 2 3 7" xfId="36222" xr:uid="{00000000-0005-0000-0000-0000048A0000}"/>
    <cellStyle name="Normal 7 16 3 2 2 2 2 4" xfId="3611" xr:uid="{00000000-0005-0000-0000-0000058A0000}"/>
    <cellStyle name="Normal 7 16 3 2 2 2 2 4 2" xfId="43222" xr:uid="{00000000-0005-0000-0000-0000068A0000}"/>
    <cellStyle name="Normal 7 16 3 2 2 2 2 5" xfId="8561" xr:uid="{00000000-0005-0000-0000-0000078A0000}"/>
    <cellStyle name="Normal 7 16 3 2 2 2 2 5 2" xfId="38270" xr:uid="{00000000-0005-0000-0000-0000088A0000}"/>
    <cellStyle name="Normal 7 16 3 2 2 2 2 6" xfId="13511" xr:uid="{00000000-0005-0000-0000-0000098A0000}"/>
    <cellStyle name="Normal 7 16 3 2 2 2 2 7" xfId="18462" xr:uid="{00000000-0005-0000-0000-00000A8A0000}"/>
    <cellStyle name="Normal 7 16 3 2 2 2 2 8" xfId="23414" xr:uid="{00000000-0005-0000-0000-00000B8A0000}"/>
    <cellStyle name="Normal 7 16 3 2 2 2 2 9" xfId="28366" xr:uid="{00000000-0005-0000-0000-00000C8A0000}"/>
    <cellStyle name="Normal 7 16 3 2 2 2 3" xfId="3017" xr:uid="{00000000-0005-0000-0000-00000D8A0000}"/>
    <cellStyle name="Normal 7 16 3 2 2 2 3 2" xfId="7967" xr:uid="{00000000-0005-0000-0000-00000E8A0000}"/>
    <cellStyle name="Normal 7 16 3 2 2 2 3 2 2" xfId="42628" xr:uid="{00000000-0005-0000-0000-00000F8A0000}"/>
    <cellStyle name="Normal 7 16 3 2 2 2 3 3" xfId="12917" xr:uid="{00000000-0005-0000-0000-0000108A0000}"/>
    <cellStyle name="Normal 7 16 3 2 2 2 3 3 2" xfId="37676" xr:uid="{00000000-0005-0000-0000-0000118A0000}"/>
    <cellStyle name="Normal 7 16 3 2 2 2 3 4" xfId="17868" xr:uid="{00000000-0005-0000-0000-0000128A0000}"/>
    <cellStyle name="Normal 7 16 3 2 2 2 3 5" xfId="22820" xr:uid="{00000000-0005-0000-0000-0000138A0000}"/>
    <cellStyle name="Normal 7 16 3 2 2 2 3 6" xfId="27772" xr:uid="{00000000-0005-0000-0000-0000148A0000}"/>
    <cellStyle name="Normal 7 16 3 2 2 2 3 7" xfId="32724" xr:uid="{00000000-0005-0000-0000-0000158A0000}"/>
    <cellStyle name="Normal 7 16 3 2 2 2 4" xfId="4469" xr:uid="{00000000-0005-0000-0000-0000168A0000}"/>
    <cellStyle name="Normal 7 16 3 2 2 2 4 2" xfId="9419" xr:uid="{00000000-0005-0000-0000-0000178A0000}"/>
    <cellStyle name="Normal 7 16 3 2 2 2 4 2 2" xfId="44080" xr:uid="{00000000-0005-0000-0000-0000188A0000}"/>
    <cellStyle name="Normal 7 16 3 2 2 2 4 3" xfId="14369" xr:uid="{00000000-0005-0000-0000-0000198A0000}"/>
    <cellStyle name="Normal 7 16 3 2 2 2 4 3 2" xfId="39128" xr:uid="{00000000-0005-0000-0000-00001A8A0000}"/>
    <cellStyle name="Normal 7 16 3 2 2 2 4 4" xfId="19320" xr:uid="{00000000-0005-0000-0000-00001B8A0000}"/>
    <cellStyle name="Normal 7 16 3 2 2 2 4 5" xfId="24272" xr:uid="{00000000-0005-0000-0000-00001C8A0000}"/>
    <cellStyle name="Normal 7 16 3 2 2 2 4 6" xfId="29224" xr:uid="{00000000-0005-0000-0000-00001D8A0000}"/>
    <cellStyle name="Normal 7 16 3 2 2 2 4 7" xfId="34176" xr:uid="{00000000-0005-0000-0000-00001E8A0000}"/>
    <cellStyle name="Normal 7 16 3 2 2 2 5" xfId="5921" xr:uid="{00000000-0005-0000-0000-00001F8A0000}"/>
    <cellStyle name="Normal 7 16 3 2 2 2 5 2" xfId="10871" xr:uid="{00000000-0005-0000-0000-0000208A0000}"/>
    <cellStyle name="Normal 7 16 3 2 2 2 5 2 2" xfId="45532" xr:uid="{00000000-0005-0000-0000-0000218A0000}"/>
    <cellStyle name="Normal 7 16 3 2 2 2 5 3" xfId="15821" xr:uid="{00000000-0005-0000-0000-0000228A0000}"/>
    <cellStyle name="Normal 7 16 3 2 2 2 5 3 2" xfId="40580" xr:uid="{00000000-0005-0000-0000-0000238A0000}"/>
    <cellStyle name="Normal 7 16 3 2 2 2 5 4" xfId="20772" xr:uid="{00000000-0005-0000-0000-0000248A0000}"/>
    <cellStyle name="Normal 7 16 3 2 2 2 5 5" xfId="25724" xr:uid="{00000000-0005-0000-0000-0000258A0000}"/>
    <cellStyle name="Normal 7 16 3 2 2 2 5 6" xfId="30676" xr:uid="{00000000-0005-0000-0000-0000268A0000}"/>
    <cellStyle name="Normal 7 16 3 2 2 2 5 7" xfId="35628" xr:uid="{00000000-0005-0000-0000-0000278A0000}"/>
    <cellStyle name="Normal 7 16 3 2 2 2 6" xfId="2159" xr:uid="{00000000-0005-0000-0000-0000288A0000}"/>
    <cellStyle name="Normal 7 16 3 2 2 2 6 2" xfId="41770" xr:uid="{00000000-0005-0000-0000-0000298A0000}"/>
    <cellStyle name="Normal 7 16 3 2 2 2 7" xfId="7109" xr:uid="{00000000-0005-0000-0000-00002A8A0000}"/>
    <cellStyle name="Normal 7 16 3 2 2 2 7 2" xfId="36818" xr:uid="{00000000-0005-0000-0000-00002B8A0000}"/>
    <cellStyle name="Normal 7 16 3 2 2 2 8" xfId="12059" xr:uid="{00000000-0005-0000-0000-00002C8A0000}"/>
    <cellStyle name="Normal 7 16 3 2 2 2 9" xfId="17010" xr:uid="{00000000-0005-0000-0000-00002D8A0000}"/>
    <cellStyle name="Normal 7 16 3 2 2 3" xfId="707" xr:uid="{00000000-0005-0000-0000-00002E8A0000}"/>
    <cellStyle name="Normal 7 16 3 2 2 3 10" xfId="32460" xr:uid="{00000000-0005-0000-0000-00002F8A0000}"/>
    <cellStyle name="Normal 7 16 3 2 2 3 2" xfId="4205" xr:uid="{00000000-0005-0000-0000-0000308A0000}"/>
    <cellStyle name="Normal 7 16 3 2 2 3 2 2" xfId="9155" xr:uid="{00000000-0005-0000-0000-0000318A0000}"/>
    <cellStyle name="Normal 7 16 3 2 2 3 2 2 2" xfId="43816" xr:uid="{00000000-0005-0000-0000-0000328A0000}"/>
    <cellStyle name="Normal 7 16 3 2 2 3 2 3" xfId="14105" xr:uid="{00000000-0005-0000-0000-0000338A0000}"/>
    <cellStyle name="Normal 7 16 3 2 2 3 2 3 2" xfId="38864" xr:uid="{00000000-0005-0000-0000-0000348A0000}"/>
    <cellStyle name="Normal 7 16 3 2 2 3 2 4" xfId="19056" xr:uid="{00000000-0005-0000-0000-0000358A0000}"/>
    <cellStyle name="Normal 7 16 3 2 2 3 2 5" xfId="24008" xr:uid="{00000000-0005-0000-0000-0000368A0000}"/>
    <cellStyle name="Normal 7 16 3 2 2 3 2 6" xfId="28960" xr:uid="{00000000-0005-0000-0000-0000378A0000}"/>
    <cellStyle name="Normal 7 16 3 2 2 3 2 7" xfId="33912" xr:uid="{00000000-0005-0000-0000-0000388A0000}"/>
    <cellStyle name="Normal 7 16 3 2 2 3 3" xfId="5657" xr:uid="{00000000-0005-0000-0000-0000398A0000}"/>
    <cellStyle name="Normal 7 16 3 2 2 3 3 2" xfId="10607" xr:uid="{00000000-0005-0000-0000-00003A8A0000}"/>
    <cellStyle name="Normal 7 16 3 2 2 3 3 2 2" xfId="45268" xr:uid="{00000000-0005-0000-0000-00003B8A0000}"/>
    <cellStyle name="Normal 7 16 3 2 2 3 3 3" xfId="15557" xr:uid="{00000000-0005-0000-0000-00003C8A0000}"/>
    <cellStyle name="Normal 7 16 3 2 2 3 3 3 2" xfId="40316" xr:uid="{00000000-0005-0000-0000-00003D8A0000}"/>
    <cellStyle name="Normal 7 16 3 2 2 3 3 4" xfId="20508" xr:uid="{00000000-0005-0000-0000-00003E8A0000}"/>
    <cellStyle name="Normal 7 16 3 2 2 3 3 5" xfId="25460" xr:uid="{00000000-0005-0000-0000-00003F8A0000}"/>
    <cellStyle name="Normal 7 16 3 2 2 3 3 6" xfId="30412" xr:uid="{00000000-0005-0000-0000-0000408A0000}"/>
    <cellStyle name="Normal 7 16 3 2 2 3 3 7" xfId="35364" xr:uid="{00000000-0005-0000-0000-0000418A0000}"/>
    <cellStyle name="Normal 7 16 3 2 2 3 4" xfId="2753" xr:uid="{00000000-0005-0000-0000-0000428A0000}"/>
    <cellStyle name="Normal 7 16 3 2 2 3 4 2" xfId="42364" xr:uid="{00000000-0005-0000-0000-0000438A0000}"/>
    <cellStyle name="Normal 7 16 3 2 2 3 5" xfId="7703" xr:uid="{00000000-0005-0000-0000-0000448A0000}"/>
    <cellStyle name="Normal 7 16 3 2 2 3 5 2" xfId="37412" xr:uid="{00000000-0005-0000-0000-0000458A0000}"/>
    <cellStyle name="Normal 7 16 3 2 2 3 6" xfId="12653" xr:uid="{00000000-0005-0000-0000-0000468A0000}"/>
    <cellStyle name="Normal 7 16 3 2 2 3 7" xfId="17604" xr:uid="{00000000-0005-0000-0000-0000478A0000}"/>
    <cellStyle name="Normal 7 16 3 2 2 3 8" xfId="22556" xr:uid="{00000000-0005-0000-0000-0000488A0000}"/>
    <cellStyle name="Normal 7 16 3 2 2 3 9" xfId="27508" xr:uid="{00000000-0005-0000-0000-0000498A0000}"/>
    <cellStyle name="Normal 7 16 3 2 2 4" xfId="1301" xr:uid="{00000000-0005-0000-0000-00004A8A0000}"/>
    <cellStyle name="Normal 7 16 3 2 2 4 10" xfId="33054" xr:uid="{00000000-0005-0000-0000-00004B8A0000}"/>
    <cellStyle name="Normal 7 16 3 2 2 4 2" xfId="4799" xr:uid="{00000000-0005-0000-0000-00004C8A0000}"/>
    <cellStyle name="Normal 7 16 3 2 2 4 2 2" xfId="9749" xr:uid="{00000000-0005-0000-0000-00004D8A0000}"/>
    <cellStyle name="Normal 7 16 3 2 2 4 2 2 2" xfId="44410" xr:uid="{00000000-0005-0000-0000-00004E8A0000}"/>
    <cellStyle name="Normal 7 16 3 2 2 4 2 3" xfId="14699" xr:uid="{00000000-0005-0000-0000-00004F8A0000}"/>
    <cellStyle name="Normal 7 16 3 2 2 4 2 3 2" xfId="39458" xr:uid="{00000000-0005-0000-0000-0000508A0000}"/>
    <cellStyle name="Normal 7 16 3 2 2 4 2 4" xfId="19650" xr:uid="{00000000-0005-0000-0000-0000518A0000}"/>
    <cellStyle name="Normal 7 16 3 2 2 4 2 5" xfId="24602" xr:uid="{00000000-0005-0000-0000-0000528A0000}"/>
    <cellStyle name="Normal 7 16 3 2 2 4 2 6" xfId="29554" xr:uid="{00000000-0005-0000-0000-0000538A0000}"/>
    <cellStyle name="Normal 7 16 3 2 2 4 2 7" xfId="34506" xr:uid="{00000000-0005-0000-0000-0000548A0000}"/>
    <cellStyle name="Normal 7 16 3 2 2 4 3" xfId="6251" xr:uid="{00000000-0005-0000-0000-0000558A0000}"/>
    <cellStyle name="Normal 7 16 3 2 2 4 3 2" xfId="11201" xr:uid="{00000000-0005-0000-0000-0000568A0000}"/>
    <cellStyle name="Normal 7 16 3 2 2 4 3 2 2" xfId="45862" xr:uid="{00000000-0005-0000-0000-0000578A0000}"/>
    <cellStyle name="Normal 7 16 3 2 2 4 3 3" xfId="16151" xr:uid="{00000000-0005-0000-0000-0000588A0000}"/>
    <cellStyle name="Normal 7 16 3 2 2 4 3 3 2" xfId="40910" xr:uid="{00000000-0005-0000-0000-0000598A0000}"/>
    <cellStyle name="Normal 7 16 3 2 2 4 3 4" xfId="21102" xr:uid="{00000000-0005-0000-0000-00005A8A0000}"/>
    <cellStyle name="Normal 7 16 3 2 2 4 3 5" xfId="26054" xr:uid="{00000000-0005-0000-0000-00005B8A0000}"/>
    <cellStyle name="Normal 7 16 3 2 2 4 3 6" xfId="31006" xr:uid="{00000000-0005-0000-0000-00005C8A0000}"/>
    <cellStyle name="Normal 7 16 3 2 2 4 3 7" xfId="35958" xr:uid="{00000000-0005-0000-0000-00005D8A0000}"/>
    <cellStyle name="Normal 7 16 3 2 2 4 4" xfId="3347" xr:uid="{00000000-0005-0000-0000-00005E8A0000}"/>
    <cellStyle name="Normal 7 16 3 2 2 4 4 2" xfId="42958" xr:uid="{00000000-0005-0000-0000-00005F8A0000}"/>
    <cellStyle name="Normal 7 16 3 2 2 4 5" xfId="8297" xr:uid="{00000000-0005-0000-0000-0000608A0000}"/>
    <cellStyle name="Normal 7 16 3 2 2 4 5 2" xfId="38006" xr:uid="{00000000-0005-0000-0000-0000618A0000}"/>
    <cellStyle name="Normal 7 16 3 2 2 4 6" xfId="13247" xr:uid="{00000000-0005-0000-0000-0000628A0000}"/>
    <cellStyle name="Normal 7 16 3 2 2 4 7" xfId="18198" xr:uid="{00000000-0005-0000-0000-0000638A0000}"/>
    <cellStyle name="Normal 7 16 3 2 2 4 8" xfId="23150" xr:uid="{00000000-0005-0000-0000-0000648A0000}"/>
    <cellStyle name="Normal 7 16 3 2 2 4 9" xfId="28102" xr:uid="{00000000-0005-0000-0000-0000658A0000}"/>
    <cellStyle name="Normal 7 16 3 2 2 5" xfId="2423" xr:uid="{00000000-0005-0000-0000-0000668A0000}"/>
    <cellStyle name="Normal 7 16 3 2 2 5 2" xfId="7373" xr:uid="{00000000-0005-0000-0000-0000678A0000}"/>
    <cellStyle name="Normal 7 16 3 2 2 5 2 2" xfId="42034" xr:uid="{00000000-0005-0000-0000-0000688A0000}"/>
    <cellStyle name="Normal 7 16 3 2 2 5 3" xfId="12323" xr:uid="{00000000-0005-0000-0000-0000698A0000}"/>
    <cellStyle name="Normal 7 16 3 2 2 5 3 2" xfId="37082" xr:uid="{00000000-0005-0000-0000-00006A8A0000}"/>
    <cellStyle name="Normal 7 16 3 2 2 5 4" xfId="17274" xr:uid="{00000000-0005-0000-0000-00006B8A0000}"/>
    <cellStyle name="Normal 7 16 3 2 2 5 5" xfId="22226" xr:uid="{00000000-0005-0000-0000-00006C8A0000}"/>
    <cellStyle name="Normal 7 16 3 2 2 5 6" xfId="27178" xr:uid="{00000000-0005-0000-0000-00006D8A0000}"/>
    <cellStyle name="Normal 7 16 3 2 2 5 7" xfId="32130" xr:uid="{00000000-0005-0000-0000-00006E8A0000}"/>
    <cellStyle name="Normal 7 16 3 2 2 6" xfId="3875" xr:uid="{00000000-0005-0000-0000-00006F8A0000}"/>
    <cellStyle name="Normal 7 16 3 2 2 6 2" xfId="8825" xr:uid="{00000000-0005-0000-0000-0000708A0000}"/>
    <cellStyle name="Normal 7 16 3 2 2 6 2 2" xfId="43486" xr:uid="{00000000-0005-0000-0000-0000718A0000}"/>
    <cellStyle name="Normal 7 16 3 2 2 6 3" xfId="13775" xr:uid="{00000000-0005-0000-0000-0000728A0000}"/>
    <cellStyle name="Normal 7 16 3 2 2 6 3 2" xfId="38534" xr:uid="{00000000-0005-0000-0000-0000738A0000}"/>
    <cellStyle name="Normal 7 16 3 2 2 6 4" xfId="18726" xr:uid="{00000000-0005-0000-0000-0000748A0000}"/>
    <cellStyle name="Normal 7 16 3 2 2 6 5" xfId="23678" xr:uid="{00000000-0005-0000-0000-0000758A0000}"/>
    <cellStyle name="Normal 7 16 3 2 2 6 6" xfId="28630" xr:uid="{00000000-0005-0000-0000-0000768A0000}"/>
    <cellStyle name="Normal 7 16 3 2 2 6 7" xfId="33582" xr:uid="{00000000-0005-0000-0000-0000778A0000}"/>
    <cellStyle name="Normal 7 16 3 2 2 7" xfId="5327" xr:uid="{00000000-0005-0000-0000-0000788A0000}"/>
    <cellStyle name="Normal 7 16 3 2 2 7 2" xfId="10277" xr:uid="{00000000-0005-0000-0000-0000798A0000}"/>
    <cellStyle name="Normal 7 16 3 2 2 7 2 2" xfId="44938" xr:uid="{00000000-0005-0000-0000-00007A8A0000}"/>
    <cellStyle name="Normal 7 16 3 2 2 7 3" xfId="15227" xr:uid="{00000000-0005-0000-0000-00007B8A0000}"/>
    <cellStyle name="Normal 7 16 3 2 2 7 3 2" xfId="39986" xr:uid="{00000000-0005-0000-0000-00007C8A0000}"/>
    <cellStyle name="Normal 7 16 3 2 2 7 4" xfId="20178" xr:uid="{00000000-0005-0000-0000-00007D8A0000}"/>
    <cellStyle name="Normal 7 16 3 2 2 7 5" xfId="25130" xr:uid="{00000000-0005-0000-0000-00007E8A0000}"/>
    <cellStyle name="Normal 7 16 3 2 2 7 6" xfId="30082" xr:uid="{00000000-0005-0000-0000-00007F8A0000}"/>
    <cellStyle name="Normal 7 16 3 2 2 7 7" xfId="35034" xr:uid="{00000000-0005-0000-0000-0000808A0000}"/>
    <cellStyle name="Normal 7 16 3 2 2 8" xfId="1895" xr:uid="{00000000-0005-0000-0000-0000818A0000}"/>
    <cellStyle name="Normal 7 16 3 2 2 8 2" xfId="41506" xr:uid="{00000000-0005-0000-0000-0000828A0000}"/>
    <cellStyle name="Normal 7 16 3 2 2 9" xfId="6845" xr:uid="{00000000-0005-0000-0000-0000838A0000}"/>
    <cellStyle name="Normal 7 16 3 2 2 9 2" xfId="36554" xr:uid="{00000000-0005-0000-0000-0000848A0000}"/>
    <cellStyle name="Normal 7 16 3 2 3" xfId="443" xr:uid="{00000000-0005-0000-0000-0000858A0000}"/>
    <cellStyle name="Normal 7 16 3 2 3 10" xfId="11861" xr:uid="{00000000-0005-0000-0000-0000868A0000}"/>
    <cellStyle name="Normal 7 16 3 2 3 11" xfId="16812" xr:uid="{00000000-0005-0000-0000-0000878A0000}"/>
    <cellStyle name="Normal 7 16 3 2 3 12" xfId="21764" xr:uid="{00000000-0005-0000-0000-0000888A0000}"/>
    <cellStyle name="Normal 7 16 3 2 3 13" xfId="26716" xr:uid="{00000000-0005-0000-0000-0000898A0000}"/>
    <cellStyle name="Normal 7 16 3 2 3 14" xfId="31668" xr:uid="{00000000-0005-0000-0000-00008A8A0000}"/>
    <cellStyle name="Normal 7 16 3 2 3 2" xfId="1037" xr:uid="{00000000-0005-0000-0000-00008B8A0000}"/>
    <cellStyle name="Normal 7 16 3 2 3 2 10" xfId="22028" xr:uid="{00000000-0005-0000-0000-00008C8A0000}"/>
    <cellStyle name="Normal 7 16 3 2 3 2 11" xfId="26980" xr:uid="{00000000-0005-0000-0000-00008D8A0000}"/>
    <cellStyle name="Normal 7 16 3 2 3 2 12" xfId="31932" xr:uid="{00000000-0005-0000-0000-00008E8A0000}"/>
    <cellStyle name="Normal 7 16 3 2 3 2 2" xfId="1631" xr:uid="{00000000-0005-0000-0000-00008F8A0000}"/>
    <cellStyle name="Normal 7 16 3 2 3 2 2 10" xfId="33384" xr:uid="{00000000-0005-0000-0000-0000908A0000}"/>
    <cellStyle name="Normal 7 16 3 2 3 2 2 2" xfId="5129" xr:uid="{00000000-0005-0000-0000-0000918A0000}"/>
    <cellStyle name="Normal 7 16 3 2 3 2 2 2 2" xfId="10079" xr:uid="{00000000-0005-0000-0000-0000928A0000}"/>
    <cellStyle name="Normal 7 16 3 2 3 2 2 2 2 2" xfId="44740" xr:uid="{00000000-0005-0000-0000-0000938A0000}"/>
    <cellStyle name="Normal 7 16 3 2 3 2 2 2 3" xfId="15029" xr:uid="{00000000-0005-0000-0000-0000948A0000}"/>
    <cellStyle name="Normal 7 16 3 2 3 2 2 2 3 2" xfId="39788" xr:uid="{00000000-0005-0000-0000-0000958A0000}"/>
    <cellStyle name="Normal 7 16 3 2 3 2 2 2 4" xfId="19980" xr:uid="{00000000-0005-0000-0000-0000968A0000}"/>
    <cellStyle name="Normal 7 16 3 2 3 2 2 2 5" xfId="24932" xr:uid="{00000000-0005-0000-0000-0000978A0000}"/>
    <cellStyle name="Normal 7 16 3 2 3 2 2 2 6" xfId="29884" xr:uid="{00000000-0005-0000-0000-0000988A0000}"/>
    <cellStyle name="Normal 7 16 3 2 3 2 2 2 7" xfId="34836" xr:uid="{00000000-0005-0000-0000-0000998A0000}"/>
    <cellStyle name="Normal 7 16 3 2 3 2 2 3" xfId="6581" xr:uid="{00000000-0005-0000-0000-00009A8A0000}"/>
    <cellStyle name="Normal 7 16 3 2 3 2 2 3 2" xfId="11531" xr:uid="{00000000-0005-0000-0000-00009B8A0000}"/>
    <cellStyle name="Normal 7 16 3 2 3 2 2 3 2 2" xfId="46192" xr:uid="{00000000-0005-0000-0000-00009C8A0000}"/>
    <cellStyle name="Normal 7 16 3 2 3 2 2 3 3" xfId="16481" xr:uid="{00000000-0005-0000-0000-00009D8A0000}"/>
    <cellStyle name="Normal 7 16 3 2 3 2 2 3 3 2" xfId="41240" xr:uid="{00000000-0005-0000-0000-00009E8A0000}"/>
    <cellStyle name="Normal 7 16 3 2 3 2 2 3 4" xfId="21432" xr:uid="{00000000-0005-0000-0000-00009F8A0000}"/>
    <cellStyle name="Normal 7 16 3 2 3 2 2 3 5" xfId="26384" xr:uid="{00000000-0005-0000-0000-0000A08A0000}"/>
    <cellStyle name="Normal 7 16 3 2 3 2 2 3 6" xfId="31336" xr:uid="{00000000-0005-0000-0000-0000A18A0000}"/>
    <cellStyle name="Normal 7 16 3 2 3 2 2 3 7" xfId="36288" xr:uid="{00000000-0005-0000-0000-0000A28A0000}"/>
    <cellStyle name="Normal 7 16 3 2 3 2 2 4" xfId="3677" xr:uid="{00000000-0005-0000-0000-0000A38A0000}"/>
    <cellStyle name="Normal 7 16 3 2 3 2 2 4 2" xfId="43288" xr:uid="{00000000-0005-0000-0000-0000A48A0000}"/>
    <cellStyle name="Normal 7 16 3 2 3 2 2 5" xfId="8627" xr:uid="{00000000-0005-0000-0000-0000A58A0000}"/>
    <cellStyle name="Normal 7 16 3 2 3 2 2 5 2" xfId="38336" xr:uid="{00000000-0005-0000-0000-0000A68A0000}"/>
    <cellStyle name="Normal 7 16 3 2 3 2 2 6" xfId="13577" xr:uid="{00000000-0005-0000-0000-0000A78A0000}"/>
    <cellStyle name="Normal 7 16 3 2 3 2 2 7" xfId="18528" xr:uid="{00000000-0005-0000-0000-0000A88A0000}"/>
    <cellStyle name="Normal 7 16 3 2 3 2 2 8" xfId="23480" xr:uid="{00000000-0005-0000-0000-0000A98A0000}"/>
    <cellStyle name="Normal 7 16 3 2 3 2 2 9" xfId="28432" xr:uid="{00000000-0005-0000-0000-0000AA8A0000}"/>
    <cellStyle name="Normal 7 16 3 2 3 2 3" xfId="3083" xr:uid="{00000000-0005-0000-0000-0000AB8A0000}"/>
    <cellStyle name="Normal 7 16 3 2 3 2 3 2" xfId="8033" xr:uid="{00000000-0005-0000-0000-0000AC8A0000}"/>
    <cellStyle name="Normal 7 16 3 2 3 2 3 2 2" xfId="42694" xr:uid="{00000000-0005-0000-0000-0000AD8A0000}"/>
    <cellStyle name="Normal 7 16 3 2 3 2 3 3" xfId="12983" xr:uid="{00000000-0005-0000-0000-0000AE8A0000}"/>
    <cellStyle name="Normal 7 16 3 2 3 2 3 3 2" xfId="37742" xr:uid="{00000000-0005-0000-0000-0000AF8A0000}"/>
    <cellStyle name="Normal 7 16 3 2 3 2 3 4" xfId="17934" xr:uid="{00000000-0005-0000-0000-0000B08A0000}"/>
    <cellStyle name="Normal 7 16 3 2 3 2 3 5" xfId="22886" xr:uid="{00000000-0005-0000-0000-0000B18A0000}"/>
    <cellStyle name="Normal 7 16 3 2 3 2 3 6" xfId="27838" xr:uid="{00000000-0005-0000-0000-0000B28A0000}"/>
    <cellStyle name="Normal 7 16 3 2 3 2 3 7" xfId="32790" xr:uid="{00000000-0005-0000-0000-0000B38A0000}"/>
    <cellStyle name="Normal 7 16 3 2 3 2 4" xfId="4535" xr:uid="{00000000-0005-0000-0000-0000B48A0000}"/>
    <cellStyle name="Normal 7 16 3 2 3 2 4 2" xfId="9485" xr:uid="{00000000-0005-0000-0000-0000B58A0000}"/>
    <cellStyle name="Normal 7 16 3 2 3 2 4 2 2" xfId="44146" xr:uid="{00000000-0005-0000-0000-0000B68A0000}"/>
    <cellStyle name="Normal 7 16 3 2 3 2 4 3" xfId="14435" xr:uid="{00000000-0005-0000-0000-0000B78A0000}"/>
    <cellStyle name="Normal 7 16 3 2 3 2 4 3 2" xfId="39194" xr:uid="{00000000-0005-0000-0000-0000B88A0000}"/>
    <cellStyle name="Normal 7 16 3 2 3 2 4 4" xfId="19386" xr:uid="{00000000-0005-0000-0000-0000B98A0000}"/>
    <cellStyle name="Normal 7 16 3 2 3 2 4 5" xfId="24338" xr:uid="{00000000-0005-0000-0000-0000BA8A0000}"/>
    <cellStyle name="Normal 7 16 3 2 3 2 4 6" xfId="29290" xr:uid="{00000000-0005-0000-0000-0000BB8A0000}"/>
    <cellStyle name="Normal 7 16 3 2 3 2 4 7" xfId="34242" xr:uid="{00000000-0005-0000-0000-0000BC8A0000}"/>
    <cellStyle name="Normal 7 16 3 2 3 2 5" xfId="5987" xr:uid="{00000000-0005-0000-0000-0000BD8A0000}"/>
    <cellStyle name="Normal 7 16 3 2 3 2 5 2" xfId="10937" xr:uid="{00000000-0005-0000-0000-0000BE8A0000}"/>
    <cellStyle name="Normal 7 16 3 2 3 2 5 2 2" xfId="45598" xr:uid="{00000000-0005-0000-0000-0000BF8A0000}"/>
    <cellStyle name="Normal 7 16 3 2 3 2 5 3" xfId="15887" xr:uid="{00000000-0005-0000-0000-0000C08A0000}"/>
    <cellStyle name="Normal 7 16 3 2 3 2 5 3 2" xfId="40646" xr:uid="{00000000-0005-0000-0000-0000C18A0000}"/>
    <cellStyle name="Normal 7 16 3 2 3 2 5 4" xfId="20838" xr:uid="{00000000-0005-0000-0000-0000C28A0000}"/>
    <cellStyle name="Normal 7 16 3 2 3 2 5 5" xfId="25790" xr:uid="{00000000-0005-0000-0000-0000C38A0000}"/>
    <cellStyle name="Normal 7 16 3 2 3 2 5 6" xfId="30742" xr:uid="{00000000-0005-0000-0000-0000C48A0000}"/>
    <cellStyle name="Normal 7 16 3 2 3 2 5 7" xfId="35694" xr:uid="{00000000-0005-0000-0000-0000C58A0000}"/>
    <cellStyle name="Normal 7 16 3 2 3 2 6" xfId="2225" xr:uid="{00000000-0005-0000-0000-0000C68A0000}"/>
    <cellStyle name="Normal 7 16 3 2 3 2 6 2" xfId="41836" xr:uid="{00000000-0005-0000-0000-0000C78A0000}"/>
    <cellStyle name="Normal 7 16 3 2 3 2 7" xfId="7175" xr:uid="{00000000-0005-0000-0000-0000C88A0000}"/>
    <cellStyle name="Normal 7 16 3 2 3 2 7 2" xfId="36884" xr:uid="{00000000-0005-0000-0000-0000C98A0000}"/>
    <cellStyle name="Normal 7 16 3 2 3 2 8" xfId="12125" xr:uid="{00000000-0005-0000-0000-0000CA8A0000}"/>
    <cellStyle name="Normal 7 16 3 2 3 2 9" xfId="17076" xr:uid="{00000000-0005-0000-0000-0000CB8A0000}"/>
    <cellStyle name="Normal 7 16 3 2 3 3" xfId="773" xr:uid="{00000000-0005-0000-0000-0000CC8A0000}"/>
    <cellStyle name="Normal 7 16 3 2 3 3 10" xfId="32526" xr:uid="{00000000-0005-0000-0000-0000CD8A0000}"/>
    <cellStyle name="Normal 7 16 3 2 3 3 2" xfId="4271" xr:uid="{00000000-0005-0000-0000-0000CE8A0000}"/>
    <cellStyle name="Normal 7 16 3 2 3 3 2 2" xfId="9221" xr:uid="{00000000-0005-0000-0000-0000CF8A0000}"/>
    <cellStyle name="Normal 7 16 3 2 3 3 2 2 2" xfId="43882" xr:uid="{00000000-0005-0000-0000-0000D08A0000}"/>
    <cellStyle name="Normal 7 16 3 2 3 3 2 3" xfId="14171" xr:uid="{00000000-0005-0000-0000-0000D18A0000}"/>
    <cellStyle name="Normal 7 16 3 2 3 3 2 3 2" xfId="38930" xr:uid="{00000000-0005-0000-0000-0000D28A0000}"/>
    <cellStyle name="Normal 7 16 3 2 3 3 2 4" xfId="19122" xr:uid="{00000000-0005-0000-0000-0000D38A0000}"/>
    <cellStyle name="Normal 7 16 3 2 3 3 2 5" xfId="24074" xr:uid="{00000000-0005-0000-0000-0000D48A0000}"/>
    <cellStyle name="Normal 7 16 3 2 3 3 2 6" xfId="29026" xr:uid="{00000000-0005-0000-0000-0000D58A0000}"/>
    <cellStyle name="Normal 7 16 3 2 3 3 2 7" xfId="33978" xr:uid="{00000000-0005-0000-0000-0000D68A0000}"/>
    <cellStyle name="Normal 7 16 3 2 3 3 3" xfId="5723" xr:uid="{00000000-0005-0000-0000-0000D78A0000}"/>
    <cellStyle name="Normal 7 16 3 2 3 3 3 2" xfId="10673" xr:uid="{00000000-0005-0000-0000-0000D88A0000}"/>
    <cellStyle name="Normal 7 16 3 2 3 3 3 2 2" xfId="45334" xr:uid="{00000000-0005-0000-0000-0000D98A0000}"/>
    <cellStyle name="Normal 7 16 3 2 3 3 3 3" xfId="15623" xr:uid="{00000000-0005-0000-0000-0000DA8A0000}"/>
    <cellStyle name="Normal 7 16 3 2 3 3 3 3 2" xfId="40382" xr:uid="{00000000-0005-0000-0000-0000DB8A0000}"/>
    <cellStyle name="Normal 7 16 3 2 3 3 3 4" xfId="20574" xr:uid="{00000000-0005-0000-0000-0000DC8A0000}"/>
    <cellStyle name="Normal 7 16 3 2 3 3 3 5" xfId="25526" xr:uid="{00000000-0005-0000-0000-0000DD8A0000}"/>
    <cellStyle name="Normal 7 16 3 2 3 3 3 6" xfId="30478" xr:uid="{00000000-0005-0000-0000-0000DE8A0000}"/>
    <cellStyle name="Normal 7 16 3 2 3 3 3 7" xfId="35430" xr:uid="{00000000-0005-0000-0000-0000DF8A0000}"/>
    <cellStyle name="Normal 7 16 3 2 3 3 4" xfId="2819" xr:uid="{00000000-0005-0000-0000-0000E08A0000}"/>
    <cellStyle name="Normal 7 16 3 2 3 3 4 2" xfId="42430" xr:uid="{00000000-0005-0000-0000-0000E18A0000}"/>
    <cellStyle name="Normal 7 16 3 2 3 3 5" xfId="7769" xr:uid="{00000000-0005-0000-0000-0000E28A0000}"/>
    <cellStyle name="Normal 7 16 3 2 3 3 5 2" xfId="37478" xr:uid="{00000000-0005-0000-0000-0000E38A0000}"/>
    <cellStyle name="Normal 7 16 3 2 3 3 6" xfId="12719" xr:uid="{00000000-0005-0000-0000-0000E48A0000}"/>
    <cellStyle name="Normal 7 16 3 2 3 3 7" xfId="17670" xr:uid="{00000000-0005-0000-0000-0000E58A0000}"/>
    <cellStyle name="Normal 7 16 3 2 3 3 8" xfId="22622" xr:uid="{00000000-0005-0000-0000-0000E68A0000}"/>
    <cellStyle name="Normal 7 16 3 2 3 3 9" xfId="27574" xr:uid="{00000000-0005-0000-0000-0000E78A0000}"/>
    <cellStyle name="Normal 7 16 3 2 3 4" xfId="1367" xr:uid="{00000000-0005-0000-0000-0000E88A0000}"/>
    <cellStyle name="Normal 7 16 3 2 3 4 10" xfId="33120" xr:uid="{00000000-0005-0000-0000-0000E98A0000}"/>
    <cellStyle name="Normal 7 16 3 2 3 4 2" xfId="4865" xr:uid="{00000000-0005-0000-0000-0000EA8A0000}"/>
    <cellStyle name="Normal 7 16 3 2 3 4 2 2" xfId="9815" xr:uid="{00000000-0005-0000-0000-0000EB8A0000}"/>
    <cellStyle name="Normal 7 16 3 2 3 4 2 2 2" xfId="44476" xr:uid="{00000000-0005-0000-0000-0000EC8A0000}"/>
    <cellStyle name="Normal 7 16 3 2 3 4 2 3" xfId="14765" xr:uid="{00000000-0005-0000-0000-0000ED8A0000}"/>
    <cellStyle name="Normal 7 16 3 2 3 4 2 3 2" xfId="39524" xr:uid="{00000000-0005-0000-0000-0000EE8A0000}"/>
    <cellStyle name="Normal 7 16 3 2 3 4 2 4" xfId="19716" xr:uid="{00000000-0005-0000-0000-0000EF8A0000}"/>
    <cellStyle name="Normal 7 16 3 2 3 4 2 5" xfId="24668" xr:uid="{00000000-0005-0000-0000-0000F08A0000}"/>
    <cellStyle name="Normal 7 16 3 2 3 4 2 6" xfId="29620" xr:uid="{00000000-0005-0000-0000-0000F18A0000}"/>
    <cellStyle name="Normal 7 16 3 2 3 4 2 7" xfId="34572" xr:uid="{00000000-0005-0000-0000-0000F28A0000}"/>
    <cellStyle name="Normal 7 16 3 2 3 4 3" xfId="6317" xr:uid="{00000000-0005-0000-0000-0000F38A0000}"/>
    <cellStyle name="Normal 7 16 3 2 3 4 3 2" xfId="11267" xr:uid="{00000000-0005-0000-0000-0000F48A0000}"/>
    <cellStyle name="Normal 7 16 3 2 3 4 3 2 2" xfId="45928" xr:uid="{00000000-0005-0000-0000-0000F58A0000}"/>
    <cellStyle name="Normal 7 16 3 2 3 4 3 3" xfId="16217" xr:uid="{00000000-0005-0000-0000-0000F68A0000}"/>
    <cellStyle name="Normal 7 16 3 2 3 4 3 3 2" xfId="40976" xr:uid="{00000000-0005-0000-0000-0000F78A0000}"/>
    <cellStyle name="Normal 7 16 3 2 3 4 3 4" xfId="21168" xr:uid="{00000000-0005-0000-0000-0000F88A0000}"/>
    <cellStyle name="Normal 7 16 3 2 3 4 3 5" xfId="26120" xr:uid="{00000000-0005-0000-0000-0000F98A0000}"/>
    <cellStyle name="Normal 7 16 3 2 3 4 3 6" xfId="31072" xr:uid="{00000000-0005-0000-0000-0000FA8A0000}"/>
    <cellStyle name="Normal 7 16 3 2 3 4 3 7" xfId="36024" xr:uid="{00000000-0005-0000-0000-0000FB8A0000}"/>
    <cellStyle name="Normal 7 16 3 2 3 4 4" xfId="3413" xr:uid="{00000000-0005-0000-0000-0000FC8A0000}"/>
    <cellStyle name="Normal 7 16 3 2 3 4 4 2" xfId="43024" xr:uid="{00000000-0005-0000-0000-0000FD8A0000}"/>
    <cellStyle name="Normal 7 16 3 2 3 4 5" xfId="8363" xr:uid="{00000000-0005-0000-0000-0000FE8A0000}"/>
    <cellStyle name="Normal 7 16 3 2 3 4 5 2" xfId="38072" xr:uid="{00000000-0005-0000-0000-0000FF8A0000}"/>
    <cellStyle name="Normal 7 16 3 2 3 4 6" xfId="13313" xr:uid="{00000000-0005-0000-0000-0000008B0000}"/>
    <cellStyle name="Normal 7 16 3 2 3 4 7" xfId="18264" xr:uid="{00000000-0005-0000-0000-0000018B0000}"/>
    <cellStyle name="Normal 7 16 3 2 3 4 8" xfId="23216" xr:uid="{00000000-0005-0000-0000-0000028B0000}"/>
    <cellStyle name="Normal 7 16 3 2 3 4 9" xfId="28168" xr:uid="{00000000-0005-0000-0000-0000038B0000}"/>
    <cellStyle name="Normal 7 16 3 2 3 5" xfId="2489" xr:uid="{00000000-0005-0000-0000-0000048B0000}"/>
    <cellStyle name="Normal 7 16 3 2 3 5 2" xfId="7439" xr:uid="{00000000-0005-0000-0000-0000058B0000}"/>
    <cellStyle name="Normal 7 16 3 2 3 5 2 2" xfId="42100" xr:uid="{00000000-0005-0000-0000-0000068B0000}"/>
    <cellStyle name="Normal 7 16 3 2 3 5 3" xfId="12389" xr:uid="{00000000-0005-0000-0000-0000078B0000}"/>
    <cellStyle name="Normal 7 16 3 2 3 5 3 2" xfId="37148" xr:uid="{00000000-0005-0000-0000-0000088B0000}"/>
    <cellStyle name="Normal 7 16 3 2 3 5 4" xfId="17340" xr:uid="{00000000-0005-0000-0000-0000098B0000}"/>
    <cellStyle name="Normal 7 16 3 2 3 5 5" xfId="22292" xr:uid="{00000000-0005-0000-0000-00000A8B0000}"/>
    <cellStyle name="Normal 7 16 3 2 3 5 6" xfId="27244" xr:uid="{00000000-0005-0000-0000-00000B8B0000}"/>
    <cellStyle name="Normal 7 16 3 2 3 5 7" xfId="32196" xr:uid="{00000000-0005-0000-0000-00000C8B0000}"/>
    <cellStyle name="Normal 7 16 3 2 3 6" xfId="3941" xr:uid="{00000000-0005-0000-0000-00000D8B0000}"/>
    <cellStyle name="Normal 7 16 3 2 3 6 2" xfId="8891" xr:uid="{00000000-0005-0000-0000-00000E8B0000}"/>
    <cellStyle name="Normal 7 16 3 2 3 6 2 2" xfId="43552" xr:uid="{00000000-0005-0000-0000-00000F8B0000}"/>
    <cellStyle name="Normal 7 16 3 2 3 6 3" xfId="13841" xr:uid="{00000000-0005-0000-0000-0000108B0000}"/>
    <cellStyle name="Normal 7 16 3 2 3 6 3 2" xfId="38600" xr:uid="{00000000-0005-0000-0000-0000118B0000}"/>
    <cellStyle name="Normal 7 16 3 2 3 6 4" xfId="18792" xr:uid="{00000000-0005-0000-0000-0000128B0000}"/>
    <cellStyle name="Normal 7 16 3 2 3 6 5" xfId="23744" xr:uid="{00000000-0005-0000-0000-0000138B0000}"/>
    <cellStyle name="Normal 7 16 3 2 3 6 6" xfId="28696" xr:uid="{00000000-0005-0000-0000-0000148B0000}"/>
    <cellStyle name="Normal 7 16 3 2 3 6 7" xfId="33648" xr:uid="{00000000-0005-0000-0000-0000158B0000}"/>
    <cellStyle name="Normal 7 16 3 2 3 7" xfId="5393" xr:uid="{00000000-0005-0000-0000-0000168B0000}"/>
    <cellStyle name="Normal 7 16 3 2 3 7 2" xfId="10343" xr:uid="{00000000-0005-0000-0000-0000178B0000}"/>
    <cellStyle name="Normal 7 16 3 2 3 7 2 2" xfId="45004" xr:uid="{00000000-0005-0000-0000-0000188B0000}"/>
    <cellStyle name="Normal 7 16 3 2 3 7 3" xfId="15293" xr:uid="{00000000-0005-0000-0000-0000198B0000}"/>
    <cellStyle name="Normal 7 16 3 2 3 7 3 2" xfId="40052" xr:uid="{00000000-0005-0000-0000-00001A8B0000}"/>
    <cellStyle name="Normal 7 16 3 2 3 7 4" xfId="20244" xr:uid="{00000000-0005-0000-0000-00001B8B0000}"/>
    <cellStyle name="Normal 7 16 3 2 3 7 5" xfId="25196" xr:uid="{00000000-0005-0000-0000-00001C8B0000}"/>
    <cellStyle name="Normal 7 16 3 2 3 7 6" xfId="30148" xr:uid="{00000000-0005-0000-0000-00001D8B0000}"/>
    <cellStyle name="Normal 7 16 3 2 3 7 7" xfId="35100" xr:uid="{00000000-0005-0000-0000-00001E8B0000}"/>
    <cellStyle name="Normal 7 16 3 2 3 8" xfId="1961" xr:uid="{00000000-0005-0000-0000-00001F8B0000}"/>
    <cellStyle name="Normal 7 16 3 2 3 8 2" xfId="41572" xr:uid="{00000000-0005-0000-0000-0000208B0000}"/>
    <cellStyle name="Normal 7 16 3 2 3 9" xfId="6911" xr:uid="{00000000-0005-0000-0000-0000218B0000}"/>
    <cellStyle name="Normal 7 16 3 2 3 9 2" xfId="36620" xr:uid="{00000000-0005-0000-0000-0000228B0000}"/>
    <cellStyle name="Normal 7 16 3 2 4" xfId="509" xr:uid="{00000000-0005-0000-0000-0000238B0000}"/>
    <cellStyle name="Normal 7 16 3 2 4 10" xfId="11927" xr:uid="{00000000-0005-0000-0000-0000248B0000}"/>
    <cellStyle name="Normal 7 16 3 2 4 11" xfId="16878" xr:uid="{00000000-0005-0000-0000-0000258B0000}"/>
    <cellStyle name="Normal 7 16 3 2 4 12" xfId="21830" xr:uid="{00000000-0005-0000-0000-0000268B0000}"/>
    <cellStyle name="Normal 7 16 3 2 4 13" xfId="26782" xr:uid="{00000000-0005-0000-0000-0000278B0000}"/>
    <cellStyle name="Normal 7 16 3 2 4 14" xfId="31734" xr:uid="{00000000-0005-0000-0000-0000288B0000}"/>
    <cellStyle name="Normal 7 16 3 2 4 2" xfId="1103" xr:uid="{00000000-0005-0000-0000-0000298B0000}"/>
    <cellStyle name="Normal 7 16 3 2 4 2 10" xfId="22094" xr:uid="{00000000-0005-0000-0000-00002A8B0000}"/>
    <cellStyle name="Normal 7 16 3 2 4 2 11" xfId="27046" xr:uid="{00000000-0005-0000-0000-00002B8B0000}"/>
    <cellStyle name="Normal 7 16 3 2 4 2 12" xfId="31998" xr:uid="{00000000-0005-0000-0000-00002C8B0000}"/>
    <cellStyle name="Normal 7 16 3 2 4 2 2" xfId="1697" xr:uid="{00000000-0005-0000-0000-00002D8B0000}"/>
    <cellStyle name="Normal 7 16 3 2 4 2 2 10" xfId="33450" xr:uid="{00000000-0005-0000-0000-00002E8B0000}"/>
    <cellStyle name="Normal 7 16 3 2 4 2 2 2" xfId="5195" xr:uid="{00000000-0005-0000-0000-00002F8B0000}"/>
    <cellStyle name="Normal 7 16 3 2 4 2 2 2 2" xfId="10145" xr:uid="{00000000-0005-0000-0000-0000308B0000}"/>
    <cellStyle name="Normal 7 16 3 2 4 2 2 2 2 2" xfId="44806" xr:uid="{00000000-0005-0000-0000-0000318B0000}"/>
    <cellStyle name="Normal 7 16 3 2 4 2 2 2 3" xfId="15095" xr:uid="{00000000-0005-0000-0000-0000328B0000}"/>
    <cellStyle name="Normal 7 16 3 2 4 2 2 2 3 2" xfId="39854" xr:uid="{00000000-0005-0000-0000-0000338B0000}"/>
    <cellStyle name="Normal 7 16 3 2 4 2 2 2 4" xfId="20046" xr:uid="{00000000-0005-0000-0000-0000348B0000}"/>
    <cellStyle name="Normal 7 16 3 2 4 2 2 2 5" xfId="24998" xr:uid="{00000000-0005-0000-0000-0000358B0000}"/>
    <cellStyle name="Normal 7 16 3 2 4 2 2 2 6" xfId="29950" xr:uid="{00000000-0005-0000-0000-0000368B0000}"/>
    <cellStyle name="Normal 7 16 3 2 4 2 2 2 7" xfId="34902" xr:uid="{00000000-0005-0000-0000-0000378B0000}"/>
    <cellStyle name="Normal 7 16 3 2 4 2 2 3" xfId="6647" xr:uid="{00000000-0005-0000-0000-0000388B0000}"/>
    <cellStyle name="Normal 7 16 3 2 4 2 2 3 2" xfId="11597" xr:uid="{00000000-0005-0000-0000-0000398B0000}"/>
    <cellStyle name="Normal 7 16 3 2 4 2 2 3 2 2" xfId="46258" xr:uid="{00000000-0005-0000-0000-00003A8B0000}"/>
    <cellStyle name="Normal 7 16 3 2 4 2 2 3 3" xfId="16547" xr:uid="{00000000-0005-0000-0000-00003B8B0000}"/>
    <cellStyle name="Normal 7 16 3 2 4 2 2 3 3 2" xfId="41306" xr:uid="{00000000-0005-0000-0000-00003C8B0000}"/>
    <cellStyle name="Normal 7 16 3 2 4 2 2 3 4" xfId="21498" xr:uid="{00000000-0005-0000-0000-00003D8B0000}"/>
    <cellStyle name="Normal 7 16 3 2 4 2 2 3 5" xfId="26450" xr:uid="{00000000-0005-0000-0000-00003E8B0000}"/>
    <cellStyle name="Normal 7 16 3 2 4 2 2 3 6" xfId="31402" xr:uid="{00000000-0005-0000-0000-00003F8B0000}"/>
    <cellStyle name="Normal 7 16 3 2 4 2 2 3 7" xfId="36354" xr:uid="{00000000-0005-0000-0000-0000408B0000}"/>
    <cellStyle name="Normal 7 16 3 2 4 2 2 4" xfId="3743" xr:uid="{00000000-0005-0000-0000-0000418B0000}"/>
    <cellStyle name="Normal 7 16 3 2 4 2 2 4 2" xfId="43354" xr:uid="{00000000-0005-0000-0000-0000428B0000}"/>
    <cellStyle name="Normal 7 16 3 2 4 2 2 5" xfId="8693" xr:uid="{00000000-0005-0000-0000-0000438B0000}"/>
    <cellStyle name="Normal 7 16 3 2 4 2 2 5 2" xfId="38402" xr:uid="{00000000-0005-0000-0000-0000448B0000}"/>
    <cellStyle name="Normal 7 16 3 2 4 2 2 6" xfId="13643" xr:uid="{00000000-0005-0000-0000-0000458B0000}"/>
    <cellStyle name="Normal 7 16 3 2 4 2 2 7" xfId="18594" xr:uid="{00000000-0005-0000-0000-0000468B0000}"/>
    <cellStyle name="Normal 7 16 3 2 4 2 2 8" xfId="23546" xr:uid="{00000000-0005-0000-0000-0000478B0000}"/>
    <cellStyle name="Normal 7 16 3 2 4 2 2 9" xfId="28498" xr:uid="{00000000-0005-0000-0000-0000488B0000}"/>
    <cellStyle name="Normal 7 16 3 2 4 2 3" xfId="3149" xr:uid="{00000000-0005-0000-0000-0000498B0000}"/>
    <cellStyle name="Normal 7 16 3 2 4 2 3 2" xfId="8099" xr:uid="{00000000-0005-0000-0000-00004A8B0000}"/>
    <cellStyle name="Normal 7 16 3 2 4 2 3 2 2" xfId="42760" xr:uid="{00000000-0005-0000-0000-00004B8B0000}"/>
    <cellStyle name="Normal 7 16 3 2 4 2 3 3" xfId="13049" xr:uid="{00000000-0005-0000-0000-00004C8B0000}"/>
    <cellStyle name="Normal 7 16 3 2 4 2 3 3 2" xfId="37808" xr:uid="{00000000-0005-0000-0000-00004D8B0000}"/>
    <cellStyle name="Normal 7 16 3 2 4 2 3 4" xfId="18000" xr:uid="{00000000-0005-0000-0000-00004E8B0000}"/>
    <cellStyle name="Normal 7 16 3 2 4 2 3 5" xfId="22952" xr:uid="{00000000-0005-0000-0000-00004F8B0000}"/>
    <cellStyle name="Normal 7 16 3 2 4 2 3 6" xfId="27904" xr:uid="{00000000-0005-0000-0000-0000508B0000}"/>
    <cellStyle name="Normal 7 16 3 2 4 2 3 7" xfId="32856" xr:uid="{00000000-0005-0000-0000-0000518B0000}"/>
    <cellStyle name="Normal 7 16 3 2 4 2 4" xfId="4601" xr:uid="{00000000-0005-0000-0000-0000528B0000}"/>
    <cellStyle name="Normal 7 16 3 2 4 2 4 2" xfId="9551" xr:uid="{00000000-0005-0000-0000-0000538B0000}"/>
    <cellStyle name="Normal 7 16 3 2 4 2 4 2 2" xfId="44212" xr:uid="{00000000-0005-0000-0000-0000548B0000}"/>
    <cellStyle name="Normal 7 16 3 2 4 2 4 3" xfId="14501" xr:uid="{00000000-0005-0000-0000-0000558B0000}"/>
    <cellStyle name="Normal 7 16 3 2 4 2 4 3 2" xfId="39260" xr:uid="{00000000-0005-0000-0000-0000568B0000}"/>
    <cellStyle name="Normal 7 16 3 2 4 2 4 4" xfId="19452" xr:uid="{00000000-0005-0000-0000-0000578B0000}"/>
    <cellStyle name="Normal 7 16 3 2 4 2 4 5" xfId="24404" xr:uid="{00000000-0005-0000-0000-0000588B0000}"/>
    <cellStyle name="Normal 7 16 3 2 4 2 4 6" xfId="29356" xr:uid="{00000000-0005-0000-0000-0000598B0000}"/>
    <cellStyle name="Normal 7 16 3 2 4 2 4 7" xfId="34308" xr:uid="{00000000-0005-0000-0000-00005A8B0000}"/>
    <cellStyle name="Normal 7 16 3 2 4 2 5" xfId="6053" xr:uid="{00000000-0005-0000-0000-00005B8B0000}"/>
    <cellStyle name="Normal 7 16 3 2 4 2 5 2" xfId="11003" xr:uid="{00000000-0005-0000-0000-00005C8B0000}"/>
    <cellStyle name="Normal 7 16 3 2 4 2 5 2 2" xfId="45664" xr:uid="{00000000-0005-0000-0000-00005D8B0000}"/>
    <cellStyle name="Normal 7 16 3 2 4 2 5 3" xfId="15953" xr:uid="{00000000-0005-0000-0000-00005E8B0000}"/>
    <cellStyle name="Normal 7 16 3 2 4 2 5 3 2" xfId="40712" xr:uid="{00000000-0005-0000-0000-00005F8B0000}"/>
    <cellStyle name="Normal 7 16 3 2 4 2 5 4" xfId="20904" xr:uid="{00000000-0005-0000-0000-0000608B0000}"/>
    <cellStyle name="Normal 7 16 3 2 4 2 5 5" xfId="25856" xr:uid="{00000000-0005-0000-0000-0000618B0000}"/>
    <cellStyle name="Normal 7 16 3 2 4 2 5 6" xfId="30808" xr:uid="{00000000-0005-0000-0000-0000628B0000}"/>
    <cellStyle name="Normal 7 16 3 2 4 2 5 7" xfId="35760" xr:uid="{00000000-0005-0000-0000-0000638B0000}"/>
    <cellStyle name="Normal 7 16 3 2 4 2 6" xfId="2291" xr:uid="{00000000-0005-0000-0000-0000648B0000}"/>
    <cellStyle name="Normal 7 16 3 2 4 2 6 2" xfId="41902" xr:uid="{00000000-0005-0000-0000-0000658B0000}"/>
    <cellStyle name="Normal 7 16 3 2 4 2 7" xfId="7241" xr:uid="{00000000-0005-0000-0000-0000668B0000}"/>
    <cellStyle name="Normal 7 16 3 2 4 2 7 2" xfId="36950" xr:uid="{00000000-0005-0000-0000-0000678B0000}"/>
    <cellStyle name="Normal 7 16 3 2 4 2 8" xfId="12191" xr:uid="{00000000-0005-0000-0000-0000688B0000}"/>
    <cellStyle name="Normal 7 16 3 2 4 2 9" xfId="17142" xr:uid="{00000000-0005-0000-0000-0000698B0000}"/>
    <cellStyle name="Normal 7 16 3 2 4 3" xfId="839" xr:uid="{00000000-0005-0000-0000-00006A8B0000}"/>
    <cellStyle name="Normal 7 16 3 2 4 3 10" xfId="32592" xr:uid="{00000000-0005-0000-0000-00006B8B0000}"/>
    <cellStyle name="Normal 7 16 3 2 4 3 2" xfId="4337" xr:uid="{00000000-0005-0000-0000-00006C8B0000}"/>
    <cellStyle name="Normal 7 16 3 2 4 3 2 2" xfId="9287" xr:uid="{00000000-0005-0000-0000-00006D8B0000}"/>
    <cellStyle name="Normal 7 16 3 2 4 3 2 2 2" xfId="43948" xr:uid="{00000000-0005-0000-0000-00006E8B0000}"/>
    <cellStyle name="Normal 7 16 3 2 4 3 2 3" xfId="14237" xr:uid="{00000000-0005-0000-0000-00006F8B0000}"/>
    <cellStyle name="Normal 7 16 3 2 4 3 2 3 2" xfId="38996" xr:uid="{00000000-0005-0000-0000-0000708B0000}"/>
    <cellStyle name="Normal 7 16 3 2 4 3 2 4" xfId="19188" xr:uid="{00000000-0005-0000-0000-0000718B0000}"/>
    <cellStyle name="Normal 7 16 3 2 4 3 2 5" xfId="24140" xr:uid="{00000000-0005-0000-0000-0000728B0000}"/>
    <cellStyle name="Normal 7 16 3 2 4 3 2 6" xfId="29092" xr:uid="{00000000-0005-0000-0000-0000738B0000}"/>
    <cellStyle name="Normal 7 16 3 2 4 3 2 7" xfId="34044" xr:uid="{00000000-0005-0000-0000-0000748B0000}"/>
    <cellStyle name="Normal 7 16 3 2 4 3 3" xfId="5789" xr:uid="{00000000-0005-0000-0000-0000758B0000}"/>
    <cellStyle name="Normal 7 16 3 2 4 3 3 2" xfId="10739" xr:uid="{00000000-0005-0000-0000-0000768B0000}"/>
    <cellStyle name="Normal 7 16 3 2 4 3 3 2 2" xfId="45400" xr:uid="{00000000-0005-0000-0000-0000778B0000}"/>
    <cellStyle name="Normal 7 16 3 2 4 3 3 3" xfId="15689" xr:uid="{00000000-0005-0000-0000-0000788B0000}"/>
    <cellStyle name="Normal 7 16 3 2 4 3 3 3 2" xfId="40448" xr:uid="{00000000-0005-0000-0000-0000798B0000}"/>
    <cellStyle name="Normal 7 16 3 2 4 3 3 4" xfId="20640" xr:uid="{00000000-0005-0000-0000-00007A8B0000}"/>
    <cellStyle name="Normal 7 16 3 2 4 3 3 5" xfId="25592" xr:uid="{00000000-0005-0000-0000-00007B8B0000}"/>
    <cellStyle name="Normal 7 16 3 2 4 3 3 6" xfId="30544" xr:uid="{00000000-0005-0000-0000-00007C8B0000}"/>
    <cellStyle name="Normal 7 16 3 2 4 3 3 7" xfId="35496" xr:uid="{00000000-0005-0000-0000-00007D8B0000}"/>
    <cellStyle name="Normal 7 16 3 2 4 3 4" xfId="2885" xr:uid="{00000000-0005-0000-0000-00007E8B0000}"/>
    <cellStyle name="Normal 7 16 3 2 4 3 4 2" xfId="42496" xr:uid="{00000000-0005-0000-0000-00007F8B0000}"/>
    <cellStyle name="Normal 7 16 3 2 4 3 5" xfId="7835" xr:uid="{00000000-0005-0000-0000-0000808B0000}"/>
    <cellStyle name="Normal 7 16 3 2 4 3 5 2" xfId="37544" xr:uid="{00000000-0005-0000-0000-0000818B0000}"/>
    <cellStyle name="Normal 7 16 3 2 4 3 6" xfId="12785" xr:uid="{00000000-0005-0000-0000-0000828B0000}"/>
    <cellStyle name="Normal 7 16 3 2 4 3 7" xfId="17736" xr:uid="{00000000-0005-0000-0000-0000838B0000}"/>
    <cellStyle name="Normal 7 16 3 2 4 3 8" xfId="22688" xr:uid="{00000000-0005-0000-0000-0000848B0000}"/>
    <cellStyle name="Normal 7 16 3 2 4 3 9" xfId="27640" xr:uid="{00000000-0005-0000-0000-0000858B0000}"/>
    <cellStyle name="Normal 7 16 3 2 4 4" xfId="1433" xr:uid="{00000000-0005-0000-0000-0000868B0000}"/>
    <cellStyle name="Normal 7 16 3 2 4 4 10" xfId="33186" xr:uid="{00000000-0005-0000-0000-0000878B0000}"/>
    <cellStyle name="Normal 7 16 3 2 4 4 2" xfId="4931" xr:uid="{00000000-0005-0000-0000-0000888B0000}"/>
    <cellStyle name="Normal 7 16 3 2 4 4 2 2" xfId="9881" xr:uid="{00000000-0005-0000-0000-0000898B0000}"/>
    <cellStyle name="Normal 7 16 3 2 4 4 2 2 2" xfId="44542" xr:uid="{00000000-0005-0000-0000-00008A8B0000}"/>
    <cellStyle name="Normal 7 16 3 2 4 4 2 3" xfId="14831" xr:uid="{00000000-0005-0000-0000-00008B8B0000}"/>
    <cellStyle name="Normal 7 16 3 2 4 4 2 3 2" xfId="39590" xr:uid="{00000000-0005-0000-0000-00008C8B0000}"/>
    <cellStyle name="Normal 7 16 3 2 4 4 2 4" xfId="19782" xr:uid="{00000000-0005-0000-0000-00008D8B0000}"/>
    <cellStyle name="Normal 7 16 3 2 4 4 2 5" xfId="24734" xr:uid="{00000000-0005-0000-0000-00008E8B0000}"/>
    <cellStyle name="Normal 7 16 3 2 4 4 2 6" xfId="29686" xr:uid="{00000000-0005-0000-0000-00008F8B0000}"/>
    <cellStyle name="Normal 7 16 3 2 4 4 2 7" xfId="34638" xr:uid="{00000000-0005-0000-0000-0000908B0000}"/>
    <cellStyle name="Normal 7 16 3 2 4 4 3" xfId="6383" xr:uid="{00000000-0005-0000-0000-0000918B0000}"/>
    <cellStyle name="Normal 7 16 3 2 4 4 3 2" xfId="11333" xr:uid="{00000000-0005-0000-0000-0000928B0000}"/>
    <cellStyle name="Normal 7 16 3 2 4 4 3 2 2" xfId="45994" xr:uid="{00000000-0005-0000-0000-0000938B0000}"/>
    <cellStyle name="Normal 7 16 3 2 4 4 3 3" xfId="16283" xr:uid="{00000000-0005-0000-0000-0000948B0000}"/>
    <cellStyle name="Normal 7 16 3 2 4 4 3 3 2" xfId="41042" xr:uid="{00000000-0005-0000-0000-0000958B0000}"/>
    <cellStyle name="Normal 7 16 3 2 4 4 3 4" xfId="21234" xr:uid="{00000000-0005-0000-0000-0000968B0000}"/>
    <cellStyle name="Normal 7 16 3 2 4 4 3 5" xfId="26186" xr:uid="{00000000-0005-0000-0000-0000978B0000}"/>
    <cellStyle name="Normal 7 16 3 2 4 4 3 6" xfId="31138" xr:uid="{00000000-0005-0000-0000-0000988B0000}"/>
    <cellStyle name="Normal 7 16 3 2 4 4 3 7" xfId="36090" xr:uid="{00000000-0005-0000-0000-0000998B0000}"/>
    <cellStyle name="Normal 7 16 3 2 4 4 4" xfId="3479" xr:uid="{00000000-0005-0000-0000-00009A8B0000}"/>
    <cellStyle name="Normal 7 16 3 2 4 4 4 2" xfId="43090" xr:uid="{00000000-0005-0000-0000-00009B8B0000}"/>
    <cellStyle name="Normal 7 16 3 2 4 4 5" xfId="8429" xr:uid="{00000000-0005-0000-0000-00009C8B0000}"/>
    <cellStyle name="Normal 7 16 3 2 4 4 5 2" xfId="38138" xr:uid="{00000000-0005-0000-0000-00009D8B0000}"/>
    <cellStyle name="Normal 7 16 3 2 4 4 6" xfId="13379" xr:uid="{00000000-0005-0000-0000-00009E8B0000}"/>
    <cellStyle name="Normal 7 16 3 2 4 4 7" xfId="18330" xr:uid="{00000000-0005-0000-0000-00009F8B0000}"/>
    <cellStyle name="Normal 7 16 3 2 4 4 8" xfId="23282" xr:uid="{00000000-0005-0000-0000-0000A08B0000}"/>
    <cellStyle name="Normal 7 16 3 2 4 4 9" xfId="28234" xr:uid="{00000000-0005-0000-0000-0000A18B0000}"/>
    <cellStyle name="Normal 7 16 3 2 4 5" xfId="2555" xr:uid="{00000000-0005-0000-0000-0000A28B0000}"/>
    <cellStyle name="Normal 7 16 3 2 4 5 2" xfId="7505" xr:uid="{00000000-0005-0000-0000-0000A38B0000}"/>
    <cellStyle name="Normal 7 16 3 2 4 5 2 2" xfId="42166" xr:uid="{00000000-0005-0000-0000-0000A48B0000}"/>
    <cellStyle name="Normal 7 16 3 2 4 5 3" xfId="12455" xr:uid="{00000000-0005-0000-0000-0000A58B0000}"/>
    <cellStyle name="Normal 7 16 3 2 4 5 3 2" xfId="37214" xr:uid="{00000000-0005-0000-0000-0000A68B0000}"/>
    <cellStyle name="Normal 7 16 3 2 4 5 4" xfId="17406" xr:uid="{00000000-0005-0000-0000-0000A78B0000}"/>
    <cellStyle name="Normal 7 16 3 2 4 5 5" xfId="22358" xr:uid="{00000000-0005-0000-0000-0000A88B0000}"/>
    <cellStyle name="Normal 7 16 3 2 4 5 6" xfId="27310" xr:uid="{00000000-0005-0000-0000-0000A98B0000}"/>
    <cellStyle name="Normal 7 16 3 2 4 5 7" xfId="32262" xr:uid="{00000000-0005-0000-0000-0000AA8B0000}"/>
    <cellStyle name="Normal 7 16 3 2 4 6" xfId="4007" xr:uid="{00000000-0005-0000-0000-0000AB8B0000}"/>
    <cellStyle name="Normal 7 16 3 2 4 6 2" xfId="8957" xr:uid="{00000000-0005-0000-0000-0000AC8B0000}"/>
    <cellStyle name="Normal 7 16 3 2 4 6 2 2" xfId="43618" xr:uid="{00000000-0005-0000-0000-0000AD8B0000}"/>
    <cellStyle name="Normal 7 16 3 2 4 6 3" xfId="13907" xr:uid="{00000000-0005-0000-0000-0000AE8B0000}"/>
    <cellStyle name="Normal 7 16 3 2 4 6 3 2" xfId="38666" xr:uid="{00000000-0005-0000-0000-0000AF8B0000}"/>
    <cellStyle name="Normal 7 16 3 2 4 6 4" xfId="18858" xr:uid="{00000000-0005-0000-0000-0000B08B0000}"/>
    <cellStyle name="Normal 7 16 3 2 4 6 5" xfId="23810" xr:uid="{00000000-0005-0000-0000-0000B18B0000}"/>
    <cellStyle name="Normal 7 16 3 2 4 6 6" xfId="28762" xr:uid="{00000000-0005-0000-0000-0000B28B0000}"/>
    <cellStyle name="Normal 7 16 3 2 4 6 7" xfId="33714" xr:uid="{00000000-0005-0000-0000-0000B38B0000}"/>
    <cellStyle name="Normal 7 16 3 2 4 7" xfId="5459" xr:uid="{00000000-0005-0000-0000-0000B48B0000}"/>
    <cellStyle name="Normal 7 16 3 2 4 7 2" xfId="10409" xr:uid="{00000000-0005-0000-0000-0000B58B0000}"/>
    <cellStyle name="Normal 7 16 3 2 4 7 2 2" xfId="45070" xr:uid="{00000000-0005-0000-0000-0000B68B0000}"/>
    <cellStyle name="Normal 7 16 3 2 4 7 3" xfId="15359" xr:uid="{00000000-0005-0000-0000-0000B78B0000}"/>
    <cellStyle name="Normal 7 16 3 2 4 7 3 2" xfId="40118" xr:uid="{00000000-0005-0000-0000-0000B88B0000}"/>
    <cellStyle name="Normal 7 16 3 2 4 7 4" xfId="20310" xr:uid="{00000000-0005-0000-0000-0000B98B0000}"/>
    <cellStyle name="Normal 7 16 3 2 4 7 5" xfId="25262" xr:uid="{00000000-0005-0000-0000-0000BA8B0000}"/>
    <cellStyle name="Normal 7 16 3 2 4 7 6" xfId="30214" xr:uid="{00000000-0005-0000-0000-0000BB8B0000}"/>
    <cellStyle name="Normal 7 16 3 2 4 7 7" xfId="35166" xr:uid="{00000000-0005-0000-0000-0000BC8B0000}"/>
    <cellStyle name="Normal 7 16 3 2 4 8" xfId="2027" xr:uid="{00000000-0005-0000-0000-0000BD8B0000}"/>
    <cellStyle name="Normal 7 16 3 2 4 8 2" xfId="41638" xr:uid="{00000000-0005-0000-0000-0000BE8B0000}"/>
    <cellStyle name="Normal 7 16 3 2 4 9" xfId="6977" xr:uid="{00000000-0005-0000-0000-0000BF8B0000}"/>
    <cellStyle name="Normal 7 16 3 2 4 9 2" xfId="36686" xr:uid="{00000000-0005-0000-0000-0000C08B0000}"/>
    <cellStyle name="Normal 7 16 3 2 5" xfId="641" xr:uid="{00000000-0005-0000-0000-0000C18B0000}"/>
    <cellStyle name="Normal 7 16 3 2 5 10" xfId="21632" xr:uid="{00000000-0005-0000-0000-0000C28B0000}"/>
    <cellStyle name="Normal 7 16 3 2 5 11" xfId="26584" xr:uid="{00000000-0005-0000-0000-0000C38B0000}"/>
    <cellStyle name="Normal 7 16 3 2 5 12" xfId="31536" xr:uid="{00000000-0005-0000-0000-0000C48B0000}"/>
    <cellStyle name="Normal 7 16 3 2 5 2" xfId="1235" xr:uid="{00000000-0005-0000-0000-0000C58B0000}"/>
    <cellStyle name="Normal 7 16 3 2 5 2 10" xfId="32988" xr:uid="{00000000-0005-0000-0000-0000C68B0000}"/>
    <cellStyle name="Normal 7 16 3 2 5 2 2" xfId="4733" xr:uid="{00000000-0005-0000-0000-0000C78B0000}"/>
    <cellStyle name="Normal 7 16 3 2 5 2 2 2" xfId="9683" xr:uid="{00000000-0005-0000-0000-0000C88B0000}"/>
    <cellStyle name="Normal 7 16 3 2 5 2 2 2 2" xfId="44344" xr:uid="{00000000-0005-0000-0000-0000C98B0000}"/>
    <cellStyle name="Normal 7 16 3 2 5 2 2 3" xfId="14633" xr:uid="{00000000-0005-0000-0000-0000CA8B0000}"/>
    <cellStyle name="Normal 7 16 3 2 5 2 2 3 2" xfId="39392" xr:uid="{00000000-0005-0000-0000-0000CB8B0000}"/>
    <cellStyle name="Normal 7 16 3 2 5 2 2 4" xfId="19584" xr:uid="{00000000-0005-0000-0000-0000CC8B0000}"/>
    <cellStyle name="Normal 7 16 3 2 5 2 2 5" xfId="24536" xr:uid="{00000000-0005-0000-0000-0000CD8B0000}"/>
    <cellStyle name="Normal 7 16 3 2 5 2 2 6" xfId="29488" xr:uid="{00000000-0005-0000-0000-0000CE8B0000}"/>
    <cellStyle name="Normal 7 16 3 2 5 2 2 7" xfId="34440" xr:uid="{00000000-0005-0000-0000-0000CF8B0000}"/>
    <cellStyle name="Normal 7 16 3 2 5 2 3" xfId="6185" xr:uid="{00000000-0005-0000-0000-0000D08B0000}"/>
    <cellStyle name="Normal 7 16 3 2 5 2 3 2" xfId="11135" xr:uid="{00000000-0005-0000-0000-0000D18B0000}"/>
    <cellStyle name="Normal 7 16 3 2 5 2 3 2 2" xfId="45796" xr:uid="{00000000-0005-0000-0000-0000D28B0000}"/>
    <cellStyle name="Normal 7 16 3 2 5 2 3 3" xfId="16085" xr:uid="{00000000-0005-0000-0000-0000D38B0000}"/>
    <cellStyle name="Normal 7 16 3 2 5 2 3 3 2" xfId="40844" xr:uid="{00000000-0005-0000-0000-0000D48B0000}"/>
    <cellStyle name="Normal 7 16 3 2 5 2 3 4" xfId="21036" xr:uid="{00000000-0005-0000-0000-0000D58B0000}"/>
    <cellStyle name="Normal 7 16 3 2 5 2 3 5" xfId="25988" xr:uid="{00000000-0005-0000-0000-0000D68B0000}"/>
    <cellStyle name="Normal 7 16 3 2 5 2 3 6" xfId="30940" xr:uid="{00000000-0005-0000-0000-0000D78B0000}"/>
    <cellStyle name="Normal 7 16 3 2 5 2 3 7" xfId="35892" xr:uid="{00000000-0005-0000-0000-0000D88B0000}"/>
    <cellStyle name="Normal 7 16 3 2 5 2 4" xfId="3281" xr:uid="{00000000-0005-0000-0000-0000D98B0000}"/>
    <cellStyle name="Normal 7 16 3 2 5 2 4 2" xfId="42892" xr:uid="{00000000-0005-0000-0000-0000DA8B0000}"/>
    <cellStyle name="Normal 7 16 3 2 5 2 5" xfId="8231" xr:uid="{00000000-0005-0000-0000-0000DB8B0000}"/>
    <cellStyle name="Normal 7 16 3 2 5 2 5 2" xfId="37940" xr:uid="{00000000-0005-0000-0000-0000DC8B0000}"/>
    <cellStyle name="Normal 7 16 3 2 5 2 6" xfId="13181" xr:uid="{00000000-0005-0000-0000-0000DD8B0000}"/>
    <cellStyle name="Normal 7 16 3 2 5 2 7" xfId="18132" xr:uid="{00000000-0005-0000-0000-0000DE8B0000}"/>
    <cellStyle name="Normal 7 16 3 2 5 2 8" xfId="23084" xr:uid="{00000000-0005-0000-0000-0000DF8B0000}"/>
    <cellStyle name="Normal 7 16 3 2 5 2 9" xfId="28036" xr:uid="{00000000-0005-0000-0000-0000E08B0000}"/>
    <cellStyle name="Normal 7 16 3 2 5 3" xfId="2687" xr:uid="{00000000-0005-0000-0000-0000E18B0000}"/>
    <cellStyle name="Normal 7 16 3 2 5 3 2" xfId="7637" xr:uid="{00000000-0005-0000-0000-0000E28B0000}"/>
    <cellStyle name="Normal 7 16 3 2 5 3 2 2" xfId="42298" xr:uid="{00000000-0005-0000-0000-0000E38B0000}"/>
    <cellStyle name="Normal 7 16 3 2 5 3 3" xfId="12587" xr:uid="{00000000-0005-0000-0000-0000E48B0000}"/>
    <cellStyle name="Normal 7 16 3 2 5 3 3 2" xfId="37346" xr:uid="{00000000-0005-0000-0000-0000E58B0000}"/>
    <cellStyle name="Normal 7 16 3 2 5 3 4" xfId="17538" xr:uid="{00000000-0005-0000-0000-0000E68B0000}"/>
    <cellStyle name="Normal 7 16 3 2 5 3 5" xfId="22490" xr:uid="{00000000-0005-0000-0000-0000E78B0000}"/>
    <cellStyle name="Normal 7 16 3 2 5 3 6" xfId="27442" xr:uid="{00000000-0005-0000-0000-0000E88B0000}"/>
    <cellStyle name="Normal 7 16 3 2 5 3 7" xfId="32394" xr:uid="{00000000-0005-0000-0000-0000E98B0000}"/>
    <cellStyle name="Normal 7 16 3 2 5 4" xfId="4139" xr:uid="{00000000-0005-0000-0000-0000EA8B0000}"/>
    <cellStyle name="Normal 7 16 3 2 5 4 2" xfId="9089" xr:uid="{00000000-0005-0000-0000-0000EB8B0000}"/>
    <cellStyle name="Normal 7 16 3 2 5 4 2 2" xfId="43750" xr:uid="{00000000-0005-0000-0000-0000EC8B0000}"/>
    <cellStyle name="Normal 7 16 3 2 5 4 3" xfId="14039" xr:uid="{00000000-0005-0000-0000-0000ED8B0000}"/>
    <cellStyle name="Normal 7 16 3 2 5 4 3 2" xfId="38798" xr:uid="{00000000-0005-0000-0000-0000EE8B0000}"/>
    <cellStyle name="Normal 7 16 3 2 5 4 4" xfId="18990" xr:uid="{00000000-0005-0000-0000-0000EF8B0000}"/>
    <cellStyle name="Normal 7 16 3 2 5 4 5" xfId="23942" xr:uid="{00000000-0005-0000-0000-0000F08B0000}"/>
    <cellStyle name="Normal 7 16 3 2 5 4 6" xfId="28894" xr:uid="{00000000-0005-0000-0000-0000F18B0000}"/>
    <cellStyle name="Normal 7 16 3 2 5 4 7" xfId="33846" xr:uid="{00000000-0005-0000-0000-0000F28B0000}"/>
    <cellStyle name="Normal 7 16 3 2 5 5" xfId="5591" xr:uid="{00000000-0005-0000-0000-0000F38B0000}"/>
    <cellStyle name="Normal 7 16 3 2 5 5 2" xfId="10541" xr:uid="{00000000-0005-0000-0000-0000F48B0000}"/>
    <cellStyle name="Normal 7 16 3 2 5 5 2 2" xfId="45202" xr:uid="{00000000-0005-0000-0000-0000F58B0000}"/>
    <cellStyle name="Normal 7 16 3 2 5 5 3" xfId="15491" xr:uid="{00000000-0005-0000-0000-0000F68B0000}"/>
    <cellStyle name="Normal 7 16 3 2 5 5 3 2" xfId="40250" xr:uid="{00000000-0005-0000-0000-0000F78B0000}"/>
    <cellStyle name="Normal 7 16 3 2 5 5 4" xfId="20442" xr:uid="{00000000-0005-0000-0000-0000F88B0000}"/>
    <cellStyle name="Normal 7 16 3 2 5 5 5" xfId="25394" xr:uid="{00000000-0005-0000-0000-0000F98B0000}"/>
    <cellStyle name="Normal 7 16 3 2 5 5 6" xfId="30346" xr:uid="{00000000-0005-0000-0000-0000FA8B0000}"/>
    <cellStyle name="Normal 7 16 3 2 5 5 7" xfId="35298" xr:uid="{00000000-0005-0000-0000-0000FB8B0000}"/>
    <cellStyle name="Normal 7 16 3 2 5 6" xfId="1829" xr:uid="{00000000-0005-0000-0000-0000FC8B0000}"/>
    <cellStyle name="Normal 7 16 3 2 5 6 2" xfId="41440" xr:uid="{00000000-0005-0000-0000-0000FD8B0000}"/>
    <cellStyle name="Normal 7 16 3 2 5 7" xfId="6779" xr:uid="{00000000-0005-0000-0000-0000FE8B0000}"/>
    <cellStyle name="Normal 7 16 3 2 5 7 2" xfId="36488" xr:uid="{00000000-0005-0000-0000-0000FF8B0000}"/>
    <cellStyle name="Normal 7 16 3 2 5 8" xfId="11729" xr:uid="{00000000-0005-0000-0000-0000008C0000}"/>
    <cellStyle name="Normal 7 16 3 2 5 9" xfId="16680" xr:uid="{00000000-0005-0000-0000-0000018C0000}"/>
    <cellStyle name="Normal 7 16 3 2 6" xfId="905" xr:uid="{00000000-0005-0000-0000-0000028C0000}"/>
    <cellStyle name="Normal 7 16 3 2 6 10" xfId="21896" xr:uid="{00000000-0005-0000-0000-0000038C0000}"/>
    <cellStyle name="Normal 7 16 3 2 6 11" xfId="26848" xr:uid="{00000000-0005-0000-0000-0000048C0000}"/>
    <cellStyle name="Normal 7 16 3 2 6 12" xfId="31800" xr:uid="{00000000-0005-0000-0000-0000058C0000}"/>
    <cellStyle name="Normal 7 16 3 2 6 2" xfId="1499" xr:uid="{00000000-0005-0000-0000-0000068C0000}"/>
    <cellStyle name="Normal 7 16 3 2 6 2 10" xfId="33252" xr:uid="{00000000-0005-0000-0000-0000078C0000}"/>
    <cellStyle name="Normal 7 16 3 2 6 2 2" xfId="4997" xr:uid="{00000000-0005-0000-0000-0000088C0000}"/>
    <cellStyle name="Normal 7 16 3 2 6 2 2 2" xfId="9947" xr:uid="{00000000-0005-0000-0000-0000098C0000}"/>
    <cellStyle name="Normal 7 16 3 2 6 2 2 2 2" xfId="44608" xr:uid="{00000000-0005-0000-0000-00000A8C0000}"/>
    <cellStyle name="Normal 7 16 3 2 6 2 2 3" xfId="14897" xr:uid="{00000000-0005-0000-0000-00000B8C0000}"/>
    <cellStyle name="Normal 7 16 3 2 6 2 2 3 2" xfId="39656" xr:uid="{00000000-0005-0000-0000-00000C8C0000}"/>
    <cellStyle name="Normal 7 16 3 2 6 2 2 4" xfId="19848" xr:uid="{00000000-0005-0000-0000-00000D8C0000}"/>
    <cellStyle name="Normal 7 16 3 2 6 2 2 5" xfId="24800" xr:uid="{00000000-0005-0000-0000-00000E8C0000}"/>
    <cellStyle name="Normal 7 16 3 2 6 2 2 6" xfId="29752" xr:uid="{00000000-0005-0000-0000-00000F8C0000}"/>
    <cellStyle name="Normal 7 16 3 2 6 2 2 7" xfId="34704" xr:uid="{00000000-0005-0000-0000-0000108C0000}"/>
    <cellStyle name="Normal 7 16 3 2 6 2 3" xfId="6449" xr:uid="{00000000-0005-0000-0000-0000118C0000}"/>
    <cellStyle name="Normal 7 16 3 2 6 2 3 2" xfId="11399" xr:uid="{00000000-0005-0000-0000-0000128C0000}"/>
    <cellStyle name="Normal 7 16 3 2 6 2 3 2 2" xfId="46060" xr:uid="{00000000-0005-0000-0000-0000138C0000}"/>
    <cellStyle name="Normal 7 16 3 2 6 2 3 3" xfId="16349" xr:uid="{00000000-0005-0000-0000-0000148C0000}"/>
    <cellStyle name="Normal 7 16 3 2 6 2 3 3 2" xfId="41108" xr:uid="{00000000-0005-0000-0000-0000158C0000}"/>
    <cellStyle name="Normal 7 16 3 2 6 2 3 4" xfId="21300" xr:uid="{00000000-0005-0000-0000-0000168C0000}"/>
    <cellStyle name="Normal 7 16 3 2 6 2 3 5" xfId="26252" xr:uid="{00000000-0005-0000-0000-0000178C0000}"/>
    <cellStyle name="Normal 7 16 3 2 6 2 3 6" xfId="31204" xr:uid="{00000000-0005-0000-0000-0000188C0000}"/>
    <cellStyle name="Normal 7 16 3 2 6 2 3 7" xfId="36156" xr:uid="{00000000-0005-0000-0000-0000198C0000}"/>
    <cellStyle name="Normal 7 16 3 2 6 2 4" xfId="3545" xr:uid="{00000000-0005-0000-0000-00001A8C0000}"/>
    <cellStyle name="Normal 7 16 3 2 6 2 4 2" xfId="43156" xr:uid="{00000000-0005-0000-0000-00001B8C0000}"/>
    <cellStyle name="Normal 7 16 3 2 6 2 5" xfId="8495" xr:uid="{00000000-0005-0000-0000-00001C8C0000}"/>
    <cellStyle name="Normal 7 16 3 2 6 2 5 2" xfId="38204" xr:uid="{00000000-0005-0000-0000-00001D8C0000}"/>
    <cellStyle name="Normal 7 16 3 2 6 2 6" xfId="13445" xr:uid="{00000000-0005-0000-0000-00001E8C0000}"/>
    <cellStyle name="Normal 7 16 3 2 6 2 7" xfId="18396" xr:uid="{00000000-0005-0000-0000-00001F8C0000}"/>
    <cellStyle name="Normal 7 16 3 2 6 2 8" xfId="23348" xr:uid="{00000000-0005-0000-0000-0000208C0000}"/>
    <cellStyle name="Normal 7 16 3 2 6 2 9" xfId="28300" xr:uid="{00000000-0005-0000-0000-0000218C0000}"/>
    <cellStyle name="Normal 7 16 3 2 6 3" xfId="2951" xr:uid="{00000000-0005-0000-0000-0000228C0000}"/>
    <cellStyle name="Normal 7 16 3 2 6 3 2" xfId="7901" xr:uid="{00000000-0005-0000-0000-0000238C0000}"/>
    <cellStyle name="Normal 7 16 3 2 6 3 2 2" xfId="42562" xr:uid="{00000000-0005-0000-0000-0000248C0000}"/>
    <cellStyle name="Normal 7 16 3 2 6 3 3" xfId="12851" xr:uid="{00000000-0005-0000-0000-0000258C0000}"/>
    <cellStyle name="Normal 7 16 3 2 6 3 3 2" xfId="37610" xr:uid="{00000000-0005-0000-0000-0000268C0000}"/>
    <cellStyle name="Normal 7 16 3 2 6 3 4" xfId="17802" xr:uid="{00000000-0005-0000-0000-0000278C0000}"/>
    <cellStyle name="Normal 7 16 3 2 6 3 5" xfId="22754" xr:uid="{00000000-0005-0000-0000-0000288C0000}"/>
    <cellStyle name="Normal 7 16 3 2 6 3 6" xfId="27706" xr:uid="{00000000-0005-0000-0000-0000298C0000}"/>
    <cellStyle name="Normal 7 16 3 2 6 3 7" xfId="32658" xr:uid="{00000000-0005-0000-0000-00002A8C0000}"/>
    <cellStyle name="Normal 7 16 3 2 6 4" xfId="4403" xr:uid="{00000000-0005-0000-0000-00002B8C0000}"/>
    <cellStyle name="Normal 7 16 3 2 6 4 2" xfId="9353" xr:uid="{00000000-0005-0000-0000-00002C8C0000}"/>
    <cellStyle name="Normal 7 16 3 2 6 4 2 2" xfId="44014" xr:uid="{00000000-0005-0000-0000-00002D8C0000}"/>
    <cellStyle name="Normal 7 16 3 2 6 4 3" xfId="14303" xr:uid="{00000000-0005-0000-0000-00002E8C0000}"/>
    <cellStyle name="Normal 7 16 3 2 6 4 3 2" xfId="39062" xr:uid="{00000000-0005-0000-0000-00002F8C0000}"/>
    <cellStyle name="Normal 7 16 3 2 6 4 4" xfId="19254" xr:uid="{00000000-0005-0000-0000-0000308C0000}"/>
    <cellStyle name="Normal 7 16 3 2 6 4 5" xfId="24206" xr:uid="{00000000-0005-0000-0000-0000318C0000}"/>
    <cellStyle name="Normal 7 16 3 2 6 4 6" xfId="29158" xr:uid="{00000000-0005-0000-0000-0000328C0000}"/>
    <cellStyle name="Normal 7 16 3 2 6 4 7" xfId="34110" xr:uid="{00000000-0005-0000-0000-0000338C0000}"/>
    <cellStyle name="Normal 7 16 3 2 6 5" xfId="5855" xr:uid="{00000000-0005-0000-0000-0000348C0000}"/>
    <cellStyle name="Normal 7 16 3 2 6 5 2" xfId="10805" xr:uid="{00000000-0005-0000-0000-0000358C0000}"/>
    <cellStyle name="Normal 7 16 3 2 6 5 2 2" xfId="45466" xr:uid="{00000000-0005-0000-0000-0000368C0000}"/>
    <cellStyle name="Normal 7 16 3 2 6 5 3" xfId="15755" xr:uid="{00000000-0005-0000-0000-0000378C0000}"/>
    <cellStyle name="Normal 7 16 3 2 6 5 3 2" xfId="40514" xr:uid="{00000000-0005-0000-0000-0000388C0000}"/>
    <cellStyle name="Normal 7 16 3 2 6 5 4" xfId="20706" xr:uid="{00000000-0005-0000-0000-0000398C0000}"/>
    <cellStyle name="Normal 7 16 3 2 6 5 5" xfId="25658" xr:uid="{00000000-0005-0000-0000-00003A8C0000}"/>
    <cellStyle name="Normal 7 16 3 2 6 5 6" xfId="30610" xr:uid="{00000000-0005-0000-0000-00003B8C0000}"/>
    <cellStyle name="Normal 7 16 3 2 6 5 7" xfId="35562" xr:uid="{00000000-0005-0000-0000-00003C8C0000}"/>
    <cellStyle name="Normal 7 16 3 2 6 6" xfId="2093" xr:uid="{00000000-0005-0000-0000-00003D8C0000}"/>
    <cellStyle name="Normal 7 16 3 2 6 6 2" xfId="41704" xr:uid="{00000000-0005-0000-0000-00003E8C0000}"/>
    <cellStyle name="Normal 7 16 3 2 6 7" xfId="7043" xr:uid="{00000000-0005-0000-0000-00003F8C0000}"/>
    <cellStyle name="Normal 7 16 3 2 6 7 2" xfId="36752" xr:uid="{00000000-0005-0000-0000-0000408C0000}"/>
    <cellStyle name="Normal 7 16 3 2 6 8" xfId="11993" xr:uid="{00000000-0005-0000-0000-0000418C0000}"/>
    <cellStyle name="Normal 7 16 3 2 6 9" xfId="16944" xr:uid="{00000000-0005-0000-0000-0000428C0000}"/>
    <cellStyle name="Normal 7 16 3 2 7" xfId="575" xr:uid="{00000000-0005-0000-0000-0000438C0000}"/>
    <cellStyle name="Normal 7 16 3 2 7 10" xfId="32328" xr:uid="{00000000-0005-0000-0000-0000448C0000}"/>
    <cellStyle name="Normal 7 16 3 2 7 2" xfId="4073" xr:uid="{00000000-0005-0000-0000-0000458C0000}"/>
    <cellStyle name="Normal 7 16 3 2 7 2 2" xfId="9023" xr:uid="{00000000-0005-0000-0000-0000468C0000}"/>
    <cellStyle name="Normal 7 16 3 2 7 2 2 2" xfId="43684" xr:uid="{00000000-0005-0000-0000-0000478C0000}"/>
    <cellStyle name="Normal 7 16 3 2 7 2 3" xfId="13973" xr:uid="{00000000-0005-0000-0000-0000488C0000}"/>
    <cellStyle name="Normal 7 16 3 2 7 2 3 2" xfId="38732" xr:uid="{00000000-0005-0000-0000-0000498C0000}"/>
    <cellStyle name="Normal 7 16 3 2 7 2 4" xfId="18924" xr:uid="{00000000-0005-0000-0000-00004A8C0000}"/>
    <cellStyle name="Normal 7 16 3 2 7 2 5" xfId="23876" xr:uid="{00000000-0005-0000-0000-00004B8C0000}"/>
    <cellStyle name="Normal 7 16 3 2 7 2 6" xfId="28828" xr:uid="{00000000-0005-0000-0000-00004C8C0000}"/>
    <cellStyle name="Normal 7 16 3 2 7 2 7" xfId="33780" xr:uid="{00000000-0005-0000-0000-00004D8C0000}"/>
    <cellStyle name="Normal 7 16 3 2 7 3" xfId="5525" xr:uid="{00000000-0005-0000-0000-00004E8C0000}"/>
    <cellStyle name="Normal 7 16 3 2 7 3 2" xfId="10475" xr:uid="{00000000-0005-0000-0000-00004F8C0000}"/>
    <cellStyle name="Normal 7 16 3 2 7 3 2 2" xfId="45136" xr:uid="{00000000-0005-0000-0000-0000508C0000}"/>
    <cellStyle name="Normal 7 16 3 2 7 3 3" xfId="15425" xr:uid="{00000000-0005-0000-0000-0000518C0000}"/>
    <cellStyle name="Normal 7 16 3 2 7 3 3 2" xfId="40184" xr:uid="{00000000-0005-0000-0000-0000528C0000}"/>
    <cellStyle name="Normal 7 16 3 2 7 3 4" xfId="20376" xr:uid="{00000000-0005-0000-0000-0000538C0000}"/>
    <cellStyle name="Normal 7 16 3 2 7 3 5" xfId="25328" xr:uid="{00000000-0005-0000-0000-0000548C0000}"/>
    <cellStyle name="Normal 7 16 3 2 7 3 6" xfId="30280" xr:uid="{00000000-0005-0000-0000-0000558C0000}"/>
    <cellStyle name="Normal 7 16 3 2 7 3 7" xfId="35232" xr:uid="{00000000-0005-0000-0000-0000568C0000}"/>
    <cellStyle name="Normal 7 16 3 2 7 4" xfId="2621" xr:uid="{00000000-0005-0000-0000-0000578C0000}"/>
    <cellStyle name="Normal 7 16 3 2 7 4 2" xfId="42232" xr:uid="{00000000-0005-0000-0000-0000588C0000}"/>
    <cellStyle name="Normal 7 16 3 2 7 5" xfId="7571" xr:uid="{00000000-0005-0000-0000-0000598C0000}"/>
    <cellStyle name="Normal 7 16 3 2 7 5 2" xfId="37280" xr:uid="{00000000-0005-0000-0000-00005A8C0000}"/>
    <cellStyle name="Normal 7 16 3 2 7 6" xfId="12521" xr:uid="{00000000-0005-0000-0000-00005B8C0000}"/>
    <cellStyle name="Normal 7 16 3 2 7 7" xfId="17472" xr:uid="{00000000-0005-0000-0000-00005C8C0000}"/>
    <cellStyle name="Normal 7 16 3 2 7 8" xfId="22424" xr:uid="{00000000-0005-0000-0000-00005D8C0000}"/>
    <cellStyle name="Normal 7 16 3 2 7 9" xfId="27376" xr:uid="{00000000-0005-0000-0000-00005E8C0000}"/>
    <cellStyle name="Normal 7 16 3 2 8" xfId="1169" xr:uid="{00000000-0005-0000-0000-00005F8C0000}"/>
    <cellStyle name="Normal 7 16 3 2 8 10" xfId="32922" xr:uid="{00000000-0005-0000-0000-0000608C0000}"/>
    <cellStyle name="Normal 7 16 3 2 8 2" xfId="4667" xr:uid="{00000000-0005-0000-0000-0000618C0000}"/>
    <cellStyle name="Normal 7 16 3 2 8 2 2" xfId="9617" xr:uid="{00000000-0005-0000-0000-0000628C0000}"/>
    <cellStyle name="Normal 7 16 3 2 8 2 2 2" xfId="44278" xr:uid="{00000000-0005-0000-0000-0000638C0000}"/>
    <cellStyle name="Normal 7 16 3 2 8 2 3" xfId="14567" xr:uid="{00000000-0005-0000-0000-0000648C0000}"/>
    <cellStyle name="Normal 7 16 3 2 8 2 3 2" xfId="39326" xr:uid="{00000000-0005-0000-0000-0000658C0000}"/>
    <cellStyle name="Normal 7 16 3 2 8 2 4" xfId="19518" xr:uid="{00000000-0005-0000-0000-0000668C0000}"/>
    <cellStyle name="Normal 7 16 3 2 8 2 5" xfId="24470" xr:uid="{00000000-0005-0000-0000-0000678C0000}"/>
    <cellStyle name="Normal 7 16 3 2 8 2 6" xfId="29422" xr:uid="{00000000-0005-0000-0000-0000688C0000}"/>
    <cellStyle name="Normal 7 16 3 2 8 2 7" xfId="34374" xr:uid="{00000000-0005-0000-0000-0000698C0000}"/>
    <cellStyle name="Normal 7 16 3 2 8 3" xfId="6119" xr:uid="{00000000-0005-0000-0000-00006A8C0000}"/>
    <cellStyle name="Normal 7 16 3 2 8 3 2" xfId="11069" xr:uid="{00000000-0005-0000-0000-00006B8C0000}"/>
    <cellStyle name="Normal 7 16 3 2 8 3 2 2" xfId="45730" xr:uid="{00000000-0005-0000-0000-00006C8C0000}"/>
    <cellStyle name="Normal 7 16 3 2 8 3 3" xfId="16019" xr:uid="{00000000-0005-0000-0000-00006D8C0000}"/>
    <cellStyle name="Normal 7 16 3 2 8 3 3 2" xfId="40778" xr:uid="{00000000-0005-0000-0000-00006E8C0000}"/>
    <cellStyle name="Normal 7 16 3 2 8 3 4" xfId="20970" xr:uid="{00000000-0005-0000-0000-00006F8C0000}"/>
    <cellStyle name="Normal 7 16 3 2 8 3 5" xfId="25922" xr:uid="{00000000-0005-0000-0000-0000708C0000}"/>
    <cellStyle name="Normal 7 16 3 2 8 3 6" xfId="30874" xr:uid="{00000000-0005-0000-0000-0000718C0000}"/>
    <cellStyle name="Normal 7 16 3 2 8 3 7" xfId="35826" xr:uid="{00000000-0005-0000-0000-0000728C0000}"/>
    <cellStyle name="Normal 7 16 3 2 8 4" xfId="3215" xr:uid="{00000000-0005-0000-0000-0000738C0000}"/>
    <cellStyle name="Normal 7 16 3 2 8 4 2" xfId="42826" xr:uid="{00000000-0005-0000-0000-0000748C0000}"/>
    <cellStyle name="Normal 7 16 3 2 8 5" xfId="8165" xr:uid="{00000000-0005-0000-0000-0000758C0000}"/>
    <cellStyle name="Normal 7 16 3 2 8 5 2" xfId="37874" xr:uid="{00000000-0005-0000-0000-0000768C0000}"/>
    <cellStyle name="Normal 7 16 3 2 8 6" xfId="13115" xr:uid="{00000000-0005-0000-0000-0000778C0000}"/>
    <cellStyle name="Normal 7 16 3 2 8 7" xfId="18066" xr:uid="{00000000-0005-0000-0000-0000788C0000}"/>
    <cellStyle name="Normal 7 16 3 2 8 8" xfId="23018" xr:uid="{00000000-0005-0000-0000-0000798C0000}"/>
    <cellStyle name="Normal 7 16 3 2 8 9" xfId="27970" xr:uid="{00000000-0005-0000-0000-00007A8C0000}"/>
    <cellStyle name="Normal 7 16 3 2 9" xfId="2357" xr:uid="{00000000-0005-0000-0000-00007B8C0000}"/>
    <cellStyle name="Normal 7 16 3 2 9 2" xfId="7307" xr:uid="{00000000-0005-0000-0000-00007C8C0000}"/>
    <cellStyle name="Normal 7 16 3 2 9 2 2" xfId="41968" xr:uid="{00000000-0005-0000-0000-00007D8C0000}"/>
    <cellStyle name="Normal 7 16 3 2 9 3" xfId="12257" xr:uid="{00000000-0005-0000-0000-00007E8C0000}"/>
    <cellStyle name="Normal 7 16 3 2 9 3 2" xfId="37016" xr:uid="{00000000-0005-0000-0000-00007F8C0000}"/>
    <cellStyle name="Normal 7 16 3 2 9 4" xfId="17208" xr:uid="{00000000-0005-0000-0000-0000808C0000}"/>
    <cellStyle name="Normal 7 16 3 2 9 5" xfId="22160" xr:uid="{00000000-0005-0000-0000-0000818C0000}"/>
    <cellStyle name="Normal 7 16 3 2 9 6" xfId="27112" xr:uid="{00000000-0005-0000-0000-0000828C0000}"/>
    <cellStyle name="Normal 7 16 3 2 9 7" xfId="32064" xr:uid="{00000000-0005-0000-0000-0000838C0000}"/>
    <cellStyle name="Normal 7 16 3 3" xfId="344" xr:uid="{00000000-0005-0000-0000-0000848C0000}"/>
    <cellStyle name="Normal 7 16 3 3 10" xfId="11762" xr:uid="{00000000-0005-0000-0000-0000858C0000}"/>
    <cellStyle name="Normal 7 16 3 3 11" xfId="16713" xr:uid="{00000000-0005-0000-0000-0000868C0000}"/>
    <cellStyle name="Normal 7 16 3 3 12" xfId="21665" xr:uid="{00000000-0005-0000-0000-0000878C0000}"/>
    <cellStyle name="Normal 7 16 3 3 13" xfId="26617" xr:uid="{00000000-0005-0000-0000-0000888C0000}"/>
    <cellStyle name="Normal 7 16 3 3 14" xfId="31569" xr:uid="{00000000-0005-0000-0000-0000898C0000}"/>
    <cellStyle name="Normal 7 16 3 3 2" xfId="938" xr:uid="{00000000-0005-0000-0000-00008A8C0000}"/>
    <cellStyle name="Normal 7 16 3 3 2 10" xfId="21929" xr:uid="{00000000-0005-0000-0000-00008B8C0000}"/>
    <cellStyle name="Normal 7 16 3 3 2 11" xfId="26881" xr:uid="{00000000-0005-0000-0000-00008C8C0000}"/>
    <cellStyle name="Normal 7 16 3 3 2 12" xfId="31833" xr:uid="{00000000-0005-0000-0000-00008D8C0000}"/>
    <cellStyle name="Normal 7 16 3 3 2 2" xfId="1532" xr:uid="{00000000-0005-0000-0000-00008E8C0000}"/>
    <cellStyle name="Normal 7 16 3 3 2 2 10" xfId="33285" xr:uid="{00000000-0005-0000-0000-00008F8C0000}"/>
    <cellStyle name="Normal 7 16 3 3 2 2 2" xfId="5030" xr:uid="{00000000-0005-0000-0000-0000908C0000}"/>
    <cellStyle name="Normal 7 16 3 3 2 2 2 2" xfId="9980" xr:uid="{00000000-0005-0000-0000-0000918C0000}"/>
    <cellStyle name="Normal 7 16 3 3 2 2 2 2 2" xfId="44641" xr:uid="{00000000-0005-0000-0000-0000928C0000}"/>
    <cellStyle name="Normal 7 16 3 3 2 2 2 3" xfId="14930" xr:uid="{00000000-0005-0000-0000-0000938C0000}"/>
    <cellStyle name="Normal 7 16 3 3 2 2 2 3 2" xfId="39689" xr:uid="{00000000-0005-0000-0000-0000948C0000}"/>
    <cellStyle name="Normal 7 16 3 3 2 2 2 4" xfId="19881" xr:uid="{00000000-0005-0000-0000-0000958C0000}"/>
    <cellStyle name="Normal 7 16 3 3 2 2 2 5" xfId="24833" xr:uid="{00000000-0005-0000-0000-0000968C0000}"/>
    <cellStyle name="Normal 7 16 3 3 2 2 2 6" xfId="29785" xr:uid="{00000000-0005-0000-0000-0000978C0000}"/>
    <cellStyle name="Normal 7 16 3 3 2 2 2 7" xfId="34737" xr:uid="{00000000-0005-0000-0000-0000988C0000}"/>
    <cellStyle name="Normal 7 16 3 3 2 2 3" xfId="6482" xr:uid="{00000000-0005-0000-0000-0000998C0000}"/>
    <cellStyle name="Normal 7 16 3 3 2 2 3 2" xfId="11432" xr:uid="{00000000-0005-0000-0000-00009A8C0000}"/>
    <cellStyle name="Normal 7 16 3 3 2 2 3 2 2" xfId="46093" xr:uid="{00000000-0005-0000-0000-00009B8C0000}"/>
    <cellStyle name="Normal 7 16 3 3 2 2 3 3" xfId="16382" xr:uid="{00000000-0005-0000-0000-00009C8C0000}"/>
    <cellStyle name="Normal 7 16 3 3 2 2 3 3 2" xfId="41141" xr:uid="{00000000-0005-0000-0000-00009D8C0000}"/>
    <cellStyle name="Normal 7 16 3 3 2 2 3 4" xfId="21333" xr:uid="{00000000-0005-0000-0000-00009E8C0000}"/>
    <cellStyle name="Normal 7 16 3 3 2 2 3 5" xfId="26285" xr:uid="{00000000-0005-0000-0000-00009F8C0000}"/>
    <cellStyle name="Normal 7 16 3 3 2 2 3 6" xfId="31237" xr:uid="{00000000-0005-0000-0000-0000A08C0000}"/>
    <cellStyle name="Normal 7 16 3 3 2 2 3 7" xfId="36189" xr:uid="{00000000-0005-0000-0000-0000A18C0000}"/>
    <cellStyle name="Normal 7 16 3 3 2 2 4" xfId="3578" xr:uid="{00000000-0005-0000-0000-0000A28C0000}"/>
    <cellStyle name="Normal 7 16 3 3 2 2 4 2" xfId="43189" xr:uid="{00000000-0005-0000-0000-0000A38C0000}"/>
    <cellStyle name="Normal 7 16 3 3 2 2 5" xfId="8528" xr:uid="{00000000-0005-0000-0000-0000A48C0000}"/>
    <cellStyle name="Normal 7 16 3 3 2 2 5 2" xfId="38237" xr:uid="{00000000-0005-0000-0000-0000A58C0000}"/>
    <cellStyle name="Normal 7 16 3 3 2 2 6" xfId="13478" xr:uid="{00000000-0005-0000-0000-0000A68C0000}"/>
    <cellStyle name="Normal 7 16 3 3 2 2 7" xfId="18429" xr:uid="{00000000-0005-0000-0000-0000A78C0000}"/>
    <cellStyle name="Normal 7 16 3 3 2 2 8" xfId="23381" xr:uid="{00000000-0005-0000-0000-0000A88C0000}"/>
    <cellStyle name="Normal 7 16 3 3 2 2 9" xfId="28333" xr:uid="{00000000-0005-0000-0000-0000A98C0000}"/>
    <cellStyle name="Normal 7 16 3 3 2 3" xfId="2984" xr:uid="{00000000-0005-0000-0000-0000AA8C0000}"/>
    <cellStyle name="Normal 7 16 3 3 2 3 2" xfId="7934" xr:uid="{00000000-0005-0000-0000-0000AB8C0000}"/>
    <cellStyle name="Normal 7 16 3 3 2 3 2 2" xfId="42595" xr:uid="{00000000-0005-0000-0000-0000AC8C0000}"/>
    <cellStyle name="Normal 7 16 3 3 2 3 3" xfId="12884" xr:uid="{00000000-0005-0000-0000-0000AD8C0000}"/>
    <cellStyle name="Normal 7 16 3 3 2 3 3 2" xfId="37643" xr:uid="{00000000-0005-0000-0000-0000AE8C0000}"/>
    <cellStyle name="Normal 7 16 3 3 2 3 4" xfId="17835" xr:uid="{00000000-0005-0000-0000-0000AF8C0000}"/>
    <cellStyle name="Normal 7 16 3 3 2 3 5" xfId="22787" xr:uid="{00000000-0005-0000-0000-0000B08C0000}"/>
    <cellStyle name="Normal 7 16 3 3 2 3 6" xfId="27739" xr:uid="{00000000-0005-0000-0000-0000B18C0000}"/>
    <cellStyle name="Normal 7 16 3 3 2 3 7" xfId="32691" xr:uid="{00000000-0005-0000-0000-0000B28C0000}"/>
    <cellStyle name="Normal 7 16 3 3 2 4" xfId="4436" xr:uid="{00000000-0005-0000-0000-0000B38C0000}"/>
    <cellStyle name="Normal 7 16 3 3 2 4 2" xfId="9386" xr:uid="{00000000-0005-0000-0000-0000B48C0000}"/>
    <cellStyle name="Normal 7 16 3 3 2 4 2 2" xfId="44047" xr:uid="{00000000-0005-0000-0000-0000B58C0000}"/>
    <cellStyle name="Normal 7 16 3 3 2 4 3" xfId="14336" xr:uid="{00000000-0005-0000-0000-0000B68C0000}"/>
    <cellStyle name="Normal 7 16 3 3 2 4 3 2" xfId="39095" xr:uid="{00000000-0005-0000-0000-0000B78C0000}"/>
    <cellStyle name="Normal 7 16 3 3 2 4 4" xfId="19287" xr:uid="{00000000-0005-0000-0000-0000B88C0000}"/>
    <cellStyle name="Normal 7 16 3 3 2 4 5" xfId="24239" xr:uid="{00000000-0005-0000-0000-0000B98C0000}"/>
    <cellStyle name="Normal 7 16 3 3 2 4 6" xfId="29191" xr:uid="{00000000-0005-0000-0000-0000BA8C0000}"/>
    <cellStyle name="Normal 7 16 3 3 2 4 7" xfId="34143" xr:uid="{00000000-0005-0000-0000-0000BB8C0000}"/>
    <cellStyle name="Normal 7 16 3 3 2 5" xfId="5888" xr:uid="{00000000-0005-0000-0000-0000BC8C0000}"/>
    <cellStyle name="Normal 7 16 3 3 2 5 2" xfId="10838" xr:uid="{00000000-0005-0000-0000-0000BD8C0000}"/>
    <cellStyle name="Normal 7 16 3 3 2 5 2 2" xfId="45499" xr:uid="{00000000-0005-0000-0000-0000BE8C0000}"/>
    <cellStyle name="Normal 7 16 3 3 2 5 3" xfId="15788" xr:uid="{00000000-0005-0000-0000-0000BF8C0000}"/>
    <cellStyle name="Normal 7 16 3 3 2 5 3 2" xfId="40547" xr:uid="{00000000-0005-0000-0000-0000C08C0000}"/>
    <cellStyle name="Normal 7 16 3 3 2 5 4" xfId="20739" xr:uid="{00000000-0005-0000-0000-0000C18C0000}"/>
    <cellStyle name="Normal 7 16 3 3 2 5 5" xfId="25691" xr:uid="{00000000-0005-0000-0000-0000C28C0000}"/>
    <cellStyle name="Normal 7 16 3 3 2 5 6" xfId="30643" xr:uid="{00000000-0005-0000-0000-0000C38C0000}"/>
    <cellStyle name="Normal 7 16 3 3 2 5 7" xfId="35595" xr:uid="{00000000-0005-0000-0000-0000C48C0000}"/>
    <cellStyle name="Normal 7 16 3 3 2 6" xfId="2126" xr:uid="{00000000-0005-0000-0000-0000C58C0000}"/>
    <cellStyle name="Normal 7 16 3 3 2 6 2" xfId="41737" xr:uid="{00000000-0005-0000-0000-0000C68C0000}"/>
    <cellStyle name="Normal 7 16 3 3 2 7" xfId="7076" xr:uid="{00000000-0005-0000-0000-0000C78C0000}"/>
    <cellStyle name="Normal 7 16 3 3 2 7 2" xfId="36785" xr:uid="{00000000-0005-0000-0000-0000C88C0000}"/>
    <cellStyle name="Normal 7 16 3 3 2 8" xfId="12026" xr:uid="{00000000-0005-0000-0000-0000C98C0000}"/>
    <cellStyle name="Normal 7 16 3 3 2 9" xfId="16977" xr:uid="{00000000-0005-0000-0000-0000CA8C0000}"/>
    <cellStyle name="Normal 7 16 3 3 3" xfId="674" xr:uid="{00000000-0005-0000-0000-0000CB8C0000}"/>
    <cellStyle name="Normal 7 16 3 3 3 10" xfId="32427" xr:uid="{00000000-0005-0000-0000-0000CC8C0000}"/>
    <cellStyle name="Normal 7 16 3 3 3 2" xfId="4172" xr:uid="{00000000-0005-0000-0000-0000CD8C0000}"/>
    <cellStyle name="Normal 7 16 3 3 3 2 2" xfId="9122" xr:uid="{00000000-0005-0000-0000-0000CE8C0000}"/>
    <cellStyle name="Normal 7 16 3 3 3 2 2 2" xfId="43783" xr:uid="{00000000-0005-0000-0000-0000CF8C0000}"/>
    <cellStyle name="Normal 7 16 3 3 3 2 3" xfId="14072" xr:uid="{00000000-0005-0000-0000-0000D08C0000}"/>
    <cellStyle name="Normal 7 16 3 3 3 2 3 2" xfId="38831" xr:uid="{00000000-0005-0000-0000-0000D18C0000}"/>
    <cellStyle name="Normal 7 16 3 3 3 2 4" xfId="19023" xr:uid="{00000000-0005-0000-0000-0000D28C0000}"/>
    <cellStyle name="Normal 7 16 3 3 3 2 5" xfId="23975" xr:uid="{00000000-0005-0000-0000-0000D38C0000}"/>
    <cellStyle name="Normal 7 16 3 3 3 2 6" xfId="28927" xr:uid="{00000000-0005-0000-0000-0000D48C0000}"/>
    <cellStyle name="Normal 7 16 3 3 3 2 7" xfId="33879" xr:uid="{00000000-0005-0000-0000-0000D58C0000}"/>
    <cellStyle name="Normal 7 16 3 3 3 3" xfId="5624" xr:uid="{00000000-0005-0000-0000-0000D68C0000}"/>
    <cellStyle name="Normal 7 16 3 3 3 3 2" xfId="10574" xr:uid="{00000000-0005-0000-0000-0000D78C0000}"/>
    <cellStyle name="Normal 7 16 3 3 3 3 2 2" xfId="45235" xr:uid="{00000000-0005-0000-0000-0000D88C0000}"/>
    <cellStyle name="Normal 7 16 3 3 3 3 3" xfId="15524" xr:uid="{00000000-0005-0000-0000-0000D98C0000}"/>
    <cellStyle name="Normal 7 16 3 3 3 3 3 2" xfId="40283" xr:uid="{00000000-0005-0000-0000-0000DA8C0000}"/>
    <cellStyle name="Normal 7 16 3 3 3 3 4" xfId="20475" xr:uid="{00000000-0005-0000-0000-0000DB8C0000}"/>
    <cellStyle name="Normal 7 16 3 3 3 3 5" xfId="25427" xr:uid="{00000000-0005-0000-0000-0000DC8C0000}"/>
    <cellStyle name="Normal 7 16 3 3 3 3 6" xfId="30379" xr:uid="{00000000-0005-0000-0000-0000DD8C0000}"/>
    <cellStyle name="Normal 7 16 3 3 3 3 7" xfId="35331" xr:uid="{00000000-0005-0000-0000-0000DE8C0000}"/>
    <cellStyle name="Normal 7 16 3 3 3 4" xfId="2720" xr:uid="{00000000-0005-0000-0000-0000DF8C0000}"/>
    <cellStyle name="Normal 7 16 3 3 3 4 2" xfId="42331" xr:uid="{00000000-0005-0000-0000-0000E08C0000}"/>
    <cellStyle name="Normal 7 16 3 3 3 5" xfId="7670" xr:uid="{00000000-0005-0000-0000-0000E18C0000}"/>
    <cellStyle name="Normal 7 16 3 3 3 5 2" xfId="37379" xr:uid="{00000000-0005-0000-0000-0000E28C0000}"/>
    <cellStyle name="Normal 7 16 3 3 3 6" xfId="12620" xr:uid="{00000000-0005-0000-0000-0000E38C0000}"/>
    <cellStyle name="Normal 7 16 3 3 3 7" xfId="17571" xr:uid="{00000000-0005-0000-0000-0000E48C0000}"/>
    <cellStyle name="Normal 7 16 3 3 3 8" xfId="22523" xr:uid="{00000000-0005-0000-0000-0000E58C0000}"/>
    <cellStyle name="Normal 7 16 3 3 3 9" xfId="27475" xr:uid="{00000000-0005-0000-0000-0000E68C0000}"/>
    <cellStyle name="Normal 7 16 3 3 4" xfId="1268" xr:uid="{00000000-0005-0000-0000-0000E78C0000}"/>
    <cellStyle name="Normal 7 16 3 3 4 10" xfId="33021" xr:uid="{00000000-0005-0000-0000-0000E88C0000}"/>
    <cellStyle name="Normal 7 16 3 3 4 2" xfId="4766" xr:uid="{00000000-0005-0000-0000-0000E98C0000}"/>
    <cellStyle name="Normal 7 16 3 3 4 2 2" xfId="9716" xr:uid="{00000000-0005-0000-0000-0000EA8C0000}"/>
    <cellStyle name="Normal 7 16 3 3 4 2 2 2" xfId="44377" xr:uid="{00000000-0005-0000-0000-0000EB8C0000}"/>
    <cellStyle name="Normal 7 16 3 3 4 2 3" xfId="14666" xr:uid="{00000000-0005-0000-0000-0000EC8C0000}"/>
    <cellStyle name="Normal 7 16 3 3 4 2 3 2" xfId="39425" xr:uid="{00000000-0005-0000-0000-0000ED8C0000}"/>
    <cellStyle name="Normal 7 16 3 3 4 2 4" xfId="19617" xr:uid="{00000000-0005-0000-0000-0000EE8C0000}"/>
    <cellStyle name="Normal 7 16 3 3 4 2 5" xfId="24569" xr:uid="{00000000-0005-0000-0000-0000EF8C0000}"/>
    <cellStyle name="Normal 7 16 3 3 4 2 6" xfId="29521" xr:uid="{00000000-0005-0000-0000-0000F08C0000}"/>
    <cellStyle name="Normal 7 16 3 3 4 2 7" xfId="34473" xr:uid="{00000000-0005-0000-0000-0000F18C0000}"/>
    <cellStyle name="Normal 7 16 3 3 4 3" xfId="6218" xr:uid="{00000000-0005-0000-0000-0000F28C0000}"/>
    <cellStyle name="Normal 7 16 3 3 4 3 2" xfId="11168" xr:uid="{00000000-0005-0000-0000-0000F38C0000}"/>
    <cellStyle name="Normal 7 16 3 3 4 3 2 2" xfId="45829" xr:uid="{00000000-0005-0000-0000-0000F48C0000}"/>
    <cellStyle name="Normal 7 16 3 3 4 3 3" xfId="16118" xr:uid="{00000000-0005-0000-0000-0000F58C0000}"/>
    <cellStyle name="Normal 7 16 3 3 4 3 3 2" xfId="40877" xr:uid="{00000000-0005-0000-0000-0000F68C0000}"/>
    <cellStyle name="Normal 7 16 3 3 4 3 4" xfId="21069" xr:uid="{00000000-0005-0000-0000-0000F78C0000}"/>
    <cellStyle name="Normal 7 16 3 3 4 3 5" xfId="26021" xr:uid="{00000000-0005-0000-0000-0000F88C0000}"/>
    <cellStyle name="Normal 7 16 3 3 4 3 6" xfId="30973" xr:uid="{00000000-0005-0000-0000-0000F98C0000}"/>
    <cellStyle name="Normal 7 16 3 3 4 3 7" xfId="35925" xr:uid="{00000000-0005-0000-0000-0000FA8C0000}"/>
    <cellStyle name="Normal 7 16 3 3 4 4" xfId="3314" xr:uid="{00000000-0005-0000-0000-0000FB8C0000}"/>
    <cellStyle name="Normal 7 16 3 3 4 4 2" xfId="42925" xr:uid="{00000000-0005-0000-0000-0000FC8C0000}"/>
    <cellStyle name="Normal 7 16 3 3 4 5" xfId="8264" xr:uid="{00000000-0005-0000-0000-0000FD8C0000}"/>
    <cellStyle name="Normal 7 16 3 3 4 5 2" xfId="37973" xr:uid="{00000000-0005-0000-0000-0000FE8C0000}"/>
    <cellStyle name="Normal 7 16 3 3 4 6" xfId="13214" xr:uid="{00000000-0005-0000-0000-0000FF8C0000}"/>
    <cellStyle name="Normal 7 16 3 3 4 7" xfId="18165" xr:uid="{00000000-0005-0000-0000-0000008D0000}"/>
    <cellStyle name="Normal 7 16 3 3 4 8" xfId="23117" xr:uid="{00000000-0005-0000-0000-0000018D0000}"/>
    <cellStyle name="Normal 7 16 3 3 4 9" xfId="28069" xr:uid="{00000000-0005-0000-0000-0000028D0000}"/>
    <cellStyle name="Normal 7 16 3 3 5" xfId="2390" xr:uid="{00000000-0005-0000-0000-0000038D0000}"/>
    <cellStyle name="Normal 7 16 3 3 5 2" xfId="7340" xr:uid="{00000000-0005-0000-0000-0000048D0000}"/>
    <cellStyle name="Normal 7 16 3 3 5 2 2" xfId="42001" xr:uid="{00000000-0005-0000-0000-0000058D0000}"/>
    <cellStyle name="Normal 7 16 3 3 5 3" xfId="12290" xr:uid="{00000000-0005-0000-0000-0000068D0000}"/>
    <cellStyle name="Normal 7 16 3 3 5 3 2" xfId="37049" xr:uid="{00000000-0005-0000-0000-0000078D0000}"/>
    <cellStyle name="Normal 7 16 3 3 5 4" xfId="17241" xr:uid="{00000000-0005-0000-0000-0000088D0000}"/>
    <cellStyle name="Normal 7 16 3 3 5 5" xfId="22193" xr:uid="{00000000-0005-0000-0000-0000098D0000}"/>
    <cellStyle name="Normal 7 16 3 3 5 6" xfId="27145" xr:uid="{00000000-0005-0000-0000-00000A8D0000}"/>
    <cellStyle name="Normal 7 16 3 3 5 7" xfId="32097" xr:uid="{00000000-0005-0000-0000-00000B8D0000}"/>
    <cellStyle name="Normal 7 16 3 3 6" xfId="3842" xr:uid="{00000000-0005-0000-0000-00000C8D0000}"/>
    <cellStyle name="Normal 7 16 3 3 6 2" xfId="8792" xr:uid="{00000000-0005-0000-0000-00000D8D0000}"/>
    <cellStyle name="Normal 7 16 3 3 6 2 2" xfId="43453" xr:uid="{00000000-0005-0000-0000-00000E8D0000}"/>
    <cellStyle name="Normal 7 16 3 3 6 3" xfId="13742" xr:uid="{00000000-0005-0000-0000-00000F8D0000}"/>
    <cellStyle name="Normal 7 16 3 3 6 3 2" xfId="38501" xr:uid="{00000000-0005-0000-0000-0000108D0000}"/>
    <cellStyle name="Normal 7 16 3 3 6 4" xfId="18693" xr:uid="{00000000-0005-0000-0000-0000118D0000}"/>
    <cellStyle name="Normal 7 16 3 3 6 5" xfId="23645" xr:uid="{00000000-0005-0000-0000-0000128D0000}"/>
    <cellStyle name="Normal 7 16 3 3 6 6" xfId="28597" xr:uid="{00000000-0005-0000-0000-0000138D0000}"/>
    <cellStyle name="Normal 7 16 3 3 6 7" xfId="33549" xr:uid="{00000000-0005-0000-0000-0000148D0000}"/>
    <cellStyle name="Normal 7 16 3 3 7" xfId="5294" xr:uid="{00000000-0005-0000-0000-0000158D0000}"/>
    <cellStyle name="Normal 7 16 3 3 7 2" xfId="10244" xr:uid="{00000000-0005-0000-0000-0000168D0000}"/>
    <cellStyle name="Normal 7 16 3 3 7 2 2" xfId="44905" xr:uid="{00000000-0005-0000-0000-0000178D0000}"/>
    <cellStyle name="Normal 7 16 3 3 7 3" xfId="15194" xr:uid="{00000000-0005-0000-0000-0000188D0000}"/>
    <cellStyle name="Normal 7 16 3 3 7 3 2" xfId="39953" xr:uid="{00000000-0005-0000-0000-0000198D0000}"/>
    <cellStyle name="Normal 7 16 3 3 7 4" xfId="20145" xr:uid="{00000000-0005-0000-0000-00001A8D0000}"/>
    <cellStyle name="Normal 7 16 3 3 7 5" xfId="25097" xr:uid="{00000000-0005-0000-0000-00001B8D0000}"/>
    <cellStyle name="Normal 7 16 3 3 7 6" xfId="30049" xr:uid="{00000000-0005-0000-0000-00001C8D0000}"/>
    <cellStyle name="Normal 7 16 3 3 7 7" xfId="35001" xr:uid="{00000000-0005-0000-0000-00001D8D0000}"/>
    <cellStyle name="Normal 7 16 3 3 8" xfId="1862" xr:uid="{00000000-0005-0000-0000-00001E8D0000}"/>
    <cellStyle name="Normal 7 16 3 3 8 2" xfId="41473" xr:uid="{00000000-0005-0000-0000-00001F8D0000}"/>
    <cellStyle name="Normal 7 16 3 3 9" xfId="6812" xr:uid="{00000000-0005-0000-0000-0000208D0000}"/>
    <cellStyle name="Normal 7 16 3 3 9 2" xfId="36521" xr:uid="{00000000-0005-0000-0000-0000218D0000}"/>
    <cellStyle name="Normal 7 16 3 4" xfId="410" xr:uid="{00000000-0005-0000-0000-0000228D0000}"/>
    <cellStyle name="Normal 7 16 3 4 10" xfId="11828" xr:uid="{00000000-0005-0000-0000-0000238D0000}"/>
    <cellStyle name="Normal 7 16 3 4 11" xfId="16779" xr:uid="{00000000-0005-0000-0000-0000248D0000}"/>
    <cellStyle name="Normal 7 16 3 4 12" xfId="21731" xr:uid="{00000000-0005-0000-0000-0000258D0000}"/>
    <cellStyle name="Normal 7 16 3 4 13" xfId="26683" xr:uid="{00000000-0005-0000-0000-0000268D0000}"/>
    <cellStyle name="Normal 7 16 3 4 14" xfId="31635" xr:uid="{00000000-0005-0000-0000-0000278D0000}"/>
    <cellStyle name="Normal 7 16 3 4 2" xfId="1004" xr:uid="{00000000-0005-0000-0000-0000288D0000}"/>
    <cellStyle name="Normal 7 16 3 4 2 10" xfId="21995" xr:uid="{00000000-0005-0000-0000-0000298D0000}"/>
    <cellStyle name="Normal 7 16 3 4 2 11" xfId="26947" xr:uid="{00000000-0005-0000-0000-00002A8D0000}"/>
    <cellStyle name="Normal 7 16 3 4 2 12" xfId="31899" xr:uid="{00000000-0005-0000-0000-00002B8D0000}"/>
    <cellStyle name="Normal 7 16 3 4 2 2" xfId="1598" xr:uid="{00000000-0005-0000-0000-00002C8D0000}"/>
    <cellStyle name="Normal 7 16 3 4 2 2 10" xfId="33351" xr:uid="{00000000-0005-0000-0000-00002D8D0000}"/>
    <cellStyle name="Normal 7 16 3 4 2 2 2" xfId="5096" xr:uid="{00000000-0005-0000-0000-00002E8D0000}"/>
    <cellStyle name="Normal 7 16 3 4 2 2 2 2" xfId="10046" xr:uid="{00000000-0005-0000-0000-00002F8D0000}"/>
    <cellStyle name="Normal 7 16 3 4 2 2 2 2 2" xfId="44707" xr:uid="{00000000-0005-0000-0000-0000308D0000}"/>
    <cellStyle name="Normal 7 16 3 4 2 2 2 3" xfId="14996" xr:uid="{00000000-0005-0000-0000-0000318D0000}"/>
    <cellStyle name="Normal 7 16 3 4 2 2 2 3 2" xfId="39755" xr:uid="{00000000-0005-0000-0000-0000328D0000}"/>
    <cellStyle name="Normal 7 16 3 4 2 2 2 4" xfId="19947" xr:uid="{00000000-0005-0000-0000-0000338D0000}"/>
    <cellStyle name="Normal 7 16 3 4 2 2 2 5" xfId="24899" xr:uid="{00000000-0005-0000-0000-0000348D0000}"/>
    <cellStyle name="Normal 7 16 3 4 2 2 2 6" xfId="29851" xr:uid="{00000000-0005-0000-0000-0000358D0000}"/>
    <cellStyle name="Normal 7 16 3 4 2 2 2 7" xfId="34803" xr:uid="{00000000-0005-0000-0000-0000368D0000}"/>
    <cellStyle name="Normal 7 16 3 4 2 2 3" xfId="6548" xr:uid="{00000000-0005-0000-0000-0000378D0000}"/>
    <cellStyle name="Normal 7 16 3 4 2 2 3 2" xfId="11498" xr:uid="{00000000-0005-0000-0000-0000388D0000}"/>
    <cellStyle name="Normal 7 16 3 4 2 2 3 2 2" xfId="46159" xr:uid="{00000000-0005-0000-0000-0000398D0000}"/>
    <cellStyle name="Normal 7 16 3 4 2 2 3 3" xfId="16448" xr:uid="{00000000-0005-0000-0000-00003A8D0000}"/>
    <cellStyle name="Normal 7 16 3 4 2 2 3 3 2" xfId="41207" xr:uid="{00000000-0005-0000-0000-00003B8D0000}"/>
    <cellStyle name="Normal 7 16 3 4 2 2 3 4" xfId="21399" xr:uid="{00000000-0005-0000-0000-00003C8D0000}"/>
    <cellStyle name="Normal 7 16 3 4 2 2 3 5" xfId="26351" xr:uid="{00000000-0005-0000-0000-00003D8D0000}"/>
    <cellStyle name="Normal 7 16 3 4 2 2 3 6" xfId="31303" xr:uid="{00000000-0005-0000-0000-00003E8D0000}"/>
    <cellStyle name="Normal 7 16 3 4 2 2 3 7" xfId="36255" xr:uid="{00000000-0005-0000-0000-00003F8D0000}"/>
    <cellStyle name="Normal 7 16 3 4 2 2 4" xfId="3644" xr:uid="{00000000-0005-0000-0000-0000408D0000}"/>
    <cellStyle name="Normal 7 16 3 4 2 2 4 2" xfId="43255" xr:uid="{00000000-0005-0000-0000-0000418D0000}"/>
    <cellStyle name="Normal 7 16 3 4 2 2 5" xfId="8594" xr:uid="{00000000-0005-0000-0000-0000428D0000}"/>
    <cellStyle name="Normal 7 16 3 4 2 2 5 2" xfId="38303" xr:uid="{00000000-0005-0000-0000-0000438D0000}"/>
    <cellStyle name="Normal 7 16 3 4 2 2 6" xfId="13544" xr:uid="{00000000-0005-0000-0000-0000448D0000}"/>
    <cellStyle name="Normal 7 16 3 4 2 2 7" xfId="18495" xr:uid="{00000000-0005-0000-0000-0000458D0000}"/>
    <cellStyle name="Normal 7 16 3 4 2 2 8" xfId="23447" xr:uid="{00000000-0005-0000-0000-0000468D0000}"/>
    <cellStyle name="Normal 7 16 3 4 2 2 9" xfId="28399" xr:uid="{00000000-0005-0000-0000-0000478D0000}"/>
    <cellStyle name="Normal 7 16 3 4 2 3" xfId="3050" xr:uid="{00000000-0005-0000-0000-0000488D0000}"/>
    <cellStyle name="Normal 7 16 3 4 2 3 2" xfId="8000" xr:uid="{00000000-0005-0000-0000-0000498D0000}"/>
    <cellStyle name="Normal 7 16 3 4 2 3 2 2" xfId="42661" xr:uid="{00000000-0005-0000-0000-00004A8D0000}"/>
    <cellStyle name="Normal 7 16 3 4 2 3 3" xfId="12950" xr:uid="{00000000-0005-0000-0000-00004B8D0000}"/>
    <cellStyle name="Normal 7 16 3 4 2 3 3 2" xfId="37709" xr:uid="{00000000-0005-0000-0000-00004C8D0000}"/>
    <cellStyle name="Normal 7 16 3 4 2 3 4" xfId="17901" xr:uid="{00000000-0005-0000-0000-00004D8D0000}"/>
    <cellStyle name="Normal 7 16 3 4 2 3 5" xfId="22853" xr:uid="{00000000-0005-0000-0000-00004E8D0000}"/>
    <cellStyle name="Normal 7 16 3 4 2 3 6" xfId="27805" xr:uid="{00000000-0005-0000-0000-00004F8D0000}"/>
    <cellStyle name="Normal 7 16 3 4 2 3 7" xfId="32757" xr:uid="{00000000-0005-0000-0000-0000508D0000}"/>
    <cellStyle name="Normal 7 16 3 4 2 4" xfId="4502" xr:uid="{00000000-0005-0000-0000-0000518D0000}"/>
    <cellStyle name="Normal 7 16 3 4 2 4 2" xfId="9452" xr:uid="{00000000-0005-0000-0000-0000528D0000}"/>
    <cellStyle name="Normal 7 16 3 4 2 4 2 2" xfId="44113" xr:uid="{00000000-0005-0000-0000-0000538D0000}"/>
    <cellStyle name="Normal 7 16 3 4 2 4 3" xfId="14402" xr:uid="{00000000-0005-0000-0000-0000548D0000}"/>
    <cellStyle name="Normal 7 16 3 4 2 4 3 2" xfId="39161" xr:uid="{00000000-0005-0000-0000-0000558D0000}"/>
    <cellStyle name="Normal 7 16 3 4 2 4 4" xfId="19353" xr:uid="{00000000-0005-0000-0000-0000568D0000}"/>
    <cellStyle name="Normal 7 16 3 4 2 4 5" xfId="24305" xr:uid="{00000000-0005-0000-0000-0000578D0000}"/>
    <cellStyle name="Normal 7 16 3 4 2 4 6" xfId="29257" xr:uid="{00000000-0005-0000-0000-0000588D0000}"/>
    <cellStyle name="Normal 7 16 3 4 2 4 7" xfId="34209" xr:uid="{00000000-0005-0000-0000-0000598D0000}"/>
    <cellStyle name="Normal 7 16 3 4 2 5" xfId="5954" xr:uid="{00000000-0005-0000-0000-00005A8D0000}"/>
    <cellStyle name="Normal 7 16 3 4 2 5 2" xfId="10904" xr:uid="{00000000-0005-0000-0000-00005B8D0000}"/>
    <cellStyle name="Normal 7 16 3 4 2 5 2 2" xfId="45565" xr:uid="{00000000-0005-0000-0000-00005C8D0000}"/>
    <cellStyle name="Normal 7 16 3 4 2 5 3" xfId="15854" xr:uid="{00000000-0005-0000-0000-00005D8D0000}"/>
    <cellStyle name="Normal 7 16 3 4 2 5 3 2" xfId="40613" xr:uid="{00000000-0005-0000-0000-00005E8D0000}"/>
    <cellStyle name="Normal 7 16 3 4 2 5 4" xfId="20805" xr:uid="{00000000-0005-0000-0000-00005F8D0000}"/>
    <cellStyle name="Normal 7 16 3 4 2 5 5" xfId="25757" xr:uid="{00000000-0005-0000-0000-0000608D0000}"/>
    <cellStyle name="Normal 7 16 3 4 2 5 6" xfId="30709" xr:uid="{00000000-0005-0000-0000-0000618D0000}"/>
    <cellStyle name="Normal 7 16 3 4 2 5 7" xfId="35661" xr:uid="{00000000-0005-0000-0000-0000628D0000}"/>
    <cellStyle name="Normal 7 16 3 4 2 6" xfId="2192" xr:uid="{00000000-0005-0000-0000-0000638D0000}"/>
    <cellStyle name="Normal 7 16 3 4 2 6 2" xfId="41803" xr:uid="{00000000-0005-0000-0000-0000648D0000}"/>
    <cellStyle name="Normal 7 16 3 4 2 7" xfId="7142" xr:uid="{00000000-0005-0000-0000-0000658D0000}"/>
    <cellStyle name="Normal 7 16 3 4 2 7 2" xfId="36851" xr:uid="{00000000-0005-0000-0000-0000668D0000}"/>
    <cellStyle name="Normal 7 16 3 4 2 8" xfId="12092" xr:uid="{00000000-0005-0000-0000-0000678D0000}"/>
    <cellStyle name="Normal 7 16 3 4 2 9" xfId="17043" xr:uid="{00000000-0005-0000-0000-0000688D0000}"/>
    <cellStyle name="Normal 7 16 3 4 3" xfId="740" xr:uid="{00000000-0005-0000-0000-0000698D0000}"/>
    <cellStyle name="Normal 7 16 3 4 3 10" xfId="32493" xr:uid="{00000000-0005-0000-0000-00006A8D0000}"/>
    <cellStyle name="Normal 7 16 3 4 3 2" xfId="4238" xr:uid="{00000000-0005-0000-0000-00006B8D0000}"/>
    <cellStyle name="Normal 7 16 3 4 3 2 2" xfId="9188" xr:uid="{00000000-0005-0000-0000-00006C8D0000}"/>
    <cellStyle name="Normal 7 16 3 4 3 2 2 2" xfId="43849" xr:uid="{00000000-0005-0000-0000-00006D8D0000}"/>
    <cellStyle name="Normal 7 16 3 4 3 2 3" xfId="14138" xr:uid="{00000000-0005-0000-0000-00006E8D0000}"/>
    <cellStyle name="Normal 7 16 3 4 3 2 3 2" xfId="38897" xr:uid="{00000000-0005-0000-0000-00006F8D0000}"/>
    <cellStyle name="Normal 7 16 3 4 3 2 4" xfId="19089" xr:uid="{00000000-0005-0000-0000-0000708D0000}"/>
    <cellStyle name="Normal 7 16 3 4 3 2 5" xfId="24041" xr:uid="{00000000-0005-0000-0000-0000718D0000}"/>
    <cellStyle name="Normal 7 16 3 4 3 2 6" xfId="28993" xr:uid="{00000000-0005-0000-0000-0000728D0000}"/>
    <cellStyle name="Normal 7 16 3 4 3 2 7" xfId="33945" xr:uid="{00000000-0005-0000-0000-0000738D0000}"/>
    <cellStyle name="Normal 7 16 3 4 3 3" xfId="5690" xr:uid="{00000000-0005-0000-0000-0000748D0000}"/>
    <cellStyle name="Normal 7 16 3 4 3 3 2" xfId="10640" xr:uid="{00000000-0005-0000-0000-0000758D0000}"/>
    <cellStyle name="Normal 7 16 3 4 3 3 2 2" xfId="45301" xr:uid="{00000000-0005-0000-0000-0000768D0000}"/>
    <cellStyle name="Normal 7 16 3 4 3 3 3" xfId="15590" xr:uid="{00000000-0005-0000-0000-0000778D0000}"/>
    <cellStyle name="Normal 7 16 3 4 3 3 3 2" xfId="40349" xr:uid="{00000000-0005-0000-0000-0000788D0000}"/>
    <cellStyle name="Normal 7 16 3 4 3 3 4" xfId="20541" xr:uid="{00000000-0005-0000-0000-0000798D0000}"/>
    <cellStyle name="Normal 7 16 3 4 3 3 5" xfId="25493" xr:uid="{00000000-0005-0000-0000-00007A8D0000}"/>
    <cellStyle name="Normal 7 16 3 4 3 3 6" xfId="30445" xr:uid="{00000000-0005-0000-0000-00007B8D0000}"/>
    <cellStyle name="Normal 7 16 3 4 3 3 7" xfId="35397" xr:uid="{00000000-0005-0000-0000-00007C8D0000}"/>
    <cellStyle name="Normal 7 16 3 4 3 4" xfId="2786" xr:uid="{00000000-0005-0000-0000-00007D8D0000}"/>
    <cellStyle name="Normal 7 16 3 4 3 4 2" xfId="42397" xr:uid="{00000000-0005-0000-0000-00007E8D0000}"/>
    <cellStyle name="Normal 7 16 3 4 3 5" xfId="7736" xr:uid="{00000000-0005-0000-0000-00007F8D0000}"/>
    <cellStyle name="Normal 7 16 3 4 3 5 2" xfId="37445" xr:uid="{00000000-0005-0000-0000-0000808D0000}"/>
    <cellStyle name="Normal 7 16 3 4 3 6" xfId="12686" xr:uid="{00000000-0005-0000-0000-0000818D0000}"/>
    <cellStyle name="Normal 7 16 3 4 3 7" xfId="17637" xr:uid="{00000000-0005-0000-0000-0000828D0000}"/>
    <cellStyle name="Normal 7 16 3 4 3 8" xfId="22589" xr:uid="{00000000-0005-0000-0000-0000838D0000}"/>
    <cellStyle name="Normal 7 16 3 4 3 9" xfId="27541" xr:uid="{00000000-0005-0000-0000-0000848D0000}"/>
    <cellStyle name="Normal 7 16 3 4 4" xfId="1334" xr:uid="{00000000-0005-0000-0000-0000858D0000}"/>
    <cellStyle name="Normal 7 16 3 4 4 10" xfId="33087" xr:uid="{00000000-0005-0000-0000-0000868D0000}"/>
    <cellStyle name="Normal 7 16 3 4 4 2" xfId="4832" xr:uid="{00000000-0005-0000-0000-0000878D0000}"/>
    <cellStyle name="Normal 7 16 3 4 4 2 2" xfId="9782" xr:uid="{00000000-0005-0000-0000-0000888D0000}"/>
    <cellStyle name="Normal 7 16 3 4 4 2 2 2" xfId="44443" xr:uid="{00000000-0005-0000-0000-0000898D0000}"/>
    <cellStyle name="Normal 7 16 3 4 4 2 3" xfId="14732" xr:uid="{00000000-0005-0000-0000-00008A8D0000}"/>
    <cellStyle name="Normal 7 16 3 4 4 2 3 2" xfId="39491" xr:uid="{00000000-0005-0000-0000-00008B8D0000}"/>
    <cellStyle name="Normal 7 16 3 4 4 2 4" xfId="19683" xr:uid="{00000000-0005-0000-0000-00008C8D0000}"/>
    <cellStyle name="Normal 7 16 3 4 4 2 5" xfId="24635" xr:uid="{00000000-0005-0000-0000-00008D8D0000}"/>
    <cellStyle name="Normal 7 16 3 4 4 2 6" xfId="29587" xr:uid="{00000000-0005-0000-0000-00008E8D0000}"/>
    <cellStyle name="Normal 7 16 3 4 4 2 7" xfId="34539" xr:uid="{00000000-0005-0000-0000-00008F8D0000}"/>
    <cellStyle name="Normal 7 16 3 4 4 3" xfId="6284" xr:uid="{00000000-0005-0000-0000-0000908D0000}"/>
    <cellStyle name="Normal 7 16 3 4 4 3 2" xfId="11234" xr:uid="{00000000-0005-0000-0000-0000918D0000}"/>
    <cellStyle name="Normal 7 16 3 4 4 3 2 2" xfId="45895" xr:uid="{00000000-0005-0000-0000-0000928D0000}"/>
    <cellStyle name="Normal 7 16 3 4 4 3 3" xfId="16184" xr:uid="{00000000-0005-0000-0000-0000938D0000}"/>
    <cellStyle name="Normal 7 16 3 4 4 3 3 2" xfId="40943" xr:uid="{00000000-0005-0000-0000-0000948D0000}"/>
    <cellStyle name="Normal 7 16 3 4 4 3 4" xfId="21135" xr:uid="{00000000-0005-0000-0000-0000958D0000}"/>
    <cellStyle name="Normal 7 16 3 4 4 3 5" xfId="26087" xr:uid="{00000000-0005-0000-0000-0000968D0000}"/>
    <cellStyle name="Normal 7 16 3 4 4 3 6" xfId="31039" xr:uid="{00000000-0005-0000-0000-0000978D0000}"/>
    <cellStyle name="Normal 7 16 3 4 4 3 7" xfId="35991" xr:uid="{00000000-0005-0000-0000-0000988D0000}"/>
    <cellStyle name="Normal 7 16 3 4 4 4" xfId="3380" xr:uid="{00000000-0005-0000-0000-0000998D0000}"/>
    <cellStyle name="Normal 7 16 3 4 4 4 2" xfId="42991" xr:uid="{00000000-0005-0000-0000-00009A8D0000}"/>
    <cellStyle name="Normal 7 16 3 4 4 5" xfId="8330" xr:uid="{00000000-0005-0000-0000-00009B8D0000}"/>
    <cellStyle name="Normal 7 16 3 4 4 5 2" xfId="38039" xr:uid="{00000000-0005-0000-0000-00009C8D0000}"/>
    <cellStyle name="Normal 7 16 3 4 4 6" xfId="13280" xr:uid="{00000000-0005-0000-0000-00009D8D0000}"/>
    <cellStyle name="Normal 7 16 3 4 4 7" xfId="18231" xr:uid="{00000000-0005-0000-0000-00009E8D0000}"/>
    <cellStyle name="Normal 7 16 3 4 4 8" xfId="23183" xr:uid="{00000000-0005-0000-0000-00009F8D0000}"/>
    <cellStyle name="Normal 7 16 3 4 4 9" xfId="28135" xr:uid="{00000000-0005-0000-0000-0000A08D0000}"/>
    <cellStyle name="Normal 7 16 3 4 5" xfId="2456" xr:uid="{00000000-0005-0000-0000-0000A18D0000}"/>
    <cellStyle name="Normal 7 16 3 4 5 2" xfId="7406" xr:uid="{00000000-0005-0000-0000-0000A28D0000}"/>
    <cellStyle name="Normal 7 16 3 4 5 2 2" xfId="42067" xr:uid="{00000000-0005-0000-0000-0000A38D0000}"/>
    <cellStyle name="Normal 7 16 3 4 5 3" xfId="12356" xr:uid="{00000000-0005-0000-0000-0000A48D0000}"/>
    <cellStyle name="Normal 7 16 3 4 5 3 2" xfId="37115" xr:uid="{00000000-0005-0000-0000-0000A58D0000}"/>
    <cellStyle name="Normal 7 16 3 4 5 4" xfId="17307" xr:uid="{00000000-0005-0000-0000-0000A68D0000}"/>
    <cellStyle name="Normal 7 16 3 4 5 5" xfId="22259" xr:uid="{00000000-0005-0000-0000-0000A78D0000}"/>
    <cellStyle name="Normal 7 16 3 4 5 6" xfId="27211" xr:uid="{00000000-0005-0000-0000-0000A88D0000}"/>
    <cellStyle name="Normal 7 16 3 4 5 7" xfId="32163" xr:uid="{00000000-0005-0000-0000-0000A98D0000}"/>
    <cellStyle name="Normal 7 16 3 4 6" xfId="3908" xr:uid="{00000000-0005-0000-0000-0000AA8D0000}"/>
    <cellStyle name="Normal 7 16 3 4 6 2" xfId="8858" xr:uid="{00000000-0005-0000-0000-0000AB8D0000}"/>
    <cellStyle name="Normal 7 16 3 4 6 2 2" xfId="43519" xr:uid="{00000000-0005-0000-0000-0000AC8D0000}"/>
    <cellStyle name="Normal 7 16 3 4 6 3" xfId="13808" xr:uid="{00000000-0005-0000-0000-0000AD8D0000}"/>
    <cellStyle name="Normal 7 16 3 4 6 3 2" xfId="38567" xr:uid="{00000000-0005-0000-0000-0000AE8D0000}"/>
    <cellStyle name="Normal 7 16 3 4 6 4" xfId="18759" xr:uid="{00000000-0005-0000-0000-0000AF8D0000}"/>
    <cellStyle name="Normal 7 16 3 4 6 5" xfId="23711" xr:uid="{00000000-0005-0000-0000-0000B08D0000}"/>
    <cellStyle name="Normal 7 16 3 4 6 6" xfId="28663" xr:uid="{00000000-0005-0000-0000-0000B18D0000}"/>
    <cellStyle name="Normal 7 16 3 4 6 7" xfId="33615" xr:uid="{00000000-0005-0000-0000-0000B28D0000}"/>
    <cellStyle name="Normal 7 16 3 4 7" xfId="5360" xr:uid="{00000000-0005-0000-0000-0000B38D0000}"/>
    <cellStyle name="Normal 7 16 3 4 7 2" xfId="10310" xr:uid="{00000000-0005-0000-0000-0000B48D0000}"/>
    <cellStyle name="Normal 7 16 3 4 7 2 2" xfId="44971" xr:uid="{00000000-0005-0000-0000-0000B58D0000}"/>
    <cellStyle name="Normal 7 16 3 4 7 3" xfId="15260" xr:uid="{00000000-0005-0000-0000-0000B68D0000}"/>
    <cellStyle name="Normal 7 16 3 4 7 3 2" xfId="40019" xr:uid="{00000000-0005-0000-0000-0000B78D0000}"/>
    <cellStyle name="Normal 7 16 3 4 7 4" xfId="20211" xr:uid="{00000000-0005-0000-0000-0000B88D0000}"/>
    <cellStyle name="Normal 7 16 3 4 7 5" xfId="25163" xr:uid="{00000000-0005-0000-0000-0000B98D0000}"/>
    <cellStyle name="Normal 7 16 3 4 7 6" xfId="30115" xr:uid="{00000000-0005-0000-0000-0000BA8D0000}"/>
    <cellStyle name="Normal 7 16 3 4 7 7" xfId="35067" xr:uid="{00000000-0005-0000-0000-0000BB8D0000}"/>
    <cellStyle name="Normal 7 16 3 4 8" xfId="1928" xr:uid="{00000000-0005-0000-0000-0000BC8D0000}"/>
    <cellStyle name="Normal 7 16 3 4 8 2" xfId="41539" xr:uid="{00000000-0005-0000-0000-0000BD8D0000}"/>
    <cellStyle name="Normal 7 16 3 4 9" xfId="6878" xr:uid="{00000000-0005-0000-0000-0000BE8D0000}"/>
    <cellStyle name="Normal 7 16 3 4 9 2" xfId="36587" xr:uid="{00000000-0005-0000-0000-0000BF8D0000}"/>
    <cellStyle name="Normal 7 16 3 5" xfId="476" xr:uid="{00000000-0005-0000-0000-0000C08D0000}"/>
    <cellStyle name="Normal 7 16 3 5 10" xfId="11894" xr:uid="{00000000-0005-0000-0000-0000C18D0000}"/>
    <cellStyle name="Normal 7 16 3 5 11" xfId="16845" xr:uid="{00000000-0005-0000-0000-0000C28D0000}"/>
    <cellStyle name="Normal 7 16 3 5 12" xfId="21797" xr:uid="{00000000-0005-0000-0000-0000C38D0000}"/>
    <cellStyle name="Normal 7 16 3 5 13" xfId="26749" xr:uid="{00000000-0005-0000-0000-0000C48D0000}"/>
    <cellStyle name="Normal 7 16 3 5 14" xfId="31701" xr:uid="{00000000-0005-0000-0000-0000C58D0000}"/>
    <cellStyle name="Normal 7 16 3 5 2" xfId="1070" xr:uid="{00000000-0005-0000-0000-0000C68D0000}"/>
    <cellStyle name="Normal 7 16 3 5 2 10" xfId="22061" xr:uid="{00000000-0005-0000-0000-0000C78D0000}"/>
    <cellStyle name="Normal 7 16 3 5 2 11" xfId="27013" xr:uid="{00000000-0005-0000-0000-0000C88D0000}"/>
    <cellStyle name="Normal 7 16 3 5 2 12" xfId="31965" xr:uid="{00000000-0005-0000-0000-0000C98D0000}"/>
    <cellStyle name="Normal 7 16 3 5 2 2" xfId="1664" xr:uid="{00000000-0005-0000-0000-0000CA8D0000}"/>
    <cellStyle name="Normal 7 16 3 5 2 2 10" xfId="33417" xr:uid="{00000000-0005-0000-0000-0000CB8D0000}"/>
    <cellStyle name="Normal 7 16 3 5 2 2 2" xfId="5162" xr:uid="{00000000-0005-0000-0000-0000CC8D0000}"/>
    <cellStyle name="Normal 7 16 3 5 2 2 2 2" xfId="10112" xr:uid="{00000000-0005-0000-0000-0000CD8D0000}"/>
    <cellStyle name="Normal 7 16 3 5 2 2 2 2 2" xfId="44773" xr:uid="{00000000-0005-0000-0000-0000CE8D0000}"/>
    <cellStyle name="Normal 7 16 3 5 2 2 2 3" xfId="15062" xr:uid="{00000000-0005-0000-0000-0000CF8D0000}"/>
    <cellStyle name="Normal 7 16 3 5 2 2 2 3 2" xfId="39821" xr:uid="{00000000-0005-0000-0000-0000D08D0000}"/>
    <cellStyle name="Normal 7 16 3 5 2 2 2 4" xfId="20013" xr:uid="{00000000-0005-0000-0000-0000D18D0000}"/>
    <cellStyle name="Normal 7 16 3 5 2 2 2 5" xfId="24965" xr:uid="{00000000-0005-0000-0000-0000D28D0000}"/>
    <cellStyle name="Normal 7 16 3 5 2 2 2 6" xfId="29917" xr:uid="{00000000-0005-0000-0000-0000D38D0000}"/>
    <cellStyle name="Normal 7 16 3 5 2 2 2 7" xfId="34869" xr:uid="{00000000-0005-0000-0000-0000D48D0000}"/>
    <cellStyle name="Normal 7 16 3 5 2 2 3" xfId="6614" xr:uid="{00000000-0005-0000-0000-0000D58D0000}"/>
    <cellStyle name="Normal 7 16 3 5 2 2 3 2" xfId="11564" xr:uid="{00000000-0005-0000-0000-0000D68D0000}"/>
    <cellStyle name="Normal 7 16 3 5 2 2 3 2 2" xfId="46225" xr:uid="{00000000-0005-0000-0000-0000D78D0000}"/>
    <cellStyle name="Normal 7 16 3 5 2 2 3 3" xfId="16514" xr:uid="{00000000-0005-0000-0000-0000D88D0000}"/>
    <cellStyle name="Normal 7 16 3 5 2 2 3 3 2" xfId="41273" xr:uid="{00000000-0005-0000-0000-0000D98D0000}"/>
    <cellStyle name="Normal 7 16 3 5 2 2 3 4" xfId="21465" xr:uid="{00000000-0005-0000-0000-0000DA8D0000}"/>
    <cellStyle name="Normal 7 16 3 5 2 2 3 5" xfId="26417" xr:uid="{00000000-0005-0000-0000-0000DB8D0000}"/>
    <cellStyle name="Normal 7 16 3 5 2 2 3 6" xfId="31369" xr:uid="{00000000-0005-0000-0000-0000DC8D0000}"/>
    <cellStyle name="Normal 7 16 3 5 2 2 3 7" xfId="36321" xr:uid="{00000000-0005-0000-0000-0000DD8D0000}"/>
    <cellStyle name="Normal 7 16 3 5 2 2 4" xfId="3710" xr:uid="{00000000-0005-0000-0000-0000DE8D0000}"/>
    <cellStyle name="Normal 7 16 3 5 2 2 4 2" xfId="43321" xr:uid="{00000000-0005-0000-0000-0000DF8D0000}"/>
    <cellStyle name="Normal 7 16 3 5 2 2 5" xfId="8660" xr:uid="{00000000-0005-0000-0000-0000E08D0000}"/>
    <cellStyle name="Normal 7 16 3 5 2 2 5 2" xfId="38369" xr:uid="{00000000-0005-0000-0000-0000E18D0000}"/>
    <cellStyle name="Normal 7 16 3 5 2 2 6" xfId="13610" xr:uid="{00000000-0005-0000-0000-0000E28D0000}"/>
    <cellStyle name="Normal 7 16 3 5 2 2 7" xfId="18561" xr:uid="{00000000-0005-0000-0000-0000E38D0000}"/>
    <cellStyle name="Normal 7 16 3 5 2 2 8" xfId="23513" xr:uid="{00000000-0005-0000-0000-0000E48D0000}"/>
    <cellStyle name="Normal 7 16 3 5 2 2 9" xfId="28465" xr:uid="{00000000-0005-0000-0000-0000E58D0000}"/>
    <cellStyle name="Normal 7 16 3 5 2 3" xfId="3116" xr:uid="{00000000-0005-0000-0000-0000E68D0000}"/>
    <cellStyle name="Normal 7 16 3 5 2 3 2" xfId="8066" xr:uid="{00000000-0005-0000-0000-0000E78D0000}"/>
    <cellStyle name="Normal 7 16 3 5 2 3 2 2" xfId="42727" xr:uid="{00000000-0005-0000-0000-0000E88D0000}"/>
    <cellStyle name="Normal 7 16 3 5 2 3 3" xfId="13016" xr:uid="{00000000-0005-0000-0000-0000E98D0000}"/>
    <cellStyle name="Normal 7 16 3 5 2 3 3 2" xfId="37775" xr:uid="{00000000-0005-0000-0000-0000EA8D0000}"/>
    <cellStyle name="Normal 7 16 3 5 2 3 4" xfId="17967" xr:uid="{00000000-0005-0000-0000-0000EB8D0000}"/>
    <cellStyle name="Normal 7 16 3 5 2 3 5" xfId="22919" xr:uid="{00000000-0005-0000-0000-0000EC8D0000}"/>
    <cellStyle name="Normal 7 16 3 5 2 3 6" xfId="27871" xr:uid="{00000000-0005-0000-0000-0000ED8D0000}"/>
    <cellStyle name="Normal 7 16 3 5 2 3 7" xfId="32823" xr:uid="{00000000-0005-0000-0000-0000EE8D0000}"/>
    <cellStyle name="Normal 7 16 3 5 2 4" xfId="4568" xr:uid="{00000000-0005-0000-0000-0000EF8D0000}"/>
    <cellStyle name="Normal 7 16 3 5 2 4 2" xfId="9518" xr:uid="{00000000-0005-0000-0000-0000F08D0000}"/>
    <cellStyle name="Normal 7 16 3 5 2 4 2 2" xfId="44179" xr:uid="{00000000-0005-0000-0000-0000F18D0000}"/>
    <cellStyle name="Normal 7 16 3 5 2 4 3" xfId="14468" xr:uid="{00000000-0005-0000-0000-0000F28D0000}"/>
    <cellStyle name="Normal 7 16 3 5 2 4 3 2" xfId="39227" xr:uid="{00000000-0005-0000-0000-0000F38D0000}"/>
    <cellStyle name="Normal 7 16 3 5 2 4 4" xfId="19419" xr:uid="{00000000-0005-0000-0000-0000F48D0000}"/>
    <cellStyle name="Normal 7 16 3 5 2 4 5" xfId="24371" xr:uid="{00000000-0005-0000-0000-0000F58D0000}"/>
    <cellStyle name="Normal 7 16 3 5 2 4 6" xfId="29323" xr:uid="{00000000-0005-0000-0000-0000F68D0000}"/>
    <cellStyle name="Normal 7 16 3 5 2 4 7" xfId="34275" xr:uid="{00000000-0005-0000-0000-0000F78D0000}"/>
    <cellStyle name="Normal 7 16 3 5 2 5" xfId="6020" xr:uid="{00000000-0005-0000-0000-0000F88D0000}"/>
    <cellStyle name="Normal 7 16 3 5 2 5 2" xfId="10970" xr:uid="{00000000-0005-0000-0000-0000F98D0000}"/>
    <cellStyle name="Normal 7 16 3 5 2 5 2 2" xfId="45631" xr:uid="{00000000-0005-0000-0000-0000FA8D0000}"/>
    <cellStyle name="Normal 7 16 3 5 2 5 3" xfId="15920" xr:uid="{00000000-0005-0000-0000-0000FB8D0000}"/>
    <cellStyle name="Normal 7 16 3 5 2 5 3 2" xfId="40679" xr:uid="{00000000-0005-0000-0000-0000FC8D0000}"/>
    <cellStyle name="Normal 7 16 3 5 2 5 4" xfId="20871" xr:uid="{00000000-0005-0000-0000-0000FD8D0000}"/>
    <cellStyle name="Normal 7 16 3 5 2 5 5" xfId="25823" xr:uid="{00000000-0005-0000-0000-0000FE8D0000}"/>
    <cellStyle name="Normal 7 16 3 5 2 5 6" xfId="30775" xr:uid="{00000000-0005-0000-0000-0000FF8D0000}"/>
    <cellStyle name="Normal 7 16 3 5 2 5 7" xfId="35727" xr:uid="{00000000-0005-0000-0000-0000008E0000}"/>
    <cellStyle name="Normal 7 16 3 5 2 6" xfId="2258" xr:uid="{00000000-0005-0000-0000-0000018E0000}"/>
    <cellStyle name="Normal 7 16 3 5 2 6 2" xfId="41869" xr:uid="{00000000-0005-0000-0000-0000028E0000}"/>
    <cellStyle name="Normal 7 16 3 5 2 7" xfId="7208" xr:uid="{00000000-0005-0000-0000-0000038E0000}"/>
    <cellStyle name="Normal 7 16 3 5 2 7 2" xfId="36917" xr:uid="{00000000-0005-0000-0000-0000048E0000}"/>
    <cellStyle name="Normal 7 16 3 5 2 8" xfId="12158" xr:uid="{00000000-0005-0000-0000-0000058E0000}"/>
    <cellStyle name="Normal 7 16 3 5 2 9" xfId="17109" xr:uid="{00000000-0005-0000-0000-0000068E0000}"/>
    <cellStyle name="Normal 7 16 3 5 3" xfId="806" xr:uid="{00000000-0005-0000-0000-0000078E0000}"/>
    <cellStyle name="Normal 7 16 3 5 3 10" xfId="32559" xr:uid="{00000000-0005-0000-0000-0000088E0000}"/>
    <cellStyle name="Normal 7 16 3 5 3 2" xfId="4304" xr:uid="{00000000-0005-0000-0000-0000098E0000}"/>
    <cellStyle name="Normal 7 16 3 5 3 2 2" xfId="9254" xr:uid="{00000000-0005-0000-0000-00000A8E0000}"/>
    <cellStyle name="Normal 7 16 3 5 3 2 2 2" xfId="43915" xr:uid="{00000000-0005-0000-0000-00000B8E0000}"/>
    <cellStyle name="Normal 7 16 3 5 3 2 3" xfId="14204" xr:uid="{00000000-0005-0000-0000-00000C8E0000}"/>
    <cellStyle name="Normal 7 16 3 5 3 2 3 2" xfId="38963" xr:uid="{00000000-0005-0000-0000-00000D8E0000}"/>
    <cellStyle name="Normal 7 16 3 5 3 2 4" xfId="19155" xr:uid="{00000000-0005-0000-0000-00000E8E0000}"/>
    <cellStyle name="Normal 7 16 3 5 3 2 5" xfId="24107" xr:uid="{00000000-0005-0000-0000-00000F8E0000}"/>
    <cellStyle name="Normal 7 16 3 5 3 2 6" xfId="29059" xr:uid="{00000000-0005-0000-0000-0000108E0000}"/>
    <cellStyle name="Normal 7 16 3 5 3 2 7" xfId="34011" xr:uid="{00000000-0005-0000-0000-0000118E0000}"/>
    <cellStyle name="Normal 7 16 3 5 3 3" xfId="5756" xr:uid="{00000000-0005-0000-0000-0000128E0000}"/>
    <cellStyle name="Normal 7 16 3 5 3 3 2" xfId="10706" xr:uid="{00000000-0005-0000-0000-0000138E0000}"/>
    <cellStyle name="Normal 7 16 3 5 3 3 2 2" xfId="45367" xr:uid="{00000000-0005-0000-0000-0000148E0000}"/>
    <cellStyle name="Normal 7 16 3 5 3 3 3" xfId="15656" xr:uid="{00000000-0005-0000-0000-0000158E0000}"/>
    <cellStyle name="Normal 7 16 3 5 3 3 3 2" xfId="40415" xr:uid="{00000000-0005-0000-0000-0000168E0000}"/>
    <cellStyle name="Normal 7 16 3 5 3 3 4" xfId="20607" xr:uid="{00000000-0005-0000-0000-0000178E0000}"/>
    <cellStyle name="Normal 7 16 3 5 3 3 5" xfId="25559" xr:uid="{00000000-0005-0000-0000-0000188E0000}"/>
    <cellStyle name="Normal 7 16 3 5 3 3 6" xfId="30511" xr:uid="{00000000-0005-0000-0000-0000198E0000}"/>
    <cellStyle name="Normal 7 16 3 5 3 3 7" xfId="35463" xr:uid="{00000000-0005-0000-0000-00001A8E0000}"/>
    <cellStyle name="Normal 7 16 3 5 3 4" xfId="2852" xr:uid="{00000000-0005-0000-0000-00001B8E0000}"/>
    <cellStyle name="Normal 7 16 3 5 3 4 2" xfId="42463" xr:uid="{00000000-0005-0000-0000-00001C8E0000}"/>
    <cellStyle name="Normal 7 16 3 5 3 5" xfId="7802" xr:uid="{00000000-0005-0000-0000-00001D8E0000}"/>
    <cellStyle name="Normal 7 16 3 5 3 5 2" xfId="37511" xr:uid="{00000000-0005-0000-0000-00001E8E0000}"/>
    <cellStyle name="Normal 7 16 3 5 3 6" xfId="12752" xr:uid="{00000000-0005-0000-0000-00001F8E0000}"/>
    <cellStyle name="Normal 7 16 3 5 3 7" xfId="17703" xr:uid="{00000000-0005-0000-0000-0000208E0000}"/>
    <cellStyle name="Normal 7 16 3 5 3 8" xfId="22655" xr:uid="{00000000-0005-0000-0000-0000218E0000}"/>
    <cellStyle name="Normal 7 16 3 5 3 9" xfId="27607" xr:uid="{00000000-0005-0000-0000-0000228E0000}"/>
    <cellStyle name="Normal 7 16 3 5 4" xfId="1400" xr:uid="{00000000-0005-0000-0000-0000238E0000}"/>
    <cellStyle name="Normal 7 16 3 5 4 10" xfId="33153" xr:uid="{00000000-0005-0000-0000-0000248E0000}"/>
    <cellStyle name="Normal 7 16 3 5 4 2" xfId="4898" xr:uid="{00000000-0005-0000-0000-0000258E0000}"/>
    <cellStyle name="Normal 7 16 3 5 4 2 2" xfId="9848" xr:uid="{00000000-0005-0000-0000-0000268E0000}"/>
    <cellStyle name="Normal 7 16 3 5 4 2 2 2" xfId="44509" xr:uid="{00000000-0005-0000-0000-0000278E0000}"/>
    <cellStyle name="Normal 7 16 3 5 4 2 3" xfId="14798" xr:uid="{00000000-0005-0000-0000-0000288E0000}"/>
    <cellStyle name="Normal 7 16 3 5 4 2 3 2" xfId="39557" xr:uid="{00000000-0005-0000-0000-0000298E0000}"/>
    <cellStyle name="Normal 7 16 3 5 4 2 4" xfId="19749" xr:uid="{00000000-0005-0000-0000-00002A8E0000}"/>
    <cellStyle name="Normal 7 16 3 5 4 2 5" xfId="24701" xr:uid="{00000000-0005-0000-0000-00002B8E0000}"/>
    <cellStyle name="Normal 7 16 3 5 4 2 6" xfId="29653" xr:uid="{00000000-0005-0000-0000-00002C8E0000}"/>
    <cellStyle name="Normal 7 16 3 5 4 2 7" xfId="34605" xr:uid="{00000000-0005-0000-0000-00002D8E0000}"/>
    <cellStyle name="Normal 7 16 3 5 4 3" xfId="6350" xr:uid="{00000000-0005-0000-0000-00002E8E0000}"/>
    <cellStyle name="Normal 7 16 3 5 4 3 2" xfId="11300" xr:uid="{00000000-0005-0000-0000-00002F8E0000}"/>
    <cellStyle name="Normal 7 16 3 5 4 3 2 2" xfId="45961" xr:uid="{00000000-0005-0000-0000-0000308E0000}"/>
    <cellStyle name="Normal 7 16 3 5 4 3 3" xfId="16250" xr:uid="{00000000-0005-0000-0000-0000318E0000}"/>
    <cellStyle name="Normal 7 16 3 5 4 3 3 2" xfId="41009" xr:uid="{00000000-0005-0000-0000-0000328E0000}"/>
    <cellStyle name="Normal 7 16 3 5 4 3 4" xfId="21201" xr:uid="{00000000-0005-0000-0000-0000338E0000}"/>
    <cellStyle name="Normal 7 16 3 5 4 3 5" xfId="26153" xr:uid="{00000000-0005-0000-0000-0000348E0000}"/>
    <cellStyle name="Normal 7 16 3 5 4 3 6" xfId="31105" xr:uid="{00000000-0005-0000-0000-0000358E0000}"/>
    <cellStyle name="Normal 7 16 3 5 4 3 7" xfId="36057" xr:uid="{00000000-0005-0000-0000-0000368E0000}"/>
    <cellStyle name="Normal 7 16 3 5 4 4" xfId="3446" xr:uid="{00000000-0005-0000-0000-0000378E0000}"/>
    <cellStyle name="Normal 7 16 3 5 4 4 2" xfId="43057" xr:uid="{00000000-0005-0000-0000-0000388E0000}"/>
    <cellStyle name="Normal 7 16 3 5 4 5" xfId="8396" xr:uid="{00000000-0005-0000-0000-0000398E0000}"/>
    <cellStyle name="Normal 7 16 3 5 4 5 2" xfId="38105" xr:uid="{00000000-0005-0000-0000-00003A8E0000}"/>
    <cellStyle name="Normal 7 16 3 5 4 6" xfId="13346" xr:uid="{00000000-0005-0000-0000-00003B8E0000}"/>
    <cellStyle name="Normal 7 16 3 5 4 7" xfId="18297" xr:uid="{00000000-0005-0000-0000-00003C8E0000}"/>
    <cellStyle name="Normal 7 16 3 5 4 8" xfId="23249" xr:uid="{00000000-0005-0000-0000-00003D8E0000}"/>
    <cellStyle name="Normal 7 16 3 5 4 9" xfId="28201" xr:uid="{00000000-0005-0000-0000-00003E8E0000}"/>
    <cellStyle name="Normal 7 16 3 5 5" xfId="2522" xr:uid="{00000000-0005-0000-0000-00003F8E0000}"/>
    <cellStyle name="Normal 7 16 3 5 5 2" xfId="7472" xr:uid="{00000000-0005-0000-0000-0000408E0000}"/>
    <cellStyle name="Normal 7 16 3 5 5 2 2" xfId="42133" xr:uid="{00000000-0005-0000-0000-0000418E0000}"/>
    <cellStyle name="Normal 7 16 3 5 5 3" xfId="12422" xr:uid="{00000000-0005-0000-0000-0000428E0000}"/>
    <cellStyle name="Normal 7 16 3 5 5 3 2" xfId="37181" xr:uid="{00000000-0005-0000-0000-0000438E0000}"/>
    <cellStyle name="Normal 7 16 3 5 5 4" xfId="17373" xr:uid="{00000000-0005-0000-0000-0000448E0000}"/>
    <cellStyle name="Normal 7 16 3 5 5 5" xfId="22325" xr:uid="{00000000-0005-0000-0000-0000458E0000}"/>
    <cellStyle name="Normal 7 16 3 5 5 6" xfId="27277" xr:uid="{00000000-0005-0000-0000-0000468E0000}"/>
    <cellStyle name="Normal 7 16 3 5 5 7" xfId="32229" xr:uid="{00000000-0005-0000-0000-0000478E0000}"/>
    <cellStyle name="Normal 7 16 3 5 6" xfId="3974" xr:uid="{00000000-0005-0000-0000-0000488E0000}"/>
    <cellStyle name="Normal 7 16 3 5 6 2" xfId="8924" xr:uid="{00000000-0005-0000-0000-0000498E0000}"/>
    <cellStyle name="Normal 7 16 3 5 6 2 2" xfId="43585" xr:uid="{00000000-0005-0000-0000-00004A8E0000}"/>
    <cellStyle name="Normal 7 16 3 5 6 3" xfId="13874" xr:uid="{00000000-0005-0000-0000-00004B8E0000}"/>
    <cellStyle name="Normal 7 16 3 5 6 3 2" xfId="38633" xr:uid="{00000000-0005-0000-0000-00004C8E0000}"/>
    <cellStyle name="Normal 7 16 3 5 6 4" xfId="18825" xr:uid="{00000000-0005-0000-0000-00004D8E0000}"/>
    <cellStyle name="Normal 7 16 3 5 6 5" xfId="23777" xr:uid="{00000000-0005-0000-0000-00004E8E0000}"/>
    <cellStyle name="Normal 7 16 3 5 6 6" xfId="28729" xr:uid="{00000000-0005-0000-0000-00004F8E0000}"/>
    <cellStyle name="Normal 7 16 3 5 6 7" xfId="33681" xr:uid="{00000000-0005-0000-0000-0000508E0000}"/>
    <cellStyle name="Normal 7 16 3 5 7" xfId="5426" xr:uid="{00000000-0005-0000-0000-0000518E0000}"/>
    <cellStyle name="Normal 7 16 3 5 7 2" xfId="10376" xr:uid="{00000000-0005-0000-0000-0000528E0000}"/>
    <cellStyle name="Normal 7 16 3 5 7 2 2" xfId="45037" xr:uid="{00000000-0005-0000-0000-0000538E0000}"/>
    <cellStyle name="Normal 7 16 3 5 7 3" xfId="15326" xr:uid="{00000000-0005-0000-0000-0000548E0000}"/>
    <cellStyle name="Normal 7 16 3 5 7 3 2" xfId="40085" xr:uid="{00000000-0005-0000-0000-0000558E0000}"/>
    <cellStyle name="Normal 7 16 3 5 7 4" xfId="20277" xr:uid="{00000000-0005-0000-0000-0000568E0000}"/>
    <cellStyle name="Normal 7 16 3 5 7 5" xfId="25229" xr:uid="{00000000-0005-0000-0000-0000578E0000}"/>
    <cellStyle name="Normal 7 16 3 5 7 6" xfId="30181" xr:uid="{00000000-0005-0000-0000-0000588E0000}"/>
    <cellStyle name="Normal 7 16 3 5 7 7" xfId="35133" xr:uid="{00000000-0005-0000-0000-0000598E0000}"/>
    <cellStyle name="Normal 7 16 3 5 8" xfId="1994" xr:uid="{00000000-0005-0000-0000-00005A8E0000}"/>
    <cellStyle name="Normal 7 16 3 5 8 2" xfId="41605" xr:uid="{00000000-0005-0000-0000-00005B8E0000}"/>
    <cellStyle name="Normal 7 16 3 5 9" xfId="6944" xr:uid="{00000000-0005-0000-0000-00005C8E0000}"/>
    <cellStyle name="Normal 7 16 3 5 9 2" xfId="36653" xr:uid="{00000000-0005-0000-0000-00005D8E0000}"/>
    <cellStyle name="Normal 7 16 3 6" xfId="608" xr:uid="{00000000-0005-0000-0000-00005E8E0000}"/>
    <cellStyle name="Normal 7 16 3 6 10" xfId="21599" xr:uid="{00000000-0005-0000-0000-00005F8E0000}"/>
    <cellStyle name="Normal 7 16 3 6 11" xfId="26551" xr:uid="{00000000-0005-0000-0000-0000608E0000}"/>
    <cellStyle name="Normal 7 16 3 6 12" xfId="31503" xr:uid="{00000000-0005-0000-0000-0000618E0000}"/>
    <cellStyle name="Normal 7 16 3 6 2" xfId="1202" xr:uid="{00000000-0005-0000-0000-0000628E0000}"/>
    <cellStyle name="Normal 7 16 3 6 2 10" xfId="32955" xr:uid="{00000000-0005-0000-0000-0000638E0000}"/>
    <cellStyle name="Normal 7 16 3 6 2 2" xfId="4700" xr:uid="{00000000-0005-0000-0000-0000648E0000}"/>
    <cellStyle name="Normal 7 16 3 6 2 2 2" xfId="9650" xr:uid="{00000000-0005-0000-0000-0000658E0000}"/>
    <cellStyle name="Normal 7 16 3 6 2 2 2 2" xfId="44311" xr:uid="{00000000-0005-0000-0000-0000668E0000}"/>
    <cellStyle name="Normal 7 16 3 6 2 2 3" xfId="14600" xr:uid="{00000000-0005-0000-0000-0000678E0000}"/>
    <cellStyle name="Normal 7 16 3 6 2 2 3 2" xfId="39359" xr:uid="{00000000-0005-0000-0000-0000688E0000}"/>
    <cellStyle name="Normal 7 16 3 6 2 2 4" xfId="19551" xr:uid="{00000000-0005-0000-0000-0000698E0000}"/>
    <cellStyle name="Normal 7 16 3 6 2 2 5" xfId="24503" xr:uid="{00000000-0005-0000-0000-00006A8E0000}"/>
    <cellStyle name="Normal 7 16 3 6 2 2 6" xfId="29455" xr:uid="{00000000-0005-0000-0000-00006B8E0000}"/>
    <cellStyle name="Normal 7 16 3 6 2 2 7" xfId="34407" xr:uid="{00000000-0005-0000-0000-00006C8E0000}"/>
    <cellStyle name="Normal 7 16 3 6 2 3" xfId="6152" xr:uid="{00000000-0005-0000-0000-00006D8E0000}"/>
    <cellStyle name="Normal 7 16 3 6 2 3 2" xfId="11102" xr:uid="{00000000-0005-0000-0000-00006E8E0000}"/>
    <cellStyle name="Normal 7 16 3 6 2 3 2 2" xfId="45763" xr:uid="{00000000-0005-0000-0000-00006F8E0000}"/>
    <cellStyle name="Normal 7 16 3 6 2 3 3" xfId="16052" xr:uid="{00000000-0005-0000-0000-0000708E0000}"/>
    <cellStyle name="Normal 7 16 3 6 2 3 3 2" xfId="40811" xr:uid="{00000000-0005-0000-0000-0000718E0000}"/>
    <cellStyle name="Normal 7 16 3 6 2 3 4" xfId="21003" xr:uid="{00000000-0005-0000-0000-0000728E0000}"/>
    <cellStyle name="Normal 7 16 3 6 2 3 5" xfId="25955" xr:uid="{00000000-0005-0000-0000-0000738E0000}"/>
    <cellStyle name="Normal 7 16 3 6 2 3 6" xfId="30907" xr:uid="{00000000-0005-0000-0000-0000748E0000}"/>
    <cellStyle name="Normal 7 16 3 6 2 3 7" xfId="35859" xr:uid="{00000000-0005-0000-0000-0000758E0000}"/>
    <cellStyle name="Normal 7 16 3 6 2 4" xfId="3248" xr:uid="{00000000-0005-0000-0000-0000768E0000}"/>
    <cellStyle name="Normal 7 16 3 6 2 4 2" xfId="42859" xr:uid="{00000000-0005-0000-0000-0000778E0000}"/>
    <cellStyle name="Normal 7 16 3 6 2 5" xfId="8198" xr:uid="{00000000-0005-0000-0000-0000788E0000}"/>
    <cellStyle name="Normal 7 16 3 6 2 5 2" xfId="37907" xr:uid="{00000000-0005-0000-0000-0000798E0000}"/>
    <cellStyle name="Normal 7 16 3 6 2 6" xfId="13148" xr:uid="{00000000-0005-0000-0000-00007A8E0000}"/>
    <cellStyle name="Normal 7 16 3 6 2 7" xfId="18099" xr:uid="{00000000-0005-0000-0000-00007B8E0000}"/>
    <cellStyle name="Normal 7 16 3 6 2 8" xfId="23051" xr:uid="{00000000-0005-0000-0000-00007C8E0000}"/>
    <cellStyle name="Normal 7 16 3 6 2 9" xfId="28003" xr:uid="{00000000-0005-0000-0000-00007D8E0000}"/>
    <cellStyle name="Normal 7 16 3 6 3" xfId="2654" xr:uid="{00000000-0005-0000-0000-00007E8E0000}"/>
    <cellStyle name="Normal 7 16 3 6 3 2" xfId="7604" xr:uid="{00000000-0005-0000-0000-00007F8E0000}"/>
    <cellStyle name="Normal 7 16 3 6 3 2 2" xfId="42265" xr:uid="{00000000-0005-0000-0000-0000808E0000}"/>
    <cellStyle name="Normal 7 16 3 6 3 3" xfId="12554" xr:uid="{00000000-0005-0000-0000-0000818E0000}"/>
    <cellStyle name="Normal 7 16 3 6 3 3 2" xfId="37313" xr:uid="{00000000-0005-0000-0000-0000828E0000}"/>
    <cellStyle name="Normal 7 16 3 6 3 4" xfId="17505" xr:uid="{00000000-0005-0000-0000-0000838E0000}"/>
    <cellStyle name="Normal 7 16 3 6 3 5" xfId="22457" xr:uid="{00000000-0005-0000-0000-0000848E0000}"/>
    <cellStyle name="Normal 7 16 3 6 3 6" xfId="27409" xr:uid="{00000000-0005-0000-0000-0000858E0000}"/>
    <cellStyle name="Normal 7 16 3 6 3 7" xfId="32361" xr:uid="{00000000-0005-0000-0000-0000868E0000}"/>
    <cellStyle name="Normal 7 16 3 6 4" xfId="4106" xr:uid="{00000000-0005-0000-0000-0000878E0000}"/>
    <cellStyle name="Normal 7 16 3 6 4 2" xfId="9056" xr:uid="{00000000-0005-0000-0000-0000888E0000}"/>
    <cellStyle name="Normal 7 16 3 6 4 2 2" xfId="43717" xr:uid="{00000000-0005-0000-0000-0000898E0000}"/>
    <cellStyle name="Normal 7 16 3 6 4 3" xfId="14006" xr:uid="{00000000-0005-0000-0000-00008A8E0000}"/>
    <cellStyle name="Normal 7 16 3 6 4 3 2" xfId="38765" xr:uid="{00000000-0005-0000-0000-00008B8E0000}"/>
    <cellStyle name="Normal 7 16 3 6 4 4" xfId="18957" xr:uid="{00000000-0005-0000-0000-00008C8E0000}"/>
    <cellStyle name="Normal 7 16 3 6 4 5" xfId="23909" xr:uid="{00000000-0005-0000-0000-00008D8E0000}"/>
    <cellStyle name="Normal 7 16 3 6 4 6" xfId="28861" xr:uid="{00000000-0005-0000-0000-00008E8E0000}"/>
    <cellStyle name="Normal 7 16 3 6 4 7" xfId="33813" xr:uid="{00000000-0005-0000-0000-00008F8E0000}"/>
    <cellStyle name="Normal 7 16 3 6 5" xfId="5558" xr:uid="{00000000-0005-0000-0000-0000908E0000}"/>
    <cellStyle name="Normal 7 16 3 6 5 2" xfId="10508" xr:uid="{00000000-0005-0000-0000-0000918E0000}"/>
    <cellStyle name="Normal 7 16 3 6 5 2 2" xfId="45169" xr:uid="{00000000-0005-0000-0000-0000928E0000}"/>
    <cellStyle name="Normal 7 16 3 6 5 3" xfId="15458" xr:uid="{00000000-0005-0000-0000-0000938E0000}"/>
    <cellStyle name="Normal 7 16 3 6 5 3 2" xfId="40217" xr:uid="{00000000-0005-0000-0000-0000948E0000}"/>
    <cellStyle name="Normal 7 16 3 6 5 4" xfId="20409" xr:uid="{00000000-0005-0000-0000-0000958E0000}"/>
    <cellStyle name="Normal 7 16 3 6 5 5" xfId="25361" xr:uid="{00000000-0005-0000-0000-0000968E0000}"/>
    <cellStyle name="Normal 7 16 3 6 5 6" xfId="30313" xr:uid="{00000000-0005-0000-0000-0000978E0000}"/>
    <cellStyle name="Normal 7 16 3 6 5 7" xfId="35265" xr:uid="{00000000-0005-0000-0000-0000988E0000}"/>
    <cellStyle name="Normal 7 16 3 6 6" xfId="1796" xr:uid="{00000000-0005-0000-0000-0000998E0000}"/>
    <cellStyle name="Normal 7 16 3 6 6 2" xfId="41407" xr:uid="{00000000-0005-0000-0000-00009A8E0000}"/>
    <cellStyle name="Normal 7 16 3 6 7" xfId="6746" xr:uid="{00000000-0005-0000-0000-00009B8E0000}"/>
    <cellStyle name="Normal 7 16 3 6 7 2" xfId="36455" xr:uid="{00000000-0005-0000-0000-00009C8E0000}"/>
    <cellStyle name="Normal 7 16 3 6 8" xfId="11696" xr:uid="{00000000-0005-0000-0000-00009D8E0000}"/>
    <cellStyle name="Normal 7 16 3 6 9" xfId="16647" xr:uid="{00000000-0005-0000-0000-00009E8E0000}"/>
    <cellStyle name="Normal 7 16 3 7" xfId="872" xr:uid="{00000000-0005-0000-0000-00009F8E0000}"/>
    <cellStyle name="Normal 7 16 3 7 10" xfId="21863" xr:uid="{00000000-0005-0000-0000-0000A08E0000}"/>
    <cellStyle name="Normal 7 16 3 7 11" xfId="26815" xr:uid="{00000000-0005-0000-0000-0000A18E0000}"/>
    <cellStyle name="Normal 7 16 3 7 12" xfId="31767" xr:uid="{00000000-0005-0000-0000-0000A28E0000}"/>
    <cellStyle name="Normal 7 16 3 7 2" xfId="1466" xr:uid="{00000000-0005-0000-0000-0000A38E0000}"/>
    <cellStyle name="Normal 7 16 3 7 2 10" xfId="33219" xr:uid="{00000000-0005-0000-0000-0000A48E0000}"/>
    <cellStyle name="Normal 7 16 3 7 2 2" xfId="4964" xr:uid="{00000000-0005-0000-0000-0000A58E0000}"/>
    <cellStyle name="Normal 7 16 3 7 2 2 2" xfId="9914" xr:uid="{00000000-0005-0000-0000-0000A68E0000}"/>
    <cellStyle name="Normal 7 16 3 7 2 2 2 2" xfId="44575" xr:uid="{00000000-0005-0000-0000-0000A78E0000}"/>
    <cellStyle name="Normal 7 16 3 7 2 2 3" xfId="14864" xr:uid="{00000000-0005-0000-0000-0000A88E0000}"/>
    <cellStyle name="Normal 7 16 3 7 2 2 3 2" xfId="39623" xr:uid="{00000000-0005-0000-0000-0000A98E0000}"/>
    <cellStyle name="Normal 7 16 3 7 2 2 4" xfId="19815" xr:uid="{00000000-0005-0000-0000-0000AA8E0000}"/>
    <cellStyle name="Normal 7 16 3 7 2 2 5" xfId="24767" xr:uid="{00000000-0005-0000-0000-0000AB8E0000}"/>
    <cellStyle name="Normal 7 16 3 7 2 2 6" xfId="29719" xr:uid="{00000000-0005-0000-0000-0000AC8E0000}"/>
    <cellStyle name="Normal 7 16 3 7 2 2 7" xfId="34671" xr:uid="{00000000-0005-0000-0000-0000AD8E0000}"/>
    <cellStyle name="Normal 7 16 3 7 2 3" xfId="6416" xr:uid="{00000000-0005-0000-0000-0000AE8E0000}"/>
    <cellStyle name="Normal 7 16 3 7 2 3 2" xfId="11366" xr:uid="{00000000-0005-0000-0000-0000AF8E0000}"/>
    <cellStyle name="Normal 7 16 3 7 2 3 2 2" xfId="46027" xr:uid="{00000000-0005-0000-0000-0000B08E0000}"/>
    <cellStyle name="Normal 7 16 3 7 2 3 3" xfId="16316" xr:uid="{00000000-0005-0000-0000-0000B18E0000}"/>
    <cellStyle name="Normal 7 16 3 7 2 3 3 2" xfId="41075" xr:uid="{00000000-0005-0000-0000-0000B28E0000}"/>
    <cellStyle name="Normal 7 16 3 7 2 3 4" xfId="21267" xr:uid="{00000000-0005-0000-0000-0000B38E0000}"/>
    <cellStyle name="Normal 7 16 3 7 2 3 5" xfId="26219" xr:uid="{00000000-0005-0000-0000-0000B48E0000}"/>
    <cellStyle name="Normal 7 16 3 7 2 3 6" xfId="31171" xr:uid="{00000000-0005-0000-0000-0000B58E0000}"/>
    <cellStyle name="Normal 7 16 3 7 2 3 7" xfId="36123" xr:uid="{00000000-0005-0000-0000-0000B68E0000}"/>
    <cellStyle name="Normal 7 16 3 7 2 4" xfId="3512" xr:uid="{00000000-0005-0000-0000-0000B78E0000}"/>
    <cellStyle name="Normal 7 16 3 7 2 4 2" xfId="43123" xr:uid="{00000000-0005-0000-0000-0000B88E0000}"/>
    <cellStyle name="Normal 7 16 3 7 2 5" xfId="8462" xr:uid="{00000000-0005-0000-0000-0000B98E0000}"/>
    <cellStyle name="Normal 7 16 3 7 2 5 2" xfId="38171" xr:uid="{00000000-0005-0000-0000-0000BA8E0000}"/>
    <cellStyle name="Normal 7 16 3 7 2 6" xfId="13412" xr:uid="{00000000-0005-0000-0000-0000BB8E0000}"/>
    <cellStyle name="Normal 7 16 3 7 2 7" xfId="18363" xr:uid="{00000000-0005-0000-0000-0000BC8E0000}"/>
    <cellStyle name="Normal 7 16 3 7 2 8" xfId="23315" xr:uid="{00000000-0005-0000-0000-0000BD8E0000}"/>
    <cellStyle name="Normal 7 16 3 7 2 9" xfId="28267" xr:uid="{00000000-0005-0000-0000-0000BE8E0000}"/>
    <cellStyle name="Normal 7 16 3 7 3" xfId="2918" xr:uid="{00000000-0005-0000-0000-0000BF8E0000}"/>
    <cellStyle name="Normal 7 16 3 7 3 2" xfId="7868" xr:uid="{00000000-0005-0000-0000-0000C08E0000}"/>
    <cellStyle name="Normal 7 16 3 7 3 2 2" xfId="42529" xr:uid="{00000000-0005-0000-0000-0000C18E0000}"/>
    <cellStyle name="Normal 7 16 3 7 3 3" xfId="12818" xr:uid="{00000000-0005-0000-0000-0000C28E0000}"/>
    <cellStyle name="Normal 7 16 3 7 3 3 2" xfId="37577" xr:uid="{00000000-0005-0000-0000-0000C38E0000}"/>
    <cellStyle name="Normal 7 16 3 7 3 4" xfId="17769" xr:uid="{00000000-0005-0000-0000-0000C48E0000}"/>
    <cellStyle name="Normal 7 16 3 7 3 5" xfId="22721" xr:uid="{00000000-0005-0000-0000-0000C58E0000}"/>
    <cellStyle name="Normal 7 16 3 7 3 6" xfId="27673" xr:uid="{00000000-0005-0000-0000-0000C68E0000}"/>
    <cellStyle name="Normal 7 16 3 7 3 7" xfId="32625" xr:uid="{00000000-0005-0000-0000-0000C78E0000}"/>
    <cellStyle name="Normal 7 16 3 7 4" xfId="4370" xr:uid="{00000000-0005-0000-0000-0000C88E0000}"/>
    <cellStyle name="Normal 7 16 3 7 4 2" xfId="9320" xr:uid="{00000000-0005-0000-0000-0000C98E0000}"/>
    <cellStyle name="Normal 7 16 3 7 4 2 2" xfId="43981" xr:uid="{00000000-0005-0000-0000-0000CA8E0000}"/>
    <cellStyle name="Normal 7 16 3 7 4 3" xfId="14270" xr:uid="{00000000-0005-0000-0000-0000CB8E0000}"/>
    <cellStyle name="Normal 7 16 3 7 4 3 2" xfId="39029" xr:uid="{00000000-0005-0000-0000-0000CC8E0000}"/>
    <cellStyle name="Normal 7 16 3 7 4 4" xfId="19221" xr:uid="{00000000-0005-0000-0000-0000CD8E0000}"/>
    <cellStyle name="Normal 7 16 3 7 4 5" xfId="24173" xr:uid="{00000000-0005-0000-0000-0000CE8E0000}"/>
    <cellStyle name="Normal 7 16 3 7 4 6" xfId="29125" xr:uid="{00000000-0005-0000-0000-0000CF8E0000}"/>
    <cellStyle name="Normal 7 16 3 7 4 7" xfId="34077" xr:uid="{00000000-0005-0000-0000-0000D08E0000}"/>
    <cellStyle name="Normal 7 16 3 7 5" xfId="5822" xr:uid="{00000000-0005-0000-0000-0000D18E0000}"/>
    <cellStyle name="Normal 7 16 3 7 5 2" xfId="10772" xr:uid="{00000000-0005-0000-0000-0000D28E0000}"/>
    <cellStyle name="Normal 7 16 3 7 5 2 2" xfId="45433" xr:uid="{00000000-0005-0000-0000-0000D38E0000}"/>
    <cellStyle name="Normal 7 16 3 7 5 3" xfId="15722" xr:uid="{00000000-0005-0000-0000-0000D48E0000}"/>
    <cellStyle name="Normal 7 16 3 7 5 3 2" xfId="40481" xr:uid="{00000000-0005-0000-0000-0000D58E0000}"/>
    <cellStyle name="Normal 7 16 3 7 5 4" xfId="20673" xr:uid="{00000000-0005-0000-0000-0000D68E0000}"/>
    <cellStyle name="Normal 7 16 3 7 5 5" xfId="25625" xr:uid="{00000000-0005-0000-0000-0000D78E0000}"/>
    <cellStyle name="Normal 7 16 3 7 5 6" xfId="30577" xr:uid="{00000000-0005-0000-0000-0000D88E0000}"/>
    <cellStyle name="Normal 7 16 3 7 5 7" xfId="35529" xr:uid="{00000000-0005-0000-0000-0000D98E0000}"/>
    <cellStyle name="Normal 7 16 3 7 6" xfId="2060" xr:uid="{00000000-0005-0000-0000-0000DA8E0000}"/>
    <cellStyle name="Normal 7 16 3 7 6 2" xfId="41671" xr:uid="{00000000-0005-0000-0000-0000DB8E0000}"/>
    <cellStyle name="Normal 7 16 3 7 7" xfId="7010" xr:uid="{00000000-0005-0000-0000-0000DC8E0000}"/>
    <cellStyle name="Normal 7 16 3 7 7 2" xfId="36719" xr:uid="{00000000-0005-0000-0000-0000DD8E0000}"/>
    <cellStyle name="Normal 7 16 3 7 8" xfId="11960" xr:uid="{00000000-0005-0000-0000-0000DE8E0000}"/>
    <cellStyle name="Normal 7 16 3 7 9" xfId="16911" xr:uid="{00000000-0005-0000-0000-0000DF8E0000}"/>
    <cellStyle name="Normal 7 16 3 8" xfId="542" xr:uid="{00000000-0005-0000-0000-0000E08E0000}"/>
    <cellStyle name="Normal 7 16 3 8 10" xfId="32295" xr:uid="{00000000-0005-0000-0000-0000E18E0000}"/>
    <cellStyle name="Normal 7 16 3 8 2" xfId="4040" xr:uid="{00000000-0005-0000-0000-0000E28E0000}"/>
    <cellStyle name="Normal 7 16 3 8 2 2" xfId="8990" xr:uid="{00000000-0005-0000-0000-0000E38E0000}"/>
    <cellStyle name="Normal 7 16 3 8 2 2 2" xfId="43651" xr:uid="{00000000-0005-0000-0000-0000E48E0000}"/>
    <cellStyle name="Normal 7 16 3 8 2 3" xfId="13940" xr:uid="{00000000-0005-0000-0000-0000E58E0000}"/>
    <cellStyle name="Normal 7 16 3 8 2 3 2" xfId="38699" xr:uid="{00000000-0005-0000-0000-0000E68E0000}"/>
    <cellStyle name="Normal 7 16 3 8 2 4" xfId="18891" xr:uid="{00000000-0005-0000-0000-0000E78E0000}"/>
    <cellStyle name="Normal 7 16 3 8 2 5" xfId="23843" xr:uid="{00000000-0005-0000-0000-0000E88E0000}"/>
    <cellStyle name="Normal 7 16 3 8 2 6" xfId="28795" xr:uid="{00000000-0005-0000-0000-0000E98E0000}"/>
    <cellStyle name="Normal 7 16 3 8 2 7" xfId="33747" xr:uid="{00000000-0005-0000-0000-0000EA8E0000}"/>
    <cellStyle name="Normal 7 16 3 8 3" xfId="5492" xr:uid="{00000000-0005-0000-0000-0000EB8E0000}"/>
    <cellStyle name="Normal 7 16 3 8 3 2" xfId="10442" xr:uid="{00000000-0005-0000-0000-0000EC8E0000}"/>
    <cellStyle name="Normal 7 16 3 8 3 2 2" xfId="45103" xr:uid="{00000000-0005-0000-0000-0000ED8E0000}"/>
    <cellStyle name="Normal 7 16 3 8 3 3" xfId="15392" xr:uid="{00000000-0005-0000-0000-0000EE8E0000}"/>
    <cellStyle name="Normal 7 16 3 8 3 3 2" xfId="40151" xr:uid="{00000000-0005-0000-0000-0000EF8E0000}"/>
    <cellStyle name="Normal 7 16 3 8 3 4" xfId="20343" xr:uid="{00000000-0005-0000-0000-0000F08E0000}"/>
    <cellStyle name="Normal 7 16 3 8 3 5" xfId="25295" xr:uid="{00000000-0005-0000-0000-0000F18E0000}"/>
    <cellStyle name="Normal 7 16 3 8 3 6" xfId="30247" xr:uid="{00000000-0005-0000-0000-0000F28E0000}"/>
    <cellStyle name="Normal 7 16 3 8 3 7" xfId="35199" xr:uid="{00000000-0005-0000-0000-0000F38E0000}"/>
    <cellStyle name="Normal 7 16 3 8 4" xfId="2588" xr:uid="{00000000-0005-0000-0000-0000F48E0000}"/>
    <cellStyle name="Normal 7 16 3 8 4 2" xfId="42199" xr:uid="{00000000-0005-0000-0000-0000F58E0000}"/>
    <cellStyle name="Normal 7 16 3 8 5" xfId="7538" xr:uid="{00000000-0005-0000-0000-0000F68E0000}"/>
    <cellStyle name="Normal 7 16 3 8 5 2" xfId="37247" xr:uid="{00000000-0005-0000-0000-0000F78E0000}"/>
    <cellStyle name="Normal 7 16 3 8 6" xfId="12488" xr:uid="{00000000-0005-0000-0000-0000F88E0000}"/>
    <cellStyle name="Normal 7 16 3 8 7" xfId="17439" xr:uid="{00000000-0005-0000-0000-0000F98E0000}"/>
    <cellStyle name="Normal 7 16 3 8 8" xfId="22391" xr:uid="{00000000-0005-0000-0000-0000FA8E0000}"/>
    <cellStyle name="Normal 7 16 3 8 9" xfId="27343" xr:uid="{00000000-0005-0000-0000-0000FB8E0000}"/>
    <cellStyle name="Normal 7 16 3 9" xfId="1136" xr:uid="{00000000-0005-0000-0000-0000FC8E0000}"/>
    <cellStyle name="Normal 7 16 3 9 10" xfId="32889" xr:uid="{00000000-0005-0000-0000-0000FD8E0000}"/>
    <cellStyle name="Normal 7 16 3 9 2" xfId="4634" xr:uid="{00000000-0005-0000-0000-0000FE8E0000}"/>
    <cellStyle name="Normal 7 16 3 9 2 2" xfId="9584" xr:uid="{00000000-0005-0000-0000-0000FF8E0000}"/>
    <cellStyle name="Normal 7 16 3 9 2 2 2" xfId="44245" xr:uid="{00000000-0005-0000-0000-0000008F0000}"/>
    <cellStyle name="Normal 7 16 3 9 2 3" xfId="14534" xr:uid="{00000000-0005-0000-0000-0000018F0000}"/>
    <cellStyle name="Normal 7 16 3 9 2 3 2" xfId="39293" xr:uid="{00000000-0005-0000-0000-0000028F0000}"/>
    <cellStyle name="Normal 7 16 3 9 2 4" xfId="19485" xr:uid="{00000000-0005-0000-0000-0000038F0000}"/>
    <cellStyle name="Normal 7 16 3 9 2 5" xfId="24437" xr:uid="{00000000-0005-0000-0000-0000048F0000}"/>
    <cellStyle name="Normal 7 16 3 9 2 6" xfId="29389" xr:uid="{00000000-0005-0000-0000-0000058F0000}"/>
    <cellStyle name="Normal 7 16 3 9 2 7" xfId="34341" xr:uid="{00000000-0005-0000-0000-0000068F0000}"/>
    <cellStyle name="Normal 7 16 3 9 3" xfId="6086" xr:uid="{00000000-0005-0000-0000-0000078F0000}"/>
    <cellStyle name="Normal 7 16 3 9 3 2" xfId="11036" xr:uid="{00000000-0005-0000-0000-0000088F0000}"/>
    <cellStyle name="Normal 7 16 3 9 3 2 2" xfId="45697" xr:uid="{00000000-0005-0000-0000-0000098F0000}"/>
    <cellStyle name="Normal 7 16 3 9 3 3" xfId="15986" xr:uid="{00000000-0005-0000-0000-00000A8F0000}"/>
    <cellStyle name="Normal 7 16 3 9 3 3 2" xfId="40745" xr:uid="{00000000-0005-0000-0000-00000B8F0000}"/>
    <cellStyle name="Normal 7 16 3 9 3 4" xfId="20937" xr:uid="{00000000-0005-0000-0000-00000C8F0000}"/>
    <cellStyle name="Normal 7 16 3 9 3 5" xfId="25889" xr:uid="{00000000-0005-0000-0000-00000D8F0000}"/>
    <cellStyle name="Normal 7 16 3 9 3 6" xfId="30841" xr:uid="{00000000-0005-0000-0000-00000E8F0000}"/>
    <cellStyle name="Normal 7 16 3 9 3 7" xfId="35793" xr:uid="{00000000-0005-0000-0000-00000F8F0000}"/>
    <cellStyle name="Normal 7 16 3 9 4" xfId="3182" xr:uid="{00000000-0005-0000-0000-0000108F0000}"/>
    <cellStyle name="Normal 7 16 3 9 4 2" xfId="42793" xr:uid="{00000000-0005-0000-0000-0000118F0000}"/>
    <cellStyle name="Normal 7 16 3 9 5" xfId="8132" xr:uid="{00000000-0005-0000-0000-0000128F0000}"/>
    <cellStyle name="Normal 7 16 3 9 5 2" xfId="37841" xr:uid="{00000000-0005-0000-0000-0000138F0000}"/>
    <cellStyle name="Normal 7 16 3 9 6" xfId="13082" xr:uid="{00000000-0005-0000-0000-0000148F0000}"/>
    <cellStyle name="Normal 7 16 3 9 7" xfId="18033" xr:uid="{00000000-0005-0000-0000-0000158F0000}"/>
    <cellStyle name="Normal 7 16 3 9 8" xfId="22985" xr:uid="{00000000-0005-0000-0000-0000168F0000}"/>
    <cellStyle name="Normal 7 16 3 9 9" xfId="27937" xr:uid="{00000000-0005-0000-0000-0000178F0000}"/>
    <cellStyle name="Normal 7 16 4" xfId="174" xr:uid="{00000000-0005-0000-0000-0000188F0000}"/>
    <cellStyle name="Normal 7 16 4 10" xfId="2309" xr:uid="{00000000-0005-0000-0000-0000198F0000}"/>
    <cellStyle name="Normal 7 16 4 10 2" xfId="7259" xr:uid="{00000000-0005-0000-0000-00001A8F0000}"/>
    <cellStyle name="Normal 7 16 4 10 2 2" xfId="41920" xr:uid="{00000000-0005-0000-0000-00001B8F0000}"/>
    <cellStyle name="Normal 7 16 4 10 3" xfId="12209" xr:uid="{00000000-0005-0000-0000-00001C8F0000}"/>
    <cellStyle name="Normal 7 16 4 10 3 2" xfId="36968" xr:uid="{00000000-0005-0000-0000-00001D8F0000}"/>
    <cellStyle name="Normal 7 16 4 10 4" xfId="17160" xr:uid="{00000000-0005-0000-0000-00001E8F0000}"/>
    <cellStyle name="Normal 7 16 4 10 5" xfId="22112" xr:uid="{00000000-0005-0000-0000-00001F8F0000}"/>
    <cellStyle name="Normal 7 16 4 10 6" xfId="27064" xr:uid="{00000000-0005-0000-0000-0000208F0000}"/>
    <cellStyle name="Normal 7 16 4 10 7" xfId="32016" xr:uid="{00000000-0005-0000-0000-0000218F0000}"/>
    <cellStyle name="Normal 7 16 4 11" xfId="3761" xr:uid="{00000000-0005-0000-0000-0000228F0000}"/>
    <cellStyle name="Normal 7 16 4 11 2" xfId="8711" xr:uid="{00000000-0005-0000-0000-0000238F0000}"/>
    <cellStyle name="Normal 7 16 4 11 2 2" xfId="43372" xr:uid="{00000000-0005-0000-0000-0000248F0000}"/>
    <cellStyle name="Normal 7 16 4 11 3" xfId="13661" xr:uid="{00000000-0005-0000-0000-0000258F0000}"/>
    <cellStyle name="Normal 7 16 4 11 3 2" xfId="38420" xr:uid="{00000000-0005-0000-0000-0000268F0000}"/>
    <cellStyle name="Normal 7 16 4 11 4" xfId="18612" xr:uid="{00000000-0005-0000-0000-0000278F0000}"/>
    <cellStyle name="Normal 7 16 4 11 5" xfId="23564" xr:uid="{00000000-0005-0000-0000-0000288F0000}"/>
    <cellStyle name="Normal 7 16 4 11 6" xfId="28516" xr:uid="{00000000-0005-0000-0000-0000298F0000}"/>
    <cellStyle name="Normal 7 16 4 11 7" xfId="33468" xr:uid="{00000000-0005-0000-0000-00002A8F0000}"/>
    <cellStyle name="Normal 7 16 4 12" xfId="5213" xr:uid="{00000000-0005-0000-0000-00002B8F0000}"/>
    <cellStyle name="Normal 7 16 4 12 2" xfId="10163" xr:uid="{00000000-0005-0000-0000-00002C8F0000}"/>
    <cellStyle name="Normal 7 16 4 12 2 2" xfId="44824" xr:uid="{00000000-0005-0000-0000-00002D8F0000}"/>
    <cellStyle name="Normal 7 16 4 12 3" xfId="15113" xr:uid="{00000000-0005-0000-0000-00002E8F0000}"/>
    <cellStyle name="Normal 7 16 4 12 3 2" xfId="39872" xr:uid="{00000000-0005-0000-0000-00002F8F0000}"/>
    <cellStyle name="Normal 7 16 4 12 4" xfId="20064" xr:uid="{00000000-0005-0000-0000-0000308F0000}"/>
    <cellStyle name="Normal 7 16 4 12 5" xfId="25016" xr:uid="{00000000-0005-0000-0000-0000318F0000}"/>
    <cellStyle name="Normal 7 16 4 12 6" xfId="29968" xr:uid="{00000000-0005-0000-0000-0000328F0000}"/>
    <cellStyle name="Normal 7 16 4 12 7" xfId="34920" xr:uid="{00000000-0005-0000-0000-0000338F0000}"/>
    <cellStyle name="Normal 7 16 4 13" xfId="1715" xr:uid="{00000000-0005-0000-0000-0000348F0000}"/>
    <cellStyle name="Normal 7 16 4 13 2" xfId="41326" xr:uid="{00000000-0005-0000-0000-0000358F0000}"/>
    <cellStyle name="Normal 7 16 4 14" xfId="6665" xr:uid="{00000000-0005-0000-0000-0000368F0000}"/>
    <cellStyle name="Normal 7 16 4 14 2" xfId="36374" xr:uid="{00000000-0005-0000-0000-0000378F0000}"/>
    <cellStyle name="Normal 7 16 4 15" xfId="11615" xr:uid="{00000000-0005-0000-0000-0000388F0000}"/>
    <cellStyle name="Normal 7 16 4 16" xfId="16566" xr:uid="{00000000-0005-0000-0000-0000398F0000}"/>
    <cellStyle name="Normal 7 16 4 17" xfId="21518" xr:uid="{00000000-0005-0000-0000-00003A8F0000}"/>
    <cellStyle name="Normal 7 16 4 18" xfId="26470" xr:uid="{00000000-0005-0000-0000-00003B8F0000}"/>
    <cellStyle name="Normal 7 16 4 19" xfId="31422" xr:uid="{00000000-0005-0000-0000-00003C8F0000}"/>
    <cellStyle name="Normal 7 16 4 2" xfId="296" xr:uid="{00000000-0005-0000-0000-00003D8F0000}"/>
    <cellStyle name="Normal 7 16 4 2 10" xfId="3794" xr:uid="{00000000-0005-0000-0000-00003E8F0000}"/>
    <cellStyle name="Normal 7 16 4 2 10 2" xfId="8744" xr:uid="{00000000-0005-0000-0000-00003F8F0000}"/>
    <cellStyle name="Normal 7 16 4 2 10 2 2" xfId="43405" xr:uid="{00000000-0005-0000-0000-0000408F0000}"/>
    <cellStyle name="Normal 7 16 4 2 10 3" xfId="13694" xr:uid="{00000000-0005-0000-0000-0000418F0000}"/>
    <cellStyle name="Normal 7 16 4 2 10 3 2" xfId="38453" xr:uid="{00000000-0005-0000-0000-0000428F0000}"/>
    <cellStyle name="Normal 7 16 4 2 10 4" xfId="18645" xr:uid="{00000000-0005-0000-0000-0000438F0000}"/>
    <cellStyle name="Normal 7 16 4 2 10 5" xfId="23597" xr:uid="{00000000-0005-0000-0000-0000448F0000}"/>
    <cellStyle name="Normal 7 16 4 2 10 6" xfId="28549" xr:uid="{00000000-0005-0000-0000-0000458F0000}"/>
    <cellStyle name="Normal 7 16 4 2 10 7" xfId="33501" xr:uid="{00000000-0005-0000-0000-0000468F0000}"/>
    <cellStyle name="Normal 7 16 4 2 11" xfId="5246" xr:uid="{00000000-0005-0000-0000-0000478F0000}"/>
    <cellStyle name="Normal 7 16 4 2 11 2" xfId="10196" xr:uid="{00000000-0005-0000-0000-0000488F0000}"/>
    <cellStyle name="Normal 7 16 4 2 11 2 2" xfId="44857" xr:uid="{00000000-0005-0000-0000-0000498F0000}"/>
    <cellStyle name="Normal 7 16 4 2 11 3" xfId="15146" xr:uid="{00000000-0005-0000-0000-00004A8F0000}"/>
    <cellStyle name="Normal 7 16 4 2 11 3 2" xfId="39905" xr:uid="{00000000-0005-0000-0000-00004B8F0000}"/>
    <cellStyle name="Normal 7 16 4 2 11 4" xfId="20097" xr:uid="{00000000-0005-0000-0000-00004C8F0000}"/>
    <cellStyle name="Normal 7 16 4 2 11 5" xfId="25049" xr:uid="{00000000-0005-0000-0000-00004D8F0000}"/>
    <cellStyle name="Normal 7 16 4 2 11 6" xfId="30001" xr:uid="{00000000-0005-0000-0000-00004E8F0000}"/>
    <cellStyle name="Normal 7 16 4 2 11 7" xfId="34953" xr:uid="{00000000-0005-0000-0000-00004F8F0000}"/>
    <cellStyle name="Normal 7 16 4 2 12" xfId="1748" xr:uid="{00000000-0005-0000-0000-0000508F0000}"/>
    <cellStyle name="Normal 7 16 4 2 12 2" xfId="41359" xr:uid="{00000000-0005-0000-0000-0000518F0000}"/>
    <cellStyle name="Normal 7 16 4 2 13" xfId="6698" xr:uid="{00000000-0005-0000-0000-0000528F0000}"/>
    <cellStyle name="Normal 7 16 4 2 13 2" xfId="36407" xr:uid="{00000000-0005-0000-0000-0000538F0000}"/>
    <cellStyle name="Normal 7 16 4 2 14" xfId="11648" xr:uid="{00000000-0005-0000-0000-0000548F0000}"/>
    <cellStyle name="Normal 7 16 4 2 15" xfId="16599" xr:uid="{00000000-0005-0000-0000-0000558F0000}"/>
    <cellStyle name="Normal 7 16 4 2 16" xfId="21551" xr:uid="{00000000-0005-0000-0000-0000568F0000}"/>
    <cellStyle name="Normal 7 16 4 2 17" xfId="26503" xr:uid="{00000000-0005-0000-0000-0000578F0000}"/>
    <cellStyle name="Normal 7 16 4 2 18" xfId="31455" xr:uid="{00000000-0005-0000-0000-0000588F0000}"/>
    <cellStyle name="Normal 7 16 4 2 2" xfId="362" xr:uid="{00000000-0005-0000-0000-0000598F0000}"/>
    <cellStyle name="Normal 7 16 4 2 2 10" xfId="11780" xr:uid="{00000000-0005-0000-0000-00005A8F0000}"/>
    <cellStyle name="Normal 7 16 4 2 2 11" xfId="16731" xr:uid="{00000000-0005-0000-0000-00005B8F0000}"/>
    <cellStyle name="Normal 7 16 4 2 2 12" xfId="21683" xr:uid="{00000000-0005-0000-0000-00005C8F0000}"/>
    <cellStyle name="Normal 7 16 4 2 2 13" xfId="26635" xr:uid="{00000000-0005-0000-0000-00005D8F0000}"/>
    <cellStyle name="Normal 7 16 4 2 2 14" xfId="31587" xr:uid="{00000000-0005-0000-0000-00005E8F0000}"/>
    <cellStyle name="Normal 7 16 4 2 2 2" xfId="956" xr:uid="{00000000-0005-0000-0000-00005F8F0000}"/>
    <cellStyle name="Normal 7 16 4 2 2 2 10" xfId="21947" xr:uid="{00000000-0005-0000-0000-0000608F0000}"/>
    <cellStyle name="Normal 7 16 4 2 2 2 11" xfId="26899" xr:uid="{00000000-0005-0000-0000-0000618F0000}"/>
    <cellStyle name="Normal 7 16 4 2 2 2 12" xfId="31851" xr:uid="{00000000-0005-0000-0000-0000628F0000}"/>
    <cellStyle name="Normal 7 16 4 2 2 2 2" xfId="1550" xr:uid="{00000000-0005-0000-0000-0000638F0000}"/>
    <cellStyle name="Normal 7 16 4 2 2 2 2 10" xfId="33303" xr:uid="{00000000-0005-0000-0000-0000648F0000}"/>
    <cellStyle name="Normal 7 16 4 2 2 2 2 2" xfId="5048" xr:uid="{00000000-0005-0000-0000-0000658F0000}"/>
    <cellStyle name="Normal 7 16 4 2 2 2 2 2 2" xfId="9998" xr:uid="{00000000-0005-0000-0000-0000668F0000}"/>
    <cellStyle name="Normal 7 16 4 2 2 2 2 2 2 2" xfId="44659" xr:uid="{00000000-0005-0000-0000-0000678F0000}"/>
    <cellStyle name="Normal 7 16 4 2 2 2 2 2 3" xfId="14948" xr:uid="{00000000-0005-0000-0000-0000688F0000}"/>
    <cellStyle name="Normal 7 16 4 2 2 2 2 2 3 2" xfId="39707" xr:uid="{00000000-0005-0000-0000-0000698F0000}"/>
    <cellStyle name="Normal 7 16 4 2 2 2 2 2 4" xfId="19899" xr:uid="{00000000-0005-0000-0000-00006A8F0000}"/>
    <cellStyle name="Normal 7 16 4 2 2 2 2 2 5" xfId="24851" xr:uid="{00000000-0005-0000-0000-00006B8F0000}"/>
    <cellStyle name="Normal 7 16 4 2 2 2 2 2 6" xfId="29803" xr:uid="{00000000-0005-0000-0000-00006C8F0000}"/>
    <cellStyle name="Normal 7 16 4 2 2 2 2 2 7" xfId="34755" xr:uid="{00000000-0005-0000-0000-00006D8F0000}"/>
    <cellStyle name="Normal 7 16 4 2 2 2 2 3" xfId="6500" xr:uid="{00000000-0005-0000-0000-00006E8F0000}"/>
    <cellStyle name="Normal 7 16 4 2 2 2 2 3 2" xfId="11450" xr:uid="{00000000-0005-0000-0000-00006F8F0000}"/>
    <cellStyle name="Normal 7 16 4 2 2 2 2 3 2 2" xfId="46111" xr:uid="{00000000-0005-0000-0000-0000708F0000}"/>
    <cellStyle name="Normal 7 16 4 2 2 2 2 3 3" xfId="16400" xr:uid="{00000000-0005-0000-0000-0000718F0000}"/>
    <cellStyle name="Normal 7 16 4 2 2 2 2 3 3 2" xfId="41159" xr:uid="{00000000-0005-0000-0000-0000728F0000}"/>
    <cellStyle name="Normal 7 16 4 2 2 2 2 3 4" xfId="21351" xr:uid="{00000000-0005-0000-0000-0000738F0000}"/>
    <cellStyle name="Normal 7 16 4 2 2 2 2 3 5" xfId="26303" xr:uid="{00000000-0005-0000-0000-0000748F0000}"/>
    <cellStyle name="Normal 7 16 4 2 2 2 2 3 6" xfId="31255" xr:uid="{00000000-0005-0000-0000-0000758F0000}"/>
    <cellStyle name="Normal 7 16 4 2 2 2 2 3 7" xfId="36207" xr:uid="{00000000-0005-0000-0000-0000768F0000}"/>
    <cellStyle name="Normal 7 16 4 2 2 2 2 4" xfId="3596" xr:uid="{00000000-0005-0000-0000-0000778F0000}"/>
    <cellStyle name="Normal 7 16 4 2 2 2 2 4 2" xfId="43207" xr:uid="{00000000-0005-0000-0000-0000788F0000}"/>
    <cellStyle name="Normal 7 16 4 2 2 2 2 5" xfId="8546" xr:uid="{00000000-0005-0000-0000-0000798F0000}"/>
    <cellStyle name="Normal 7 16 4 2 2 2 2 5 2" xfId="38255" xr:uid="{00000000-0005-0000-0000-00007A8F0000}"/>
    <cellStyle name="Normal 7 16 4 2 2 2 2 6" xfId="13496" xr:uid="{00000000-0005-0000-0000-00007B8F0000}"/>
    <cellStyle name="Normal 7 16 4 2 2 2 2 7" xfId="18447" xr:uid="{00000000-0005-0000-0000-00007C8F0000}"/>
    <cellStyle name="Normal 7 16 4 2 2 2 2 8" xfId="23399" xr:uid="{00000000-0005-0000-0000-00007D8F0000}"/>
    <cellStyle name="Normal 7 16 4 2 2 2 2 9" xfId="28351" xr:uid="{00000000-0005-0000-0000-00007E8F0000}"/>
    <cellStyle name="Normal 7 16 4 2 2 2 3" xfId="3002" xr:uid="{00000000-0005-0000-0000-00007F8F0000}"/>
    <cellStyle name="Normal 7 16 4 2 2 2 3 2" xfId="7952" xr:uid="{00000000-0005-0000-0000-0000808F0000}"/>
    <cellStyle name="Normal 7 16 4 2 2 2 3 2 2" xfId="42613" xr:uid="{00000000-0005-0000-0000-0000818F0000}"/>
    <cellStyle name="Normal 7 16 4 2 2 2 3 3" xfId="12902" xr:uid="{00000000-0005-0000-0000-0000828F0000}"/>
    <cellStyle name="Normal 7 16 4 2 2 2 3 3 2" xfId="37661" xr:uid="{00000000-0005-0000-0000-0000838F0000}"/>
    <cellStyle name="Normal 7 16 4 2 2 2 3 4" xfId="17853" xr:uid="{00000000-0005-0000-0000-0000848F0000}"/>
    <cellStyle name="Normal 7 16 4 2 2 2 3 5" xfId="22805" xr:uid="{00000000-0005-0000-0000-0000858F0000}"/>
    <cellStyle name="Normal 7 16 4 2 2 2 3 6" xfId="27757" xr:uid="{00000000-0005-0000-0000-0000868F0000}"/>
    <cellStyle name="Normal 7 16 4 2 2 2 3 7" xfId="32709" xr:uid="{00000000-0005-0000-0000-0000878F0000}"/>
    <cellStyle name="Normal 7 16 4 2 2 2 4" xfId="4454" xr:uid="{00000000-0005-0000-0000-0000888F0000}"/>
    <cellStyle name="Normal 7 16 4 2 2 2 4 2" xfId="9404" xr:uid="{00000000-0005-0000-0000-0000898F0000}"/>
    <cellStyle name="Normal 7 16 4 2 2 2 4 2 2" xfId="44065" xr:uid="{00000000-0005-0000-0000-00008A8F0000}"/>
    <cellStyle name="Normal 7 16 4 2 2 2 4 3" xfId="14354" xr:uid="{00000000-0005-0000-0000-00008B8F0000}"/>
    <cellStyle name="Normal 7 16 4 2 2 2 4 3 2" xfId="39113" xr:uid="{00000000-0005-0000-0000-00008C8F0000}"/>
    <cellStyle name="Normal 7 16 4 2 2 2 4 4" xfId="19305" xr:uid="{00000000-0005-0000-0000-00008D8F0000}"/>
    <cellStyle name="Normal 7 16 4 2 2 2 4 5" xfId="24257" xr:uid="{00000000-0005-0000-0000-00008E8F0000}"/>
    <cellStyle name="Normal 7 16 4 2 2 2 4 6" xfId="29209" xr:uid="{00000000-0005-0000-0000-00008F8F0000}"/>
    <cellStyle name="Normal 7 16 4 2 2 2 4 7" xfId="34161" xr:uid="{00000000-0005-0000-0000-0000908F0000}"/>
    <cellStyle name="Normal 7 16 4 2 2 2 5" xfId="5906" xr:uid="{00000000-0005-0000-0000-0000918F0000}"/>
    <cellStyle name="Normal 7 16 4 2 2 2 5 2" xfId="10856" xr:uid="{00000000-0005-0000-0000-0000928F0000}"/>
    <cellStyle name="Normal 7 16 4 2 2 2 5 2 2" xfId="45517" xr:uid="{00000000-0005-0000-0000-0000938F0000}"/>
    <cellStyle name="Normal 7 16 4 2 2 2 5 3" xfId="15806" xr:uid="{00000000-0005-0000-0000-0000948F0000}"/>
    <cellStyle name="Normal 7 16 4 2 2 2 5 3 2" xfId="40565" xr:uid="{00000000-0005-0000-0000-0000958F0000}"/>
    <cellStyle name="Normal 7 16 4 2 2 2 5 4" xfId="20757" xr:uid="{00000000-0005-0000-0000-0000968F0000}"/>
    <cellStyle name="Normal 7 16 4 2 2 2 5 5" xfId="25709" xr:uid="{00000000-0005-0000-0000-0000978F0000}"/>
    <cellStyle name="Normal 7 16 4 2 2 2 5 6" xfId="30661" xr:uid="{00000000-0005-0000-0000-0000988F0000}"/>
    <cellStyle name="Normal 7 16 4 2 2 2 5 7" xfId="35613" xr:uid="{00000000-0005-0000-0000-0000998F0000}"/>
    <cellStyle name="Normal 7 16 4 2 2 2 6" xfId="2144" xr:uid="{00000000-0005-0000-0000-00009A8F0000}"/>
    <cellStyle name="Normal 7 16 4 2 2 2 6 2" xfId="41755" xr:uid="{00000000-0005-0000-0000-00009B8F0000}"/>
    <cellStyle name="Normal 7 16 4 2 2 2 7" xfId="7094" xr:uid="{00000000-0005-0000-0000-00009C8F0000}"/>
    <cellStyle name="Normal 7 16 4 2 2 2 7 2" xfId="36803" xr:uid="{00000000-0005-0000-0000-00009D8F0000}"/>
    <cellStyle name="Normal 7 16 4 2 2 2 8" xfId="12044" xr:uid="{00000000-0005-0000-0000-00009E8F0000}"/>
    <cellStyle name="Normal 7 16 4 2 2 2 9" xfId="16995" xr:uid="{00000000-0005-0000-0000-00009F8F0000}"/>
    <cellStyle name="Normal 7 16 4 2 2 3" xfId="692" xr:uid="{00000000-0005-0000-0000-0000A08F0000}"/>
    <cellStyle name="Normal 7 16 4 2 2 3 10" xfId="32445" xr:uid="{00000000-0005-0000-0000-0000A18F0000}"/>
    <cellStyle name="Normal 7 16 4 2 2 3 2" xfId="4190" xr:uid="{00000000-0005-0000-0000-0000A28F0000}"/>
    <cellStyle name="Normal 7 16 4 2 2 3 2 2" xfId="9140" xr:uid="{00000000-0005-0000-0000-0000A38F0000}"/>
    <cellStyle name="Normal 7 16 4 2 2 3 2 2 2" xfId="43801" xr:uid="{00000000-0005-0000-0000-0000A48F0000}"/>
    <cellStyle name="Normal 7 16 4 2 2 3 2 3" xfId="14090" xr:uid="{00000000-0005-0000-0000-0000A58F0000}"/>
    <cellStyle name="Normal 7 16 4 2 2 3 2 3 2" xfId="38849" xr:uid="{00000000-0005-0000-0000-0000A68F0000}"/>
    <cellStyle name="Normal 7 16 4 2 2 3 2 4" xfId="19041" xr:uid="{00000000-0005-0000-0000-0000A78F0000}"/>
    <cellStyle name="Normal 7 16 4 2 2 3 2 5" xfId="23993" xr:uid="{00000000-0005-0000-0000-0000A88F0000}"/>
    <cellStyle name="Normal 7 16 4 2 2 3 2 6" xfId="28945" xr:uid="{00000000-0005-0000-0000-0000A98F0000}"/>
    <cellStyle name="Normal 7 16 4 2 2 3 2 7" xfId="33897" xr:uid="{00000000-0005-0000-0000-0000AA8F0000}"/>
    <cellStyle name="Normal 7 16 4 2 2 3 3" xfId="5642" xr:uid="{00000000-0005-0000-0000-0000AB8F0000}"/>
    <cellStyle name="Normal 7 16 4 2 2 3 3 2" xfId="10592" xr:uid="{00000000-0005-0000-0000-0000AC8F0000}"/>
    <cellStyle name="Normal 7 16 4 2 2 3 3 2 2" xfId="45253" xr:uid="{00000000-0005-0000-0000-0000AD8F0000}"/>
    <cellStyle name="Normal 7 16 4 2 2 3 3 3" xfId="15542" xr:uid="{00000000-0005-0000-0000-0000AE8F0000}"/>
    <cellStyle name="Normal 7 16 4 2 2 3 3 3 2" xfId="40301" xr:uid="{00000000-0005-0000-0000-0000AF8F0000}"/>
    <cellStyle name="Normal 7 16 4 2 2 3 3 4" xfId="20493" xr:uid="{00000000-0005-0000-0000-0000B08F0000}"/>
    <cellStyle name="Normal 7 16 4 2 2 3 3 5" xfId="25445" xr:uid="{00000000-0005-0000-0000-0000B18F0000}"/>
    <cellStyle name="Normal 7 16 4 2 2 3 3 6" xfId="30397" xr:uid="{00000000-0005-0000-0000-0000B28F0000}"/>
    <cellStyle name="Normal 7 16 4 2 2 3 3 7" xfId="35349" xr:uid="{00000000-0005-0000-0000-0000B38F0000}"/>
    <cellStyle name="Normal 7 16 4 2 2 3 4" xfId="2738" xr:uid="{00000000-0005-0000-0000-0000B48F0000}"/>
    <cellStyle name="Normal 7 16 4 2 2 3 4 2" xfId="42349" xr:uid="{00000000-0005-0000-0000-0000B58F0000}"/>
    <cellStyle name="Normal 7 16 4 2 2 3 5" xfId="7688" xr:uid="{00000000-0005-0000-0000-0000B68F0000}"/>
    <cellStyle name="Normal 7 16 4 2 2 3 5 2" xfId="37397" xr:uid="{00000000-0005-0000-0000-0000B78F0000}"/>
    <cellStyle name="Normal 7 16 4 2 2 3 6" xfId="12638" xr:uid="{00000000-0005-0000-0000-0000B88F0000}"/>
    <cellStyle name="Normal 7 16 4 2 2 3 7" xfId="17589" xr:uid="{00000000-0005-0000-0000-0000B98F0000}"/>
    <cellStyle name="Normal 7 16 4 2 2 3 8" xfId="22541" xr:uid="{00000000-0005-0000-0000-0000BA8F0000}"/>
    <cellStyle name="Normal 7 16 4 2 2 3 9" xfId="27493" xr:uid="{00000000-0005-0000-0000-0000BB8F0000}"/>
    <cellStyle name="Normal 7 16 4 2 2 4" xfId="1286" xr:uid="{00000000-0005-0000-0000-0000BC8F0000}"/>
    <cellStyle name="Normal 7 16 4 2 2 4 10" xfId="33039" xr:uid="{00000000-0005-0000-0000-0000BD8F0000}"/>
    <cellStyle name="Normal 7 16 4 2 2 4 2" xfId="4784" xr:uid="{00000000-0005-0000-0000-0000BE8F0000}"/>
    <cellStyle name="Normal 7 16 4 2 2 4 2 2" xfId="9734" xr:uid="{00000000-0005-0000-0000-0000BF8F0000}"/>
    <cellStyle name="Normal 7 16 4 2 2 4 2 2 2" xfId="44395" xr:uid="{00000000-0005-0000-0000-0000C08F0000}"/>
    <cellStyle name="Normal 7 16 4 2 2 4 2 3" xfId="14684" xr:uid="{00000000-0005-0000-0000-0000C18F0000}"/>
    <cellStyle name="Normal 7 16 4 2 2 4 2 3 2" xfId="39443" xr:uid="{00000000-0005-0000-0000-0000C28F0000}"/>
    <cellStyle name="Normal 7 16 4 2 2 4 2 4" xfId="19635" xr:uid="{00000000-0005-0000-0000-0000C38F0000}"/>
    <cellStyle name="Normal 7 16 4 2 2 4 2 5" xfId="24587" xr:uid="{00000000-0005-0000-0000-0000C48F0000}"/>
    <cellStyle name="Normal 7 16 4 2 2 4 2 6" xfId="29539" xr:uid="{00000000-0005-0000-0000-0000C58F0000}"/>
    <cellStyle name="Normal 7 16 4 2 2 4 2 7" xfId="34491" xr:uid="{00000000-0005-0000-0000-0000C68F0000}"/>
    <cellStyle name="Normal 7 16 4 2 2 4 3" xfId="6236" xr:uid="{00000000-0005-0000-0000-0000C78F0000}"/>
    <cellStyle name="Normal 7 16 4 2 2 4 3 2" xfId="11186" xr:uid="{00000000-0005-0000-0000-0000C88F0000}"/>
    <cellStyle name="Normal 7 16 4 2 2 4 3 2 2" xfId="45847" xr:uid="{00000000-0005-0000-0000-0000C98F0000}"/>
    <cellStyle name="Normal 7 16 4 2 2 4 3 3" xfId="16136" xr:uid="{00000000-0005-0000-0000-0000CA8F0000}"/>
    <cellStyle name="Normal 7 16 4 2 2 4 3 3 2" xfId="40895" xr:uid="{00000000-0005-0000-0000-0000CB8F0000}"/>
    <cellStyle name="Normal 7 16 4 2 2 4 3 4" xfId="21087" xr:uid="{00000000-0005-0000-0000-0000CC8F0000}"/>
    <cellStyle name="Normal 7 16 4 2 2 4 3 5" xfId="26039" xr:uid="{00000000-0005-0000-0000-0000CD8F0000}"/>
    <cellStyle name="Normal 7 16 4 2 2 4 3 6" xfId="30991" xr:uid="{00000000-0005-0000-0000-0000CE8F0000}"/>
    <cellStyle name="Normal 7 16 4 2 2 4 3 7" xfId="35943" xr:uid="{00000000-0005-0000-0000-0000CF8F0000}"/>
    <cellStyle name="Normal 7 16 4 2 2 4 4" xfId="3332" xr:uid="{00000000-0005-0000-0000-0000D08F0000}"/>
    <cellStyle name="Normal 7 16 4 2 2 4 4 2" xfId="42943" xr:uid="{00000000-0005-0000-0000-0000D18F0000}"/>
    <cellStyle name="Normal 7 16 4 2 2 4 5" xfId="8282" xr:uid="{00000000-0005-0000-0000-0000D28F0000}"/>
    <cellStyle name="Normal 7 16 4 2 2 4 5 2" xfId="37991" xr:uid="{00000000-0005-0000-0000-0000D38F0000}"/>
    <cellStyle name="Normal 7 16 4 2 2 4 6" xfId="13232" xr:uid="{00000000-0005-0000-0000-0000D48F0000}"/>
    <cellStyle name="Normal 7 16 4 2 2 4 7" xfId="18183" xr:uid="{00000000-0005-0000-0000-0000D58F0000}"/>
    <cellStyle name="Normal 7 16 4 2 2 4 8" xfId="23135" xr:uid="{00000000-0005-0000-0000-0000D68F0000}"/>
    <cellStyle name="Normal 7 16 4 2 2 4 9" xfId="28087" xr:uid="{00000000-0005-0000-0000-0000D78F0000}"/>
    <cellStyle name="Normal 7 16 4 2 2 5" xfId="2408" xr:uid="{00000000-0005-0000-0000-0000D88F0000}"/>
    <cellStyle name="Normal 7 16 4 2 2 5 2" xfId="7358" xr:uid="{00000000-0005-0000-0000-0000D98F0000}"/>
    <cellStyle name="Normal 7 16 4 2 2 5 2 2" xfId="42019" xr:uid="{00000000-0005-0000-0000-0000DA8F0000}"/>
    <cellStyle name="Normal 7 16 4 2 2 5 3" xfId="12308" xr:uid="{00000000-0005-0000-0000-0000DB8F0000}"/>
    <cellStyle name="Normal 7 16 4 2 2 5 3 2" xfId="37067" xr:uid="{00000000-0005-0000-0000-0000DC8F0000}"/>
    <cellStyle name="Normal 7 16 4 2 2 5 4" xfId="17259" xr:uid="{00000000-0005-0000-0000-0000DD8F0000}"/>
    <cellStyle name="Normal 7 16 4 2 2 5 5" xfId="22211" xr:uid="{00000000-0005-0000-0000-0000DE8F0000}"/>
    <cellStyle name="Normal 7 16 4 2 2 5 6" xfId="27163" xr:uid="{00000000-0005-0000-0000-0000DF8F0000}"/>
    <cellStyle name="Normal 7 16 4 2 2 5 7" xfId="32115" xr:uid="{00000000-0005-0000-0000-0000E08F0000}"/>
    <cellStyle name="Normal 7 16 4 2 2 6" xfId="3860" xr:uid="{00000000-0005-0000-0000-0000E18F0000}"/>
    <cellStyle name="Normal 7 16 4 2 2 6 2" xfId="8810" xr:uid="{00000000-0005-0000-0000-0000E28F0000}"/>
    <cellStyle name="Normal 7 16 4 2 2 6 2 2" xfId="43471" xr:uid="{00000000-0005-0000-0000-0000E38F0000}"/>
    <cellStyle name="Normal 7 16 4 2 2 6 3" xfId="13760" xr:uid="{00000000-0005-0000-0000-0000E48F0000}"/>
    <cellStyle name="Normal 7 16 4 2 2 6 3 2" xfId="38519" xr:uid="{00000000-0005-0000-0000-0000E58F0000}"/>
    <cellStyle name="Normal 7 16 4 2 2 6 4" xfId="18711" xr:uid="{00000000-0005-0000-0000-0000E68F0000}"/>
    <cellStyle name="Normal 7 16 4 2 2 6 5" xfId="23663" xr:uid="{00000000-0005-0000-0000-0000E78F0000}"/>
    <cellStyle name="Normal 7 16 4 2 2 6 6" xfId="28615" xr:uid="{00000000-0005-0000-0000-0000E88F0000}"/>
    <cellStyle name="Normal 7 16 4 2 2 6 7" xfId="33567" xr:uid="{00000000-0005-0000-0000-0000E98F0000}"/>
    <cellStyle name="Normal 7 16 4 2 2 7" xfId="5312" xr:uid="{00000000-0005-0000-0000-0000EA8F0000}"/>
    <cellStyle name="Normal 7 16 4 2 2 7 2" xfId="10262" xr:uid="{00000000-0005-0000-0000-0000EB8F0000}"/>
    <cellStyle name="Normal 7 16 4 2 2 7 2 2" xfId="44923" xr:uid="{00000000-0005-0000-0000-0000EC8F0000}"/>
    <cellStyle name="Normal 7 16 4 2 2 7 3" xfId="15212" xr:uid="{00000000-0005-0000-0000-0000ED8F0000}"/>
    <cellStyle name="Normal 7 16 4 2 2 7 3 2" xfId="39971" xr:uid="{00000000-0005-0000-0000-0000EE8F0000}"/>
    <cellStyle name="Normal 7 16 4 2 2 7 4" xfId="20163" xr:uid="{00000000-0005-0000-0000-0000EF8F0000}"/>
    <cellStyle name="Normal 7 16 4 2 2 7 5" xfId="25115" xr:uid="{00000000-0005-0000-0000-0000F08F0000}"/>
    <cellStyle name="Normal 7 16 4 2 2 7 6" xfId="30067" xr:uid="{00000000-0005-0000-0000-0000F18F0000}"/>
    <cellStyle name="Normal 7 16 4 2 2 7 7" xfId="35019" xr:uid="{00000000-0005-0000-0000-0000F28F0000}"/>
    <cellStyle name="Normal 7 16 4 2 2 8" xfId="1880" xr:uid="{00000000-0005-0000-0000-0000F38F0000}"/>
    <cellStyle name="Normal 7 16 4 2 2 8 2" xfId="41491" xr:uid="{00000000-0005-0000-0000-0000F48F0000}"/>
    <cellStyle name="Normal 7 16 4 2 2 9" xfId="6830" xr:uid="{00000000-0005-0000-0000-0000F58F0000}"/>
    <cellStyle name="Normal 7 16 4 2 2 9 2" xfId="36539" xr:uid="{00000000-0005-0000-0000-0000F68F0000}"/>
    <cellStyle name="Normal 7 16 4 2 3" xfId="428" xr:uid="{00000000-0005-0000-0000-0000F78F0000}"/>
    <cellStyle name="Normal 7 16 4 2 3 10" xfId="11846" xr:uid="{00000000-0005-0000-0000-0000F88F0000}"/>
    <cellStyle name="Normal 7 16 4 2 3 11" xfId="16797" xr:uid="{00000000-0005-0000-0000-0000F98F0000}"/>
    <cellStyle name="Normal 7 16 4 2 3 12" xfId="21749" xr:uid="{00000000-0005-0000-0000-0000FA8F0000}"/>
    <cellStyle name="Normal 7 16 4 2 3 13" xfId="26701" xr:uid="{00000000-0005-0000-0000-0000FB8F0000}"/>
    <cellStyle name="Normal 7 16 4 2 3 14" xfId="31653" xr:uid="{00000000-0005-0000-0000-0000FC8F0000}"/>
    <cellStyle name="Normal 7 16 4 2 3 2" xfId="1022" xr:uid="{00000000-0005-0000-0000-0000FD8F0000}"/>
    <cellStyle name="Normal 7 16 4 2 3 2 10" xfId="22013" xr:uid="{00000000-0005-0000-0000-0000FE8F0000}"/>
    <cellStyle name="Normal 7 16 4 2 3 2 11" xfId="26965" xr:uid="{00000000-0005-0000-0000-0000FF8F0000}"/>
    <cellStyle name="Normal 7 16 4 2 3 2 12" xfId="31917" xr:uid="{00000000-0005-0000-0000-000000900000}"/>
    <cellStyle name="Normal 7 16 4 2 3 2 2" xfId="1616" xr:uid="{00000000-0005-0000-0000-000001900000}"/>
    <cellStyle name="Normal 7 16 4 2 3 2 2 10" xfId="33369" xr:uid="{00000000-0005-0000-0000-000002900000}"/>
    <cellStyle name="Normal 7 16 4 2 3 2 2 2" xfId="5114" xr:uid="{00000000-0005-0000-0000-000003900000}"/>
    <cellStyle name="Normal 7 16 4 2 3 2 2 2 2" xfId="10064" xr:uid="{00000000-0005-0000-0000-000004900000}"/>
    <cellStyle name="Normal 7 16 4 2 3 2 2 2 2 2" xfId="44725" xr:uid="{00000000-0005-0000-0000-000005900000}"/>
    <cellStyle name="Normal 7 16 4 2 3 2 2 2 3" xfId="15014" xr:uid="{00000000-0005-0000-0000-000006900000}"/>
    <cellStyle name="Normal 7 16 4 2 3 2 2 2 3 2" xfId="39773" xr:uid="{00000000-0005-0000-0000-000007900000}"/>
    <cellStyle name="Normal 7 16 4 2 3 2 2 2 4" xfId="19965" xr:uid="{00000000-0005-0000-0000-000008900000}"/>
    <cellStyle name="Normal 7 16 4 2 3 2 2 2 5" xfId="24917" xr:uid="{00000000-0005-0000-0000-000009900000}"/>
    <cellStyle name="Normal 7 16 4 2 3 2 2 2 6" xfId="29869" xr:uid="{00000000-0005-0000-0000-00000A900000}"/>
    <cellStyle name="Normal 7 16 4 2 3 2 2 2 7" xfId="34821" xr:uid="{00000000-0005-0000-0000-00000B900000}"/>
    <cellStyle name="Normal 7 16 4 2 3 2 2 3" xfId="6566" xr:uid="{00000000-0005-0000-0000-00000C900000}"/>
    <cellStyle name="Normal 7 16 4 2 3 2 2 3 2" xfId="11516" xr:uid="{00000000-0005-0000-0000-00000D900000}"/>
    <cellStyle name="Normal 7 16 4 2 3 2 2 3 2 2" xfId="46177" xr:uid="{00000000-0005-0000-0000-00000E900000}"/>
    <cellStyle name="Normal 7 16 4 2 3 2 2 3 3" xfId="16466" xr:uid="{00000000-0005-0000-0000-00000F900000}"/>
    <cellStyle name="Normal 7 16 4 2 3 2 2 3 3 2" xfId="41225" xr:uid="{00000000-0005-0000-0000-000010900000}"/>
    <cellStyle name="Normal 7 16 4 2 3 2 2 3 4" xfId="21417" xr:uid="{00000000-0005-0000-0000-000011900000}"/>
    <cellStyle name="Normal 7 16 4 2 3 2 2 3 5" xfId="26369" xr:uid="{00000000-0005-0000-0000-000012900000}"/>
    <cellStyle name="Normal 7 16 4 2 3 2 2 3 6" xfId="31321" xr:uid="{00000000-0005-0000-0000-000013900000}"/>
    <cellStyle name="Normal 7 16 4 2 3 2 2 3 7" xfId="36273" xr:uid="{00000000-0005-0000-0000-000014900000}"/>
    <cellStyle name="Normal 7 16 4 2 3 2 2 4" xfId="3662" xr:uid="{00000000-0005-0000-0000-000015900000}"/>
    <cellStyle name="Normal 7 16 4 2 3 2 2 4 2" xfId="43273" xr:uid="{00000000-0005-0000-0000-000016900000}"/>
    <cellStyle name="Normal 7 16 4 2 3 2 2 5" xfId="8612" xr:uid="{00000000-0005-0000-0000-000017900000}"/>
    <cellStyle name="Normal 7 16 4 2 3 2 2 5 2" xfId="38321" xr:uid="{00000000-0005-0000-0000-000018900000}"/>
    <cellStyle name="Normal 7 16 4 2 3 2 2 6" xfId="13562" xr:uid="{00000000-0005-0000-0000-000019900000}"/>
    <cellStyle name="Normal 7 16 4 2 3 2 2 7" xfId="18513" xr:uid="{00000000-0005-0000-0000-00001A900000}"/>
    <cellStyle name="Normal 7 16 4 2 3 2 2 8" xfId="23465" xr:uid="{00000000-0005-0000-0000-00001B900000}"/>
    <cellStyle name="Normal 7 16 4 2 3 2 2 9" xfId="28417" xr:uid="{00000000-0005-0000-0000-00001C900000}"/>
    <cellStyle name="Normal 7 16 4 2 3 2 3" xfId="3068" xr:uid="{00000000-0005-0000-0000-00001D900000}"/>
    <cellStyle name="Normal 7 16 4 2 3 2 3 2" xfId="8018" xr:uid="{00000000-0005-0000-0000-00001E900000}"/>
    <cellStyle name="Normal 7 16 4 2 3 2 3 2 2" xfId="42679" xr:uid="{00000000-0005-0000-0000-00001F900000}"/>
    <cellStyle name="Normal 7 16 4 2 3 2 3 3" xfId="12968" xr:uid="{00000000-0005-0000-0000-000020900000}"/>
    <cellStyle name="Normal 7 16 4 2 3 2 3 3 2" xfId="37727" xr:uid="{00000000-0005-0000-0000-000021900000}"/>
    <cellStyle name="Normal 7 16 4 2 3 2 3 4" xfId="17919" xr:uid="{00000000-0005-0000-0000-000022900000}"/>
    <cellStyle name="Normal 7 16 4 2 3 2 3 5" xfId="22871" xr:uid="{00000000-0005-0000-0000-000023900000}"/>
    <cellStyle name="Normal 7 16 4 2 3 2 3 6" xfId="27823" xr:uid="{00000000-0005-0000-0000-000024900000}"/>
    <cellStyle name="Normal 7 16 4 2 3 2 3 7" xfId="32775" xr:uid="{00000000-0005-0000-0000-000025900000}"/>
    <cellStyle name="Normal 7 16 4 2 3 2 4" xfId="4520" xr:uid="{00000000-0005-0000-0000-000026900000}"/>
    <cellStyle name="Normal 7 16 4 2 3 2 4 2" xfId="9470" xr:uid="{00000000-0005-0000-0000-000027900000}"/>
    <cellStyle name="Normal 7 16 4 2 3 2 4 2 2" xfId="44131" xr:uid="{00000000-0005-0000-0000-000028900000}"/>
    <cellStyle name="Normal 7 16 4 2 3 2 4 3" xfId="14420" xr:uid="{00000000-0005-0000-0000-000029900000}"/>
    <cellStyle name="Normal 7 16 4 2 3 2 4 3 2" xfId="39179" xr:uid="{00000000-0005-0000-0000-00002A900000}"/>
    <cellStyle name="Normal 7 16 4 2 3 2 4 4" xfId="19371" xr:uid="{00000000-0005-0000-0000-00002B900000}"/>
    <cellStyle name="Normal 7 16 4 2 3 2 4 5" xfId="24323" xr:uid="{00000000-0005-0000-0000-00002C900000}"/>
    <cellStyle name="Normal 7 16 4 2 3 2 4 6" xfId="29275" xr:uid="{00000000-0005-0000-0000-00002D900000}"/>
    <cellStyle name="Normal 7 16 4 2 3 2 4 7" xfId="34227" xr:uid="{00000000-0005-0000-0000-00002E900000}"/>
    <cellStyle name="Normal 7 16 4 2 3 2 5" xfId="5972" xr:uid="{00000000-0005-0000-0000-00002F900000}"/>
    <cellStyle name="Normal 7 16 4 2 3 2 5 2" xfId="10922" xr:uid="{00000000-0005-0000-0000-000030900000}"/>
    <cellStyle name="Normal 7 16 4 2 3 2 5 2 2" xfId="45583" xr:uid="{00000000-0005-0000-0000-000031900000}"/>
    <cellStyle name="Normal 7 16 4 2 3 2 5 3" xfId="15872" xr:uid="{00000000-0005-0000-0000-000032900000}"/>
    <cellStyle name="Normal 7 16 4 2 3 2 5 3 2" xfId="40631" xr:uid="{00000000-0005-0000-0000-000033900000}"/>
    <cellStyle name="Normal 7 16 4 2 3 2 5 4" xfId="20823" xr:uid="{00000000-0005-0000-0000-000034900000}"/>
    <cellStyle name="Normal 7 16 4 2 3 2 5 5" xfId="25775" xr:uid="{00000000-0005-0000-0000-000035900000}"/>
    <cellStyle name="Normal 7 16 4 2 3 2 5 6" xfId="30727" xr:uid="{00000000-0005-0000-0000-000036900000}"/>
    <cellStyle name="Normal 7 16 4 2 3 2 5 7" xfId="35679" xr:uid="{00000000-0005-0000-0000-000037900000}"/>
    <cellStyle name="Normal 7 16 4 2 3 2 6" xfId="2210" xr:uid="{00000000-0005-0000-0000-000038900000}"/>
    <cellStyle name="Normal 7 16 4 2 3 2 6 2" xfId="41821" xr:uid="{00000000-0005-0000-0000-000039900000}"/>
    <cellStyle name="Normal 7 16 4 2 3 2 7" xfId="7160" xr:uid="{00000000-0005-0000-0000-00003A900000}"/>
    <cellStyle name="Normal 7 16 4 2 3 2 7 2" xfId="36869" xr:uid="{00000000-0005-0000-0000-00003B900000}"/>
    <cellStyle name="Normal 7 16 4 2 3 2 8" xfId="12110" xr:uid="{00000000-0005-0000-0000-00003C900000}"/>
    <cellStyle name="Normal 7 16 4 2 3 2 9" xfId="17061" xr:uid="{00000000-0005-0000-0000-00003D900000}"/>
    <cellStyle name="Normal 7 16 4 2 3 3" xfId="758" xr:uid="{00000000-0005-0000-0000-00003E900000}"/>
    <cellStyle name="Normal 7 16 4 2 3 3 10" xfId="32511" xr:uid="{00000000-0005-0000-0000-00003F900000}"/>
    <cellStyle name="Normal 7 16 4 2 3 3 2" xfId="4256" xr:uid="{00000000-0005-0000-0000-000040900000}"/>
    <cellStyle name="Normal 7 16 4 2 3 3 2 2" xfId="9206" xr:uid="{00000000-0005-0000-0000-000041900000}"/>
    <cellStyle name="Normal 7 16 4 2 3 3 2 2 2" xfId="43867" xr:uid="{00000000-0005-0000-0000-000042900000}"/>
    <cellStyle name="Normal 7 16 4 2 3 3 2 3" xfId="14156" xr:uid="{00000000-0005-0000-0000-000043900000}"/>
    <cellStyle name="Normal 7 16 4 2 3 3 2 3 2" xfId="38915" xr:uid="{00000000-0005-0000-0000-000044900000}"/>
    <cellStyle name="Normal 7 16 4 2 3 3 2 4" xfId="19107" xr:uid="{00000000-0005-0000-0000-000045900000}"/>
    <cellStyle name="Normal 7 16 4 2 3 3 2 5" xfId="24059" xr:uid="{00000000-0005-0000-0000-000046900000}"/>
    <cellStyle name="Normal 7 16 4 2 3 3 2 6" xfId="29011" xr:uid="{00000000-0005-0000-0000-000047900000}"/>
    <cellStyle name="Normal 7 16 4 2 3 3 2 7" xfId="33963" xr:uid="{00000000-0005-0000-0000-000048900000}"/>
    <cellStyle name="Normal 7 16 4 2 3 3 3" xfId="5708" xr:uid="{00000000-0005-0000-0000-000049900000}"/>
    <cellStyle name="Normal 7 16 4 2 3 3 3 2" xfId="10658" xr:uid="{00000000-0005-0000-0000-00004A900000}"/>
    <cellStyle name="Normal 7 16 4 2 3 3 3 2 2" xfId="45319" xr:uid="{00000000-0005-0000-0000-00004B900000}"/>
    <cellStyle name="Normal 7 16 4 2 3 3 3 3" xfId="15608" xr:uid="{00000000-0005-0000-0000-00004C900000}"/>
    <cellStyle name="Normal 7 16 4 2 3 3 3 3 2" xfId="40367" xr:uid="{00000000-0005-0000-0000-00004D900000}"/>
    <cellStyle name="Normal 7 16 4 2 3 3 3 4" xfId="20559" xr:uid="{00000000-0005-0000-0000-00004E900000}"/>
    <cellStyle name="Normal 7 16 4 2 3 3 3 5" xfId="25511" xr:uid="{00000000-0005-0000-0000-00004F900000}"/>
    <cellStyle name="Normal 7 16 4 2 3 3 3 6" xfId="30463" xr:uid="{00000000-0005-0000-0000-000050900000}"/>
    <cellStyle name="Normal 7 16 4 2 3 3 3 7" xfId="35415" xr:uid="{00000000-0005-0000-0000-000051900000}"/>
    <cellStyle name="Normal 7 16 4 2 3 3 4" xfId="2804" xr:uid="{00000000-0005-0000-0000-000052900000}"/>
    <cellStyle name="Normal 7 16 4 2 3 3 4 2" xfId="42415" xr:uid="{00000000-0005-0000-0000-000053900000}"/>
    <cellStyle name="Normal 7 16 4 2 3 3 5" xfId="7754" xr:uid="{00000000-0005-0000-0000-000054900000}"/>
    <cellStyle name="Normal 7 16 4 2 3 3 5 2" xfId="37463" xr:uid="{00000000-0005-0000-0000-000055900000}"/>
    <cellStyle name="Normal 7 16 4 2 3 3 6" xfId="12704" xr:uid="{00000000-0005-0000-0000-000056900000}"/>
    <cellStyle name="Normal 7 16 4 2 3 3 7" xfId="17655" xr:uid="{00000000-0005-0000-0000-000057900000}"/>
    <cellStyle name="Normal 7 16 4 2 3 3 8" xfId="22607" xr:uid="{00000000-0005-0000-0000-000058900000}"/>
    <cellStyle name="Normal 7 16 4 2 3 3 9" xfId="27559" xr:uid="{00000000-0005-0000-0000-000059900000}"/>
    <cellStyle name="Normal 7 16 4 2 3 4" xfId="1352" xr:uid="{00000000-0005-0000-0000-00005A900000}"/>
    <cellStyle name="Normal 7 16 4 2 3 4 10" xfId="33105" xr:uid="{00000000-0005-0000-0000-00005B900000}"/>
    <cellStyle name="Normal 7 16 4 2 3 4 2" xfId="4850" xr:uid="{00000000-0005-0000-0000-00005C900000}"/>
    <cellStyle name="Normal 7 16 4 2 3 4 2 2" xfId="9800" xr:uid="{00000000-0005-0000-0000-00005D900000}"/>
    <cellStyle name="Normal 7 16 4 2 3 4 2 2 2" xfId="44461" xr:uid="{00000000-0005-0000-0000-00005E900000}"/>
    <cellStyle name="Normal 7 16 4 2 3 4 2 3" xfId="14750" xr:uid="{00000000-0005-0000-0000-00005F900000}"/>
    <cellStyle name="Normal 7 16 4 2 3 4 2 3 2" xfId="39509" xr:uid="{00000000-0005-0000-0000-000060900000}"/>
    <cellStyle name="Normal 7 16 4 2 3 4 2 4" xfId="19701" xr:uid="{00000000-0005-0000-0000-000061900000}"/>
    <cellStyle name="Normal 7 16 4 2 3 4 2 5" xfId="24653" xr:uid="{00000000-0005-0000-0000-000062900000}"/>
    <cellStyle name="Normal 7 16 4 2 3 4 2 6" xfId="29605" xr:uid="{00000000-0005-0000-0000-000063900000}"/>
    <cellStyle name="Normal 7 16 4 2 3 4 2 7" xfId="34557" xr:uid="{00000000-0005-0000-0000-000064900000}"/>
    <cellStyle name="Normal 7 16 4 2 3 4 3" xfId="6302" xr:uid="{00000000-0005-0000-0000-000065900000}"/>
    <cellStyle name="Normal 7 16 4 2 3 4 3 2" xfId="11252" xr:uid="{00000000-0005-0000-0000-000066900000}"/>
    <cellStyle name="Normal 7 16 4 2 3 4 3 2 2" xfId="45913" xr:uid="{00000000-0005-0000-0000-000067900000}"/>
    <cellStyle name="Normal 7 16 4 2 3 4 3 3" xfId="16202" xr:uid="{00000000-0005-0000-0000-000068900000}"/>
    <cellStyle name="Normal 7 16 4 2 3 4 3 3 2" xfId="40961" xr:uid="{00000000-0005-0000-0000-000069900000}"/>
    <cellStyle name="Normal 7 16 4 2 3 4 3 4" xfId="21153" xr:uid="{00000000-0005-0000-0000-00006A900000}"/>
    <cellStyle name="Normal 7 16 4 2 3 4 3 5" xfId="26105" xr:uid="{00000000-0005-0000-0000-00006B900000}"/>
    <cellStyle name="Normal 7 16 4 2 3 4 3 6" xfId="31057" xr:uid="{00000000-0005-0000-0000-00006C900000}"/>
    <cellStyle name="Normal 7 16 4 2 3 4 3 7" xfId="36009" xr:uid="{00000000-0005-0000-0000-00006D900000}"/>
    <cellStyle name="Normal 7 16 4 2 3 4 4" xfId="3398" xr:uid="{00000000-0005-0000-0000-00006E900000}"/>
    <cellStyle name="Normal 7 16 4 2 3 4 4 2" xfId="43009" xr:uid="{00000000-0005-0000-0000-00006F900000}"/>
    <cellStyle name="Normal 7 16 4 2 3 4 5" xfId="8348" xr:uid="{00000000-0005-0000-0000-000070900000}"/>
    <cellStyle name="Normal 7 16 4 2 3 4 5 2" xfId="38057" xr:uid="{00000000-0005-0000-0000-000071900000}"/>
    <cellStyle name="Normal 7 16 4 2 3 4 6" xfId="13298" xr:uid="{00000000-0005-0000-0000-000072900000}"/>
    <cellStyle name="Normal 7 16 4 2 3 4 7" xfId="18249" xr:uid="{00000000-0005-0000-0000-000073900000}"/>
    <cellStyle name="Normal 7 16 4 2 3 4 8" xfId="23201" xr:uid="{00000000-0005-0000-0000-000074900000}"/>
    <cellStyle name="Normal 7 16 4 2 3 4 9" xfId="28153" xr:uid="{00000000-0005-0000-0000-000075900000}"/>
    <cellStyle name="Normal 7 16 4 2 3 5" xfId="2474" xr:uid="{00000000-0005-0000-0000-000076900000}"/>
    <cellStyle name="Normal 7 16 4 2 3 5 2" xfId="7424" xr:uid="{00000000-0005-0000-0000-000077900000}"/>
    <cellStyle name="Normal 7 16 4 2 3 5 2 2" xfId="42085" xr:uid="{00000000-0005-0000-0000-000078900000}"/>
    <cellStyle name="Normal 7 16 4 2 3 5 3" xfId="12374" xr:uid="{00000000-0005-0000-0000-000079900000}"/>
    <cellStyle name="Normal 7 16 4 2 3 5 3 2" xfId="37133" xr:uid="{00000000-0005-0000-0000-00007A900000}"/>
    <cellStyle name="Normal 7 16 4 2 3 5 4" xfId="17325" xr:uid="{00000000-0005-0000-0000-00007B900000}"/>
    <cellStyle name="Normal 7 16 4 2 3 5 5" xfId="22277" xr:uid="{00000000-0005-0000-0000-00007C900000}"/>
    <cellStyle name="Normal 7 16 4 2 3 5 6" xfId="27229" xr:uid="{00000000-0005-0000-0000-00007D900000}"/>
    <cellStyle name="Normal 7 16 4 2 3 5 7" xfId="32181" xr:uid="{00000000-0005-0000-0000-00007E900000}"/>
    <cellStyle name="Normal 7 16 4 2 3 6" xfId="3926" xr:uid="{00000000-0005-0000-0000-00007F900000}"/>
    <cellStyle name="Normal 7 16 4 2 3 6 2" xfId="8876" xr:uid="{00000000-0005-0000-0000-000080900000}"/>
    <cellStyle name="Normal 7 16 4 2 3 6 2 2" xfId="43537" xr:uid="{00000000-0005-0000-0000-000081900000}"/>
    <cellStyle name="Normal 7 16 4 2 3 6 3" xfId="13826" xr:uid="{00000000-0005-0000-0000-000082900000}"/>
    <cellStyle name="Normal 7 16 4 2 3 6 3 2" xfId="38585" xr:uid="{00000000-0005-0000-0000-000083900000}"/>
    <cellStyle name="Normal 7 16 4 2 3 6 4" xfId="18777" xr:uid="{00000000-0005-0000-0000-000084900000}"/>
    <cellStyle name="Normal 7 16 4 2 3 6 5" xfId="23729" xr:uid="{00000000-0005-0000-0000-000085900000}"/>
    <cellStyle name="Normal 7 16 4 2 3 6 6" xfId="28681" xr:uid="{00000000-0005-0000-0000-000086900000}"/>
    <cellStyle name="Normal 7 16 4 2 3 6 7" xfId="33633" xr:uid="{00000000-0005-0000-0000-000087900000}"/>
    <cellStyle name="Normal 7 16 4 2 3 7" xfId="5378" xr:uid="{00000000-0005-0000-0000-000088900000}"/>
    <cellStyle name="Normal 7 16 4 2 3 7 2" xfId="10328" xr:uid="{00000000-0005-0000-0000-000089900000}"/>
    <cellStyle name="Normal 7 16 4 2 3 7 2 2" xfId="44989" xr:uid="{00000000-0005-0000-0000-00008A900000}"/>
    <cellStyle name="Normal 7 16 4 2 3 7 3" xfId="15278" xr:uid="{00000000-0005-0000-0000-00008B900000}"/>
    <cellStyle name="Normal 7 16 4 2 3 7 3 2" xfId="40037" xr:uid="{00000000-0005-0000-0000-00008C900000}"/>
    <cellStyle name="Normal 7 16 4 2 3 7 4" xfId="20229" xr:uid="{00000000-0005-0000-0000-00008D900000}"/>
    <cellStyle name="Normal 7 16 4 2 3 7 5" xfId="25181" xr:uid="{00000000-0005-0000-0000-00008E900000}"/>
    <cellStyle name="Normal 7 16 4 2 3 7 6" xfId="30133" xr:uid="{00000000-0005-0000-0000-00008F900000}"/>
    <cellStyle name="Normal 7 16 4 2 3 7 7" xfId="35085" xr:uid="{00000000-0005-0000-0000-000090900000}"/>
    <cellStyle name="Normal 7 16 4 2 3 8" xfId="1946" xr:uid="{00000000-0005-0000-0000-000091900000}"/>
    <cellStyle name="Normal 7 16 4 2 3 8 2" xfId="41557" xr:uid="{00000000-0005-0000-0000-000092900000}"/>
    <cellStyle name="Normal 7 16 4 2 3 9" xfId="6896" xr:uid="{00000000-0005-0000-0000-000093900000}"/>
    <cellStyle name="Normal 7 16 4 2 3 9 2" xfId="36605" xr:uid="{00000000-0005-0000-0000-000094900000}"/>
    <cellStyle name="Normal 7 16 4 2 4" xfId="494" xr:uid="{00000000-0005-0000-0000-000095900000}"/>
    <cellStyle name="Normal 7 16 4 2 4 10" xfId="11912" xr:uid="{00000000-0005-0000-0000-000096900000}"/>
    <cellStyle name="Normal 7 16 4 2 4 11" xfId="16863" xr:uid="{00000000-0005-0000-0000-000097900000}"/>
    <cellStyle name="Normal 7 16 4 2 4 12" xfId="21815" xr:uid="{00000000-0005-0000-0000-000098900000}"/>
    <cellStyle name="Normal 7 16 4 2 4 13" xfId="26767" xr:uid="{00000000-0005-0000-0000-000099900000}"/>
    <cellStyle name="Normal 7 16 4 2 4 14" xfId="31719" xr:uid="{00000000-0005-0000-0000-00009A900000}"/>
    <cellStyle name="Normal 7 16 4 2 4 2" xfId="1088" xr:uid="{00000000-0005-0000-0000-00009B900000}"/>
    <cellStyle name="Normal 7 16 4 2 4 2 10" xfId="22079" xr:uid="{00000000-0005-0000-0000-00009C900000}"/>
    <cellStyle name="Normal 7 16 4 2 4 2 11" xfId="27031" xr:uid="{00000000-0005-0000-0000-00009D900000}"/>
    <cellStyle name="Normal 7 16 4 2 4 2 12" xfId="31983" xr:uid="{00000000-0005-0000-0000-00009E900000}"/>
    <cellStyle name="Normal 7 16 4 2 4 2 2" xfId="1682" xr:uid="{00000000-0005-0000-0000-00009F900000}"/>
    <cellStyle name="Normal 7 16 4 2 4 2 2 10" xfId="33435" xr:uid="{00000000-0005-0000-0000-0000A0900000}"/>
    <cellStyle name="Normal 7 16 4 2 4 2 2 2" xfId="5180" xr:uid="{00000000-0005-0000-0000-0000A1900000}"/>
    <cellStyle name="Normal 7 16 4 2 4 2 2 2 2" xfId="10130" xr:uid="{00000000-0005-0000-0000-0000A2900000}"/>
    <cellStyle name="Normal 7 16 4 2 4 2 2 2 2 2" xfId="44791" xr:uid="{00000000-0005-0000-0000-0000A3900000}"/>
    <cellStyle name="Normal 7 16 4 2 4 2 2 2 3" xfId="15080" xr:uid="{00000000-0005-0000-0000-0000A4900000}"/>
    <cellStyle name="Normal 7 16 4 2 4 2 2 2 3 2" xfId="39839" xr:uid="{00000000-0005-0000-0000-0000A5900000}"/>
    <cellStyle name="Normal 7 16 4 2 4 2 2 2 4" xfId="20031" xr:uid="{00000000-0005-0000-0000-0000A6900000}"/>
    <cellStyle name="Normal 7 16 4 2 4 2 2 2 5" xfId="24983" xr:uid="{00000000-0005-0000-0000-0000A7900000}"/>
    <cellStyle name="Normal 7 16 4 2 4 2 2 2 6" xfId="29935" xr:uid="{00000000-0005-0000-0000-0000A8900000}"/>
    <cellStyle name="Normal 7 16 4 2 4 2 2 2 7" xfId="34887" xr:uid="{00000000-0005-0000-0000-0000A9900000}"/>
    <cellStyle name="Normal 7 16 4 2 4 2 2 3" xfId="6632" xr:uid="{00000000-0005-0000-0000-0000AA900000}"/>
    <cellStyle name="Normal 7 16 4 2 4 2 2 3 2" xfId="11582" xr:uid="{00000000-0005-0000-0000-0000AB900000}"/>
    <cellStyle name="Normal 7 16 4 2 4 2 2 3 2 2" xfId="46243" xr:uid="{00000000-0005-0000-0000-0000AC900000}"/>
    <cellStyle name="Normal 7 16 4 2 4 2 2 3 3" xfId="16532" xr:uid="{00000000-0005-0000-0000-0000AD900000}"/>
    <cellStyle name="Normal 7 16 4 2 4 2 2 3 3 2" xfId="41291" xr:uid="{00000000-0005-0000-0000-0000AE900000}"/>
    <cellStyle name="Normal 7 16 4 2 4 2 2 3 4" xfId="21483" xr:uid="{00000000-0005-0000-0000-0000AF900000}"/>
    <cellStyle name="Normal 7 16 4 2 4 2 2 3 5" xfId="26435" xr:uid="{00000000-0005-0000-0000-0000B0900000}"/>
    <cellStyle name="Normal 7 16 4 2 4 2 2 3 6" xfId="31387" xr:uid="{00000000-0005-0000-0000-0000B1900000}"/>
    <cellStyle name="Normal 7 16 4 2 4 2 2 3 7" xfId="36339" xr:uid="{00000000-0005-0000-0000-0000B2900000}"/>
    <cellStyle name="Normal 7 16 4 2 4 2 2 4" xfId="3728" xr:uid="{00000000-0005-0000-0000-0000B3900000}"/>
    <cellStyle name="Normal 7 16 4 2 4 2 2 4 2" xfId="43339" xr:uid="{00000000-0005-0000-0000-0000B4900000}"/>
    <cellStyle name="Normal 7 16 4 2 4 2 2 5" xfId="8678" xr:uid="{00000000-0005-0000-0000-0000B5900000}"/>
    <cellStyle name="Normal 7 16 4 2 4 2 2 5 2" xfId="38387" xr:uid="{00000000-0005-0000-0000-0000B6900000}"/>
    <cellStyle name="Normal 7 16 4 2 4 2 2 6" xfId="13628" xr:uid="{00000000-0005-0000-0000-0000B7900000}"/>
    <cellStyle name="Normal 7 16 4 2 4 2 2 7" xfId="18579" xr:uid="{00000000-0005-0000-0000-0000B8900000}"/>
    <cellStyle name="Normal 7 16 4 2 4 2 2 8" xfId="23531" xr:uid="{00000000-0005-0000-0000-0000B9900000}"/>
    <cellStyle name="Normal 7 16 4 2 4 2 2 9" xfId="28483" xr:uid="{00000000-0005-0000-0000-0000BA900000}"/>
    <cellStyle name="Normal 7 16 4 2 4 2 3" xfId="3134" xr:uid="{00000000-0005-0000-0000-0000BB900000}"/>
    <cellStyle name="Normal 7 16 4 2 4 2 3 2" xfId="8084" xr:uid="{00000000-0005-0000-0000-0000BC900000}"/>
    <cellStyle name="Normal 7 16 4 2 4 2 3 2 2" xfId="42745" xr:uid="{00000000-0005-0000-0000-0000BD900000}"/>
    <cellStyle name="Normal 7 16 4 2 4 2 3 3" xfId="13034" xr:uid="{00000000-0005-0000-0000-0000BE900000}"/>
    <cellStyle name="Normal 7 16 4 2 4 2 3 3 2" xfId="37793" xr:uid="{00000000-0005-0000-0000-0000BF900000}"/>
    <cellStyle name="Normal 7 16 4 2 4 2 3 4" xfId="17985" xr:uid="{00000000-0005-0000-0000-0000C0900000}"/>
    <cellStyle name="Normal 7 16 4 2 4 2 3 5" xfId="22937" xr:uid="{00000000-0005-0000-0000-0000C1900000}"/>
    <cellStyle name="Normal 7 16 4 2 4 2 3 6" xfId="27889" xr:uid="{00000000-0005-0000-0000-0000C2900000}"/>
    <cellStyle name="Normal 7 16 4 2 4 2 3 7" xfId="32841" xr:uid="{00000000-0005-0000-0000-0000C3900000}"/>
    <cellStyle name="Normal 7 16 4 2 4 2 4" xfId="4586" xr:uid="{00000000-0005-0000-0000-0000C4900000}"/>
    <cellStyle name="Normal 7 16 4 2 4 2 4 2" xfId="9536" xr:uid="{00000000-0005-0000-0000-0000C5900000}"/>
    <cellStyle name="Normal 7 16 4 2 4 2 4 2 2" xfId="44197" xr:uid="{00000000-0005-0000-0000-0000C6900000}"/>
    <cellStyle name="Normal 7 16 4 2 4 2 4 3" xfId="14486" xr:uid="{00000000-0005-0000-0000-0000C7900000}"/>
    <cellStyle name="Normal 7 16 4 2 4 2 4 3 2" xfId="39245" xr:uid="{00000000-0005-0000-0000-0000C8900000}"/>
    <cellStyle name="Normal 7 16 4 2 4 2 4 4" xfId="19437" xr:uid="{00000000-0005-0000-0000-0000C9900000}"/>
    <cellStyle name="Normal 7 16 4 2 4 2 4 5" xfId="24389" xr:uid="{00000000-0005-0000-0000-0000CA900000}"/>
    <cellStyle name="Normal 7 16 4 2 4 2 4 6" xfId="29341" xr:uid="{00000000-0005-0000-0000-0000CB900000}"/>
    <cellStyle name="Normal 7 16 4 2 4 2 4 7" xfId="34293" xr:uid="{00000000-0005-0000-0000-0000CC900000}"/>
    <cellStyle name="Normal 7 16 4 2 4 2 5" xfId="6038" xr:uid="{00000000-0005-0000-0000-0000CD900000}"/>
    <cellStyle name="Normal 7 16 4 2 4 2 5 2" xfId="10988" xr:uid="{00000000-0005-0000-0000-0000CE900000}"/>
    <cellStyle name="Normal 7 16 4 2 4 2 5 2 2" xfId="45649" xr:uid="{00000000-0005-0000-0000-0000CF900000}"/>
    <cellStyle name="Normal 7 16 4 2 4 2 5 3" xfId="15938" xr:uid="{00000000-0005-0000-0000-0000D0900000}"/>
    <cellStyle name="Normal 7 16 4 2 4 2 5 3 2" xfId="40697" xr:uid="{00000000-0005-0000-0000-0000D1900000}"/>
    <cellStyle name="Normal 7 16 4 2 4 2 5 4" xfId="20889" xr:uid="{00000000-0005-0000-0000-0000D2900000}"/>
    <cellStyle name="Normal 7 16 4 2 4 2 5 5" xfId="25841" xr:uid="{00000000-0005-0000-0000-0000D3900000}"/>
    <cellStyle name="Normal 7 16 4 2 4 2 5 6" xfId="30793" xr:uid="{00000000-0005-0000-0000-0000D4900000}"/>
    <cellStyle name="Normal 7 16 4 2 4 2 5 7" xfId="35745" xr:uid="{00000000-0005-0000-0000-0000D5900000}"/>
    <cellStyle name="Normal 7 16 4 2 4 2 6" xfId="2276" xr:uid="{00000000-0005-0000-0000-0000D6900000}"/>
    <cellStyle name="Normal 7 16 4 2 4 2 6 2" xfId="41887" xr:uid="{00000000-0005-0000-0000-0000D7900000}"/>
    <cellStyle name="Normal 7 16 4 2 4 2 7" xfId="7226" xr:uid="{00000000-0005-0000-0000-0000D8900000}"/>
    <cellStyle name="Normal 7 16 4 2 4 2 7 2" xfId="36935" xr:uid="{00000000-0005-0000-0000-0000D9900000}"/>
    <cellStyle name="Normal 7 16 4 2 4 2 8" xfId="12176" xr:uid="{00000000-0005-0000-0000-0000DA900000}"/>
    <cellStyle name="Normal 7 16 4 2 4 2 9" xfId="17127" xr:uid="{00000000-0005-0000-0000-0000DB900000}"/>
    <cellStyle name="Normal 7 16 4 2 4 3" xfId="824" xr:uid="{00000000-0005-0000-0000-0000DC900000}"/>
    <cellStyle name="Normal 7 16 4 2 4 3 10" xfId="32577" xr:uid="{00000000-0005-0000-0000-0000DD900000}"/>
    <cellStyle name="Normal 7 16 4 2 4 3 2" xfId="4322" xr:uid="{00000000-0005-0000-0000-0000DE900000}"/>
    <cellStyle name="Normal 7 16 4 2 4 3 2 2" xfId="9272" xr:uid="{00000000-0005-0000-0000-0000DF900000}"/>
    <cellStyle name="Normal 7 16 4 2 4 3 2 2 2" xfId="43933" xr:uid="{00000000-0005-0000-0000-0000E0900000}"/>
    <cellStyle name="Normal 7 16 4 2 4 3 2 3" xfId="14222" xr:uid="{00000000-0005-0000-0000-0000E1900000}"/>
    <cellStyle name="Normal 7 16 4 2 4 3 2 3 2" xfId="38981" xr:uid="{00000000-0005-0000-0000-0000E2900000}"/>
    <cellStyle name="Normal 7 16 4 2 4 3 2 4" xfId="19173" xr:uid="{00000000-0005-0000-0000-0000E3900000}"/>
    <cellStyle name="Normal 7 16 4 2 4 3 2 5" xfId="24125" xr:uid="{00000000-0005-0000-0000-0000E4900000}"/>
    <cellStyle name="Normal 7 16 4 2 4 3 2 6" xfId="29077" xr:uid="{00000000-0005-0000-0000-0000E5900000}"/>
    <cellStyle name="Normal 7 16 4 2 4 3 2 7" xfId="34029" xr:uid="{00000000-0005-0000-0000-0000E6900000}"/>
    <cellStyle name="Normal 7 16 4 2 4 3 3" xfId="5774" xr:uid="{00000000-0005-0000-0000-0000E7900000}"/>
    <cellStyle name="Normal 7 16 4 2 4 3 3 2" xfId="10724" xr:uid="{00000000-0005-0000-0000-0000E8900000}"/>
    <cellStyle name="Normal 7 16 4 2 4 3 3 2 2" xfId="45385" xr:uid="{00000000-0005-0000-0000-0000E9900000}"/>
    <cellStyle name="Normal 7 16 4 2 4 3 3 3" xfId="15674" xr:uid="{00000000-0005-0000-0000-0000EA900000}"/>
    <cellStyle name="Normal 7 16 4 2 4 3 3 3 2" xfId="40433" xr:uid="{00000000-0005-0000-0000-0000EB900000}"/>
    <cellStyle name="Normal 7 16 4 2 4 3 3 4" xfId="20625" xr:uid="{00000000-0005-0000-0000-0000EC900000}"/>
    <cellStyle name="Normal 7 16 4 2 4 3 3 5" xfId="25577" xr:uid="{00000000-0005-0000-0000-0000ED900000}"/>
    <cellStyle name="Normal 7 16 4 2 4 3 3 6" xfId="30529" xr:uid="{00000000-0005-0000-0000-0000EE900000}"/>
    <cellStyle name="Normal 7 16 4 2 4 3 3 7" xfId="35481" xr:uid="{00000000-0005-0000-0000-0000EF900000}"/>
    <cellStyle name="Normal 7 16 4 2 4 3 4" xfId="2870" xr:uid="{00000000-0005-0000-0000-0000F0900000}"/>
    <cellStyle name="Normal 7 16 4 2 4 3 4 2" xfId="42481" xr:uid="{00000000-0005-0000-0000-0000F1900000}"/>
    <cellStyle name="Normal 7 16 4 2 4 3 5" xfId="7820" xr:uid="{00000000-0005-0000-0000-0000F2900000}"/>
    <cellStyle name="Normal 7 16 4 2 4 3 5 2" xfId="37529" xr:uid="{00000000-0005-0000-0000-0000F3900000}"/>
    <cellStyle name="Normal 7 16 4 2 4 3 6" xfId="12770" xr:uid="{00000000-0005-0000-0000-0000F4900000}"/>
    <cellStyle name="Normal 7 16 4 2 4 3 7" xfId="17721" xr:uid="{00000000-0005-0000-0000-0000F5900000}"/>
    <cellStyle name="Normal 7 16 4 2 4 3 8" xfId="22673" xr:uid="{00000000-0005-0000-0000-0000F6900000}"/>
    <cellStyle name="Normal 7 16 4 2 4 3 9" xfId="27625" xr:uid="{00000000-0005-0000-0000-0000F7900000}"/>
    <cellStyle name="Normal 7 16 4 2 4 4" xfId="1418" xr:uid="{00000000-0005-0000-0000-0000F8900000}"/>
    <cellStyle name="Normal 7 16 4 2 4 4 10" xfId="33171" xr:uid="{00000000-0005-0000-0000-0000F9900000}"/>
    <cellStyle name="Normal 7 16 4 2 4 4 2" xfId="4916" xr:uid="{00000000-0005-0000-0000-0000FA900000}"/>
    <cellStyle name="Normal 7 16 4 2 4 4 2 2" xfId="9866" xr:uid="{00000000-0005-0000-0000-0000FB900000}"/>
    <cellStyle name="Normal 7 16 4 2 4 4 2 2 2" xfId="44527" xr:uid="{00000000-0005-0000-0000-0000FC900000}"/>
    <cellStyle name="Normal 7 16 4 2 4 4 2 3" xfId="14816" xr:uid="{00000000-0005-0000-0000-0000FD900000}"/>
    <cellStyle name="Normal 7 16 4 2 4 4 2 3 2" xfId="39575" xr:uid="{00000000-0005-0000-0000-0000FE900000}"/>
    <cellStyle name="Normal 7 16 4 2 4 4 2 4" xfId="19767" xr:uid="{00000000-0005-0000-0000-0000FF900000}"/>
    <cellStyle name="Normal 7 16 4 2 4 4 2 5" xfId="24719" xr:uid="{00000000-0005-0000-0000-000000910000}"/>
    <cellStyle name="Normal 7 16 4 2 4 4 2 6" xfId="29671" xr:uid="{00000000-0005-0000-0000-000001910000}"/>
    <cellStyle name="Normal 7 16 4 2 4 4 2 7" xfId="34623" xr:uid="{00000000-0005-0000-0000-000002910000}"/>
    <cellStyle name="Normal 7 16 4 2 4 4 3" xfId="6368" xr:uid="{00000000-0005-0000-0000-000003910000}"/>
    <cellStyle name="Normal 7 16 4 2 4 4 3 2" xfId="11318" xr:uid="{00000000-0005-0000-0000-000004910000}"/>
    <cellStyle name="Normal 7 16 4 2 4 4 3 2 2" xfId="45979" xr:uid="{00000000-0005-0000-0000-000005910000}"/>
    <cellStyle name="Normal 7 16 4 2 4 4 3 3" xfId="16268" xr:uid="{00000000-0005-0000-0000-000006910000}"/>
    <cellStyle name="Normal 7 16 4 2 4 4 3 3 2" xfId="41027" xr:uid="{00000000-0005-0000-0000-000007910000}"/>
    <cellStyle name="Normal 7 16 4 2 4 4 3 4" xfId="21219" xr:uid="{00000000-0005-0000-0000-000008910000}"/>
    <cellStyle name="Normal 7 16 4 2 4 4 3 5" xfId="26171" xr:uid="{00000000-0005-0000-0000-000009910000}"/>
    <cellStyle name="Normal 7 16 4 2 4 4 3 6" xfId="31123" xr:uid="{00000000-0005-0000-0000-00000A910000}"/>
    <cellStyle name="Normal 7 16 4 2 4 4 3 7" xfId="36075" xr:uid="{00000000-0005-0000-0000-00000B910000}"/>
    <cellStyle name="Normal 7 16 4 2 4 4 4" xfId="3464" xr:uid="{00000000-0005-0000-0000-00000C910000}"/>
    <cellStyle name="Normal 7 16 4 2 4 4 4 2" xfId="43075" xr:uid="{00000000-0005-0000-0000-00000D910000}"/>
    <cellStyle name="Normal 7 16 4 2 4 4 5" xfId="8414" xr:uid="{00000000-0005-0000-0000-00000E910000}"/>
    <cellStyle name="Normal 7 16 4 2 4 4 5 2" xfId="38123" xr:uid="{00000000-0005-0000-0000-00000F910000}"/>
    <cellStyle name="Normal 7 16 4 2 4 4 6" xfId="13364" xr:uid="{00000000-0005-0000-0000-000010910000}"/>
    <cellStyle name="Normal 7 16 4 2 4 4 7" xfId="18315" xr:uid="{00000000-0005-0000-0000-000011910000}"/>
    <cellStyle name="Normal 7 16 4 2 4 4 8" xfId="23267" xr:uid="{00000000-0005-0000-0000-000012910000}"/>
    <cellStyle name="Normal 7 16 4 2 4 4 9" xfId="28219" xr:uid="{00000000-0005-0000-0000-000013910000}"/>
    <cellStyle name="Normal 7 16 4 2 4 5" xfId="2540" xr:uid="{00000000-0005-0000-0000-000014910000}"/>
    <cellStyle name="Normal 7 16 4 2 4 5 2" xfId="7490" xr:uid="{00000000-0005-0000-0000-000015910000}"/>
    <cellStyle name="Normal 7 16 4 2 4 5 2 2" xfId="42151" xr:uid="{00000000-0005-0000-0000-000016910000}"/>
    <cellStyle name="Normal 7 16 4 2 4 5 3" xfId="12440" xr:uid="{00000000-0005-0000-0000-000017910000}"/>
    <cellStyle name="Normal 7 16 4 2 4 5 3 2" xfId="37199" xr:uid="{00000000-0005-0000-0000-000018910000}"/>
    <cellStyle name="Normal 7 16 4 2 4 5 4" xfId="17391" xr:uid="{00000000-0005-0000-0000-000019910000}"/>
    <cellStyle name="Normal 7 16 4 2 4 5 5" xfId="22343" xr:uid="{00000000-0005-0000-0000-00001A910000}"/>
    <cellStyle name="Normal 7 16 4 2 4 5 6" xfId="27295" xr:uid="{00000000-0005-0000-0000-00001B910000}"/>
    <cellStyle name="Normal 7 16 4 2 4 5 7" xfId="32247" xr:uid="{00000000-0005-0000-0000-00001C910000}"/>
    <cellStyle name="Normal 7 16 4 2 4 6" xfId="3992" xr:uid="{00000000-0005-0000-0000-00001D910000}"/>
    <cellStyle name="Normal 7 16 4 2 4 6 2" xfId="8942" xr:uid="{00000000-0005-0000-0000-00001E910000}"/>
    <cellStyle name="Normal 7 16 4 2 4 6 2 2" xfId="43603" xr:uid="{00000000-0005-0000-0000-00001F910000}"/>
    <cellStyle name="Normal 7 16 4 2 4 6 3" xfId="13892" xr:uid="{00000000-0005-0000-0000-000020910000}"/>
    <cellStyle name="Normal 7 16 4 2 4 6 3 2" xfId="38651" xr:uid="{00000000-0005-0000-0000-000021910000}"/>
    <cellStyle name="Normal 7 16 4 2 4 6 4" xfId="18843" xr:uid="{00000000-0005-0000-0000-000022910000}"/>
    <cellStyle name="Normal 7 16 4 2 4 6 5" xfId="23795" xr:uid="{00000000-0005-0000-0000-000023910000}"/>
    <cellStyle name="Normal 7 16 4 2 4 6 6" xfId="28747" xr:uid="{00000000-0005-0000-0000-000024910000}"/>
    <cellStyle name="Normal 7 16 4 2 4 6 7" xfId="33699" xr:uid="{00000000-0005-0000-0000-000025910000}"/>
    <cellStyle name="Normal 7 16 4 2 4 7" xfId="5444" xr:uid="{00000000-0005-0000-0000-000026910000}"/>
    <cellStyle name="Normal 7 16 4 2 4 7 2" xfId="10394" xr:uid="{00000000-0005-0000-0000-000027910000}"/>
    <cellStyle name="Normal 7 16 4 2 4 7 2 2" xfId="45055" xr:uid="{00000000-0005-0000-0000-000028910000}"/>
    <cellStyle name="Normal 7 16 4 2 4 7 3" xfId="15344" xr:uid="{00000000-0005-0000-0000-000029910000}"/>
    <cellStyle name="Normal 7 16 4 2 4 7 3 2" xfId="40103" xr:uid="{00000000-0005-0000-0000-00002A910000}"/>
    <cellStyle name="Normal 7 16 4 2 4 7 4" xfId="20295" xr:uid="{00000000-0005-0000-0000-00002B910000}"/>
    <cellStyle name="Normal 7 16 4 2 4 7 5" xfId="25247" xr:uid="{00000000-0005-0000-0000-00002C910000}"/>
    <cellStyle name="Normal 7 16 4 2 4 7 6" xfId="30199" xr:uid="{00000000-0005-0000-0000-00002D910000}"/>
    <cellStyle name="Normal 7 16 4 2 4 7 7" xfId="35151" xr:uid="{00000000-0005-0000-0000-00002E910000}"/>
    <cellStyle name="Normal 7 16 4 2 4 8" xfId="2012" xr:uid="{00000000-0005-0000-0000-00002F910000}"/>
    <cellStyle name="Normal 7 16 4 2 4 8 2" xfId="41623" xr:uid="{00000000-0005-0000-0000-000030910000}"/>
    <cellStyle name="Normal 7 16 4 2 4 9" xfId="6962" xr:uid="{00000000-0005-0000-0000-000031910000}"/>
    <cellStyle name="Normal 7 16 4 2 4 9 2" xfId="36671" xr:uid="{00000000-0005-0000-0000-000032910000}"/>
    <cellStyle name="Normal 7 16 4 2 5" xfId="626" xr:uid="{00000000-0005-0000-0000-000033910000}"/>
    <cellStyle name="Normal 7 16 4 2 5 10" xfId="21617" xr:uid="{00000000-0005-0000-0000-000034910000}"/>
    <cellStyle name="Normal 7 16 4 2 5 11" xfId="26569" xr:uid="{00000000-0005-0000-0000-000035910000}"/>
    <cellStyle name="Normal 7 16 4 2 5 12" xfId="31521" xr:uid="{00000000-0005-0000-0000-000036910000}"/>
    <cellStyle name="Normal 7 16 4 2 5 2" xfId="1220" xr:uid="{00000000-0005-0000-0000-000037910000}"/>
    <cellStyle name="Normal 7 16 4 2 5 2 10" xfId="32973" xr:uid="{00000000-0005-0000-0000-000038910000}"/>
    <cellStyle name="Normal 7 16 4 2 5 2 2" xfId="4718" xr:uid="{00000000-0005-0000-0000-000039910000}"/>
    <cellStyle name="Normal 7 16 4 2 5 2 2 2" xfId="9668" xr:uid="{00000000-0005-0000-0000-00003A910000}"/>
    <cellStyle name="Normal 7 16 4 2 5 2 2 2 2" xfId="44329" xr:uid="{00000000-0005-0000-0000-00003B910000}"/>
    <cellStyle name="Normal 7 16 4 2 5 2 2 3" xfId="14618" xr:uid="{00000000-0005-0000-0000-00003C910000}"/>
    <cellStyle name="Normal 7 16 4 2 5 2 2 3 2" xfId="39377" xr:uid="{00000000-0005-0000-0000-00003D910000}"/>
    <cellStyle name="Normal 7 16 4 2 5 2 2 4" xfId="19569" xr:uid="{00000000-0005-0000-0000-00003E910000}"/>
    <cellStyle name="Normal 7 16 4 2 5 2 2 5" xfId="24521" xr:uid="{00000000-0005-0000-0000-00003F910000}"/>
    <cellStyle name="Normal 7 16 4 2 5 2 2 6" xfId="29473" xr:uid="{00000000-0005-0000-0000-000040910000}"/>
    <cellStyle name="Normal 7 16 4 2 5 2 2 7" xfId="34425" xr:uid="{00000000-0005-0000-0000-000041910000}"/>
    <cellStyle name="Normal 7 16 4 2 5 2 3" xfId="6170" xr:uid="{00000000-0005-0000-0000-000042910000}"/>
    <cellStyle name="Normal 7 16 4 2 5 2 3 2" xfId="11120" xr:uid="{00000000-0005-0000-0000-000043910000}"/>
    <cellStyle name="Normal 7 16 4 2 5 2 3 2 2" xfId="45781" xr:uid="{00000000-0005-0000-0000-000044910000}"/>
    <cellStyle name="Normal 7 16 4 2 5 2 3 3" xfId="16070" xr:uid="{00000000-0005-0000-0000-000045910000}"/>
    <cellStyle name="Normal 7 16 4 2 5 2 3 3 2" xfId="40829" xr:uid="{00000000-0005-0000-0000-000046910000}"/>
    <cellStyle name="Normal 7 16 4 2 5 2 3 4" xfId="21021" xr:uid="{00000000-0005-0000-0000-000047910000}"/>
    <cellStyle name="Normal 7 16 4 2 5 2 3 5" xfId="25973" xr:uid="{00000000-0005-0000-0000-000048910000}"/>
    <cellStyle name="Normal 7 16 4 2 5 2 3 6" xfId="30925" xr:uid="{00000000-0005-0000-0000-000049910000}"/>
    <cellStyle name="Normal 7 16 4 2 5 2 3 7" xfId="35877" xr:uid="{00000000-0005-0000-0000-00004A910000}"/>
    <cellStyle name="Normal 7 16 4 2 5 2 4" xfId="3266" xr:uid="{00000000-0005-0000-0000-00004B910000}"/>
    <cellStyle name="Normal 7 16 4 2 5 2 4 2" xfId="42877" xr:uid="{00000000-0005-0000-0000-00004C910000}"/>
    <cellStyle name="Normal 7 16 4 2 5 2 5" xfId="8216" xr:uid="{00000000-0005-0000-0000-00004D910000}"/>
    <cellStyle name="Normal 7 16 4 2 5 2 5 2" xfId="37925" xr:uid="{00000000-0005-0000-0000-00004E910000}"/>
    <cellStyle name="Normal 7 16 4 2 5 2 6" xfId="13166" xr:uid="{00000000-0005-0000-0000-00004F910000}"/>
    <cellStyle name="Normal 7 16 4 2 5 2 7" xfId="18117" xr:uid="{00000000-0005-0000-0000-000050910000}"/>
    <cellStyle name="Normal 7 16 4 2 5 2 8" xfId="23069" xr:uid="{00000000-0005-0000-0000-000051910000}"/>
    <cellStyle name="Normal 7 16 4 2 5 2 9" xfId="28021" xr:uid="{00000000-0005-0000-0000-000052910000}"/>
    <cellStyle name="Normal 7 16 4 2 5 3" xfId="2672" xr:uid="{00000000-0005-0000-0000-000053910000}"/>
    <cellStyle name="Normal 7 16 4 2 5 3 2" xfId="7622" xr:uid="{00000000-0005-0000-0000-000054910000}"/>
    <cellStyle name="Normal 7 16 4 2 5 3 2 2" xfId="42283" xr:uid="{00000000-0005-0000-0000-000055910000}"/>
    <cellStyle name="Normal 7 16 4 2 5 3 3" xfId="12572" xr:uid="{00000000-0005-0000-0000-000056910000}"/>
    <cellStyle name="Normal 7 16 4 2 5 3 3 2" xfId="37331" xr:uid="{00000000-0005-0000-0000-000057910000}"/>
    <cellStyle name="Normal 7 16 4 2 5 3 4" xfId="17523" xr:uid="{00000000-0005-0000-0000-000058910000}"/>
    <cellStyle name="Normal 7 16 4 2 5 3 5" xfId="22475" xr:uid="{00000000-0005-0000-0000-000059910000}"/>
    <cellStyle name="Normal 7 16 4 2 5 3 6" xfId="27427" xr:uid="{00000000-0005-0000-0000-00005A910000}"/>
    <cellStyle name="Normal 7 16 4 2 5 3 7" xfId="32379" xr:uid="{00000000-0005-0000-0000-00005B910000}"/>
    <cellStyle name="Normal 7 16 4 2 5 4" xfId="4124" xr:uid="{00000000-0005-0000-0000-00005C910000}"/>
    <cellStyle name="Normal 7 16 4 2 5 4 2" xfId="9074" xr:uid="{00000000-0005-0000-0000-00005D910000}"/>
    <cellStyle name="Normal 7 16 4 2 5 4 2 2" xfId="43735" xr:uid="{00000000-0005-0000-0000-00005E910000}"/>
    <cellStyle name="Normal 7 16 4 2 5 4 3" xfId="14024" xr:uid="{00000000-0005-0000-0000-00005F910000}"/>
    <cellStyle name="Normal 7 16 4 2 5 4 3 2" xfId="38783" xr:uid="{00000000-0005-0000-0000-000060910000}"/>
    <cellStyle name="Normal 7 16 4 2 5 4 4" xfId="18975" xr:uid="{00000000-0005-0000-0000-000061910000}"/>
    <cellStyle name="Normal 7 16 4 2 5 4 5" xfId="23927" xr:uid="{00000000-0005-0000-0000-000062910000}"/>
    <cellStyle name="Normal 7 16 4 2 5 4 6" xfId="28879" xr:uid="{00000000-0005-0000-0000-000063910000}"/>
    <cellStyle name="Normal 7 16 4 2 5 4 7" xfId="33831" xr:uid="{00000000-0005-0000-0000-000064910000}"/>
    <cellStyle name="Normal 7 16 4 2 5 5" xfId="5576" xr:uid="{00000000-0005-0000-0000-000065910000}"/>
    <cellStyle name="Normal 7 16 4 2 5 5 2" xfId="10526" xr:uid="{00000000-0005-0000-0000-000066910000}"/>
    <cellStyle name="Normal 7 16 4 2 5 5 2 2" xfId="45187" xr:uid="{00000000-0005-0000-0000-000067910000}"/>
    <cellStyle name="Normal 7 16 4 2 5 5 3" xfId="15476" xr:uid="{00000000-0005-0000-0000-000068910000}"/>
    <cellStyle name="Normal 7 16 4 2 5 5 3 2" xfId="40235" xr:uid="{00000000-0005-0000-0000-000069910000}"/>
    <cellStyle name="Normal 7 16 4 2 5 5 4" xfId="20427" xr:uid="{00000000-0005-0000-0000-00006A910000}"/>
    <cellStyle name="Normal 7 16 4 2 5 5 5" xfId="25379" xr:uid="{00000000-0005-0000-0000-00006B910000}"/>
    <cellStyle name="Normal 7 16 4 2 5 5 6" xfId="30331" xr:uid="{00000000-0005-0000-0000-00006C910000}"/>
    <cellStyle name="Normal 7 16 4 2 5 5 7" xfId="35283" xr:uid="{00000000-0005-0000-0000-00006D910000}"/>
    <cellStyle name="Normal 7 16 4 2 5 6" xfId="1814" xr:uid="{00000000-0005-0000-0000-00006E910000}"/>
    <cellStyle name="Normal 7 16 4 2 5 6 2" xfId="41425" xr:uid="{00000000-0005-0000-0000-00006F910000}"/>
    <cellStyle name="Normal 7 16 4 2 5 7" xfId="6764" xr:uid="{00000000-0005-0000-0000-000070910000}"/>
    <cellStyle name="Normal 7 16 4 2 5 7 2" xfId="36473" xr:uid="{00000000-0005-0000-0000-000071910000}"/>
    <cellStyle name="Normal 7 16 4 2 5 8" xfId="11714" xr:uid="{00000000-0005-0000-0000-000072910000}"/>
    <cellStyle name="Normal 7 16 4 2 5 9" xfId="16665" xr:uid="{00000000-0005-0000-0000-000073910000}"/>
    <cellStyle name="Normal 7 16 4 2 6" xfId="890" xr:uid="{00000000-0005-0000-0000-000074910000}"/>
    <cellStyle name="Normal 7 16 4 2 6 10" xfId="21881" xr:uid="{00000000-0005-0000-0000-000075910000}"/>
    <cellStyle name="Normal 7 16 4 2 6 11" xfId="26833" xr:uid="{00000000-0005-0000-0000-000076910000}"/>
    <cellStyle name="Normal 7 16 4 2 6 12" xfId="31785" xr:uid="{00000000-0005-0000-0000-000077910000}"/>
    <cellStyle name="Normal 7 16 4 2 6 2" xfId="1484" xr:uid="{00000000-0005-0000-0000-000078910000}"/>
    <cellStyle name="Normal 7 16 4 2 6 2 10" xfId="33237" xr:uid="{00000000-0005-0000-0000-000079910000}"/>
    <cellStyle name="Normal 7 16 4 2 6 2 2" xfId="4982" xr:uid="{00000000-0005-0000-0000-00007A910000}"/>
    <cellStyle name="Normal 7 16 4 2 6 2 2 2" xfId="9932" xr:uid="{00000000-0005-0000-0000-00007B910000}"/>
    <cellStyle name="Normal 7 16 4 2 6 2 2 2 2" xfId="44593" xr:uid="{00000000-0005-0000-0000-00007C910000}"/>
    <cellStyle name="Normal 7 16 4 2 6 2 2 3" xfId="14882" xr:uid="{00000000-0005-0000-0000-00007D910000}"/>
    <cellStyle name="Normal 7 16 4 2 6 2 2 3 2" xfId="39641" xr:uid="{00000000-0005-0000-0000-00007E910000}"/>
    <cellStyle name="Normal 7 16 4 2 6 2 2 4" xfId="19833" xr:uid="{00000000-0005-0000-0000-00007F910000}"/>
    <cellStyle name="Normal 7 16 4 2 6 2 2 5" xfId="24785" xr:uid="{00000000-0005-0000-0000-000080910000}"/>
    <cellStyle name="Normal 7 16 4 2 6 2 2 6" xfId="29737" xr:uid="{00000000-0005-0000-0000-000081910000}"/>
    <cellStyle name="Normal 7 16 4 2 6 2 2 7" xfId="34689" xr:uid="{00000000-0005-0000-0000-000082910000}"/>
    <cellStyle name="Normal 7 16 4 2 6 2 3" xfId="6434" xr:uid="{00000000-0005-0000-0000-000083910000}"/>
    <cellStyle name="Normal 7 16 4 2 6 2 3 2" xfId="11384" xr:uid="{00000000-0005-0000-0000-000084910000}"/>
    <cellStyle name="Normal 7 16 4 2 6 2 3 2 2" xfId="46045" xr:uid="{00000000-0005-0000-0000-000085910000}"/>
    <cellStyle name="Normal 7 16 4 2 6 2 3 3" xfId="16334" xr:uid="{00000000-0005-0000-0000-000086910000}"/>
    <cellStyle name="Normal 7 16 4 2 6 2 3 3 2" xfId="41093" xr:uid="{00000000-0005-0000-0000-000087910000}"/>
    <cellStyle name="Normal 7 16 4 2 6 2 3 4" xfId="21285" xr:uid="{00000000-0005-0000-0000-000088910000}"/>
    <cellStyle name="Normal 7 16 4 2 6 2 3 5" xfId="26237" xr:uid="{00000000-0005-0000-0000-000089910000}"/>
    <cellStyle name="Normal 7 16 4 2 6 2 3 6" xfId="31189" xr:uid="{00000000-0005-0000-0000-00008A910000}"/>
    <cellStyle name="Normal 7 16 4 2 6 2 3 7" xfId="36141" xr:uid="{00000000-0005-0000-0000-00008B910000}"/>
    <cellStyle name="Normal 7 16 4 2 6 2 4" xfId="3530" xr:uid="{00000000-0005-0000-0000-00008C910000}"/>
    <cellStyle name="Normal 7 16 4 2 6 2 4 2" xfId="43141" xr:uid="{00000000-0005-0000-0000-00008D910000}"/>
    <cellStyle name="Normal 7 16 4 2 6 2 5" xfId="8480" xr:uid="{00000000-0005-0000-0000-00008E910000}"/>
    <cellStyle name="Normal 7 16 4 2 6 2 5 2" xfId="38189" xr:uid="{00000000-0005-0000-0000-00008F910000}"/>
    <cellStyle name="Normal 7 16 4 2 6 2 6" xfId="13430" xr:uid="{00000000-0005-0000-0000-000090910000}"/>
    <cellStyle name="Normal 7 16 4 2 6 2 7" xfId="18381" xr:uid="{00000000-0005-0000-0000-000091910000}"/>
    <cellStyle name="Normal 7 16 4 2 6 2 8" xfId="23333" xr:uid="{00000000-0005-0000-0000-000092910000}"/>
    <cellStyle name="Normal 7 16 4 2 6 2 9" xfId="28285" xr:uid="{00000000-0005-0000-0000-000093910000}"/>
    <cellStyle name="Normal 7 16 4 2 6 3" xfId="2936" xr:uid="{00000000-0005-0000-0000-000094910000}"/>
    <cellStyle name="Normal 7 16 4 2 6 3 2" xfId="7886" xr:uid="{00000000-0005-0000-0000-000095910000}"/>
    <cellStyle name="Normal 7 16 4 2 6 3 2 2" xfId="42547" xr:uid="{00000000-0005-0000-0000-000096910000}"/>
    <cellStyle name="Normal 7 16 4 2 6 3 3" xfId="12836" xr:uid="{00000000-0005-0000-0000-000097910000}"/>
    <cellStyle name="Normal 7 16 4 2 6 3 3 2" xfId="37595" xr:uid="{00000000-0005-0000-0000-000098910000}"/>
    <cellStyle name="Normal 7 16 4 2 6 3 4" xfId="17787" xr:uid="{00000000-0005-0000-0000-000099910000}"/>
    <cellStyle name="Normal 7 16 4 2 6 3 5" xfId="22739" xr:uid="{00000000-0005-0000-0000-00009A910000}"/>
    <cellStyle name="Normal 7 16 4 2 6 3 6" xfId="27691" xr:uid="{00000000-0005-0000-0000-00009B910000}"/>
    <cellStyle name="Normal 7 16 4 2 6 3 7" xfId="32643" xr:uid="{00000000-0005-0000-0000-00009C910000}"/>
    <cellStyle name="Normal 7 16 4 2 6 4" xfId="4388" xr:uid="{00000000-0005-0000-0000-00009D910000}"/>
    <cellStyle name="Normal 7 16 4 2 6 4 2" xfId="9338" xr:uid="{00000000-0005-0000-0000-00009E910000}"/>
    <cellStyle name="Normal 7 16 4 2 6 4 2 2" xfId="43999" xr:uid="{00000000-0005-0000-0000-00009F910000}"/>
    <cellStyle name="Normal 7 16 4 2 6 4 3" xfId="14288" xr:uid="{00000000-0005-0000-0000-0000A0910000}"/>
    <cellStyle name="Normal 7 16 4 2 6 4 3 2" xfId="39047" xr:uid="{00000000-0005-0000-0000-0000A1910000}"/>
    <cellStyle name="Normal 7 16 4 2 6 4 4" xfId="19239" xr:uid="{00000000-0005-0000-0000-0000A2910000}"/>
    <cellStyle name="Normal 7 16 4 2 6 4 5" xfId="24191" xr:uid="{00000000-0005-0000-0000-0000A3910000}"/>
    <cellStyle name="Normal 7 16 4 2 6 4 6" xfId="29143" xr:uid="{00000000-0005-0000-0000-0000A4910000}"/>
    <cellStyle name="Normal 7 16 4 2 6 4 7" xfId="34095" xr:uid="{00000000-0005-0000-0000-0000A5910000}"/>
    <cellStyle name="Normal 7 16 4 2 6 5" xfId="5840" xr:uid="{00000000-0005-0000-0000-0000A6910000}"/>
    <cellStyle name="Normal 7 16 4 2 6 5 2" xfId="10790" xr:uid="{00000000-0005-0000-0000-0000A7910000}"/>
    <cellStyle name="Normal 7 16 4 2 6 5 2 2" xfId="45451" xr:uid="{00000000-0005-0000-0000-0000A8910000}"/>
    <cellStyle name="Normal 7 16 4 2 6 5 3" xfId="15740" xr:uid="{00000000-0005-0000-0000-0000A9910000}"/>
    <cellStyle name="Normal 7 16 4 2 6 5 3 2" xfId="40499" xr:uid="{00000000-0005-0000-0000-0000AA910000}"/>
    <cellStyle name="Normal 7 16 4 2 6 5 4" xfId="20691" xr:uid="{00000000-0005-0000-0000-0000AB910000}"/>
    <cellStyle name="Normal 7 16 4 2 6 5 5" xfId="25643" xr:uid="{00000000-0005-0000-0000-0000AC910000}"/>
    <cellStyle name="Normal 7 16 4 2 6 5 6" xfId="30595" xr:uid="{00000000-0005-0000-0000-0000AD910000}"/>
    <cellStyle name="Normal 7 16 4 2 6 5 7" xfId="35547" xr:uid="{00000000-0005-0000-0000-0000AE910000}"/>
    <cellStyle name="Normal 7 16 4 2 6 6" xfId="2078" xr:uid="{00000000-0005-0000-0000-0000AF910000}"/>
    <cellStyle name="Normal 7 16 4 2 6 6 2" xfId="41689" xr:uid="{00000000-0005-0000-0000-0000B0910000}"/>
    <cellStyle name="Normal 7 16 4 2 6 7" xfId="7028" xr:uid="{00000000-0005-0000-0000-0000B1910000}"/>
    <cellStyle name="Normal 7 16 4 2 6 7 2" xfId="36737" xr:uid="{00000000-0005-0000-0000-0000B2910000}"/>
    <cellStyle name="Normal 7 16 4 2 6 8" xfId="11978" xr:uid="{00000000-0005-0000-0000-0000B3910000}"/>
    <cellStyle name="Normal 7 16 4 2 6 9" xfId="16929" xr:uid="{00000000-0005-0000-0000-0000B4910000}"/>
    <cellStyle name="Normal 7 16 4 2 7" xfId="560" xr:uid="{00000000-0005-0000-0000-0000B5910000}"/>
    <cellStyle name="Normal 7 16 4 2 7 10" xfId="32313" xr:uid="{00000000-0005-0000-0000-0000B6910000}"/>
    <cellStyle name="Normal 7 16 4 2 7 2" xfId="4058" xr:uid="{00000000-0005-0000-0000-0000B7910000}"/>
    <cellStyle name="Normal 7 16 4 2 7 2 2" xfId="9008" xr:uid="{00000000-0005-0000-0000-0000B8910000}"/>
    <cellStyle name="Normal 7 16 4 2 7 2 2 2" xfId="43669" xr:uid="{00000000-0005-0000-0000-0000B9910000}"/>
    <cellStyle name="Normal 7 16 4 2 7 2 3" xfId="13958" xr:uid="{00000000-0005-0000-0000-0000BA910000}"/>
    <cellStyle name="Normal 7 16 4 2 7 2 3 2" xfId="38717" xr:uid="{00000000-0005-0000-0000-0000BB910000}"/>
    <cellStyle name="Normal 7 16 4 2 7 2 4" xfId="18909" xr:uid="{00000000-0005-0000-0000-0000BC910000}"/>
    <cellStyle name="Normal 7 16 4 2 7 2 5" xfId="23861" xr:uid="{00000000-0005-0000-0000-0000BD910000}"/>
    <cellStyle name="Normal 7 16 4 2 7 2 6" xfId="28813" xr:uid="{00000000-0005-0000-0000-0000BE910000}"/>
    <cellStyle name="Normal 7 16 4 2 7 2 7" xfId="33765" xr:uid="{00000000-0005-0000-0000-0000BF910000}"/>
    <cellStyle name="Normal 7 16 4 2 7 3" xfId="5510" xr:uid="{00000000-0005-0000-0000-0000C0910000}"/>
    <cellStyle name="Normal 7 16 4 2 7 3 2" xfId="10460" xr:uid="{00000000-0005-0000-0000-0000C1910000}"/>
    <cellStyle name="Normal 7 16 4 2 7 3 2 2" xfId="45121" xr:uid="{00000000-0005-0000-0000-0000C2910000}"/>
    <cellStyle name="Normal 7 16 4 2 7 3 3" xfId="15410" xr:uid="{00000000-0005-0000-0000-0000C3910000}"/>
    <cellStyle name="Normal 7 16 4 2 7 3 3 2" xfId="40169" xr:uid="{00000000-0005-0000-0000-0000C4910000}"/>
    <cellStyle name="Normal 7 16 4 2 7 3 4" xfId="20361" xr:uid="{00000000-0005-0000-0000-0000C5910000}"/>
    <cellStyle name="Normal 7 16 4 2 7 3 5" xfId="25313" xr:uid="{00000000-0005-0000-0000-0000C6910000}"/>
    <cellStyle name="Normal 7 16 4 2 7 3 6" xfId="30265" xr:uid="{00000000-0005-0000-0000-0000C7910000}"/>
    <cellStyle name="Normal 7 16 4 2 7 3 7" xfId="35217" xr:uid="{00000000-0005-0000-0000-0000C8910000}"/>
    <cellStyle name="Normal 7 16 4 2 7 4" xfId="2606" xr:uid="{00000000-0005-0000-0000-0000C9910000}"/>
    <cellStyle name="Normal 7 16 4 2 7 4 2" xfId="42217" xr:uid="{00000000-0005-0000-0000-0000CA910000}"/>
    <cellStyle name="Normal 7 16 4 2 7 5" xfId="7556" xr:uid="{00000000-0005-0000-0000-0000CB910000}"/>
    <cellStyle name="Normal 7 16 4 2 7 5 2" xfId="37265" xr:uid="{00000000-0005-0000-0000-0000CC910000}"/>
    <cellStyle name="Normal 7 16 4 2 7 6" xfId="12506" xr:uid="{00000000-0005-0000-0000-0000CD910000}"/>
    <cellStyle name="Normal 7 16 4 2 7 7" xfId="17457" xr:uid="{00000000-0005-0000-0000-0000CE910000}"/>
    <cellStyle name="Normal 7 16 4 2 7 8" xfId="22409" xr:uid="{00000000-0005-0000-0000-0000CF910000}"/>
    <cellStyle name="Normal 7 16 4 2 7 9" xfId="27361" xr:uid="{00000000-0005-0000-0000-0000D0910000}"/>
    <cellStyle name="Normal 7 16 4 2 8" xfId="1154" xr:uid="{00000000-0005-0000-0000-0000D1910000}"/>
    <cellStyle name="Normal 7 16 4 2 8 10" xfId="32907" xr:uid="{00000000-0005-0000-0000-0000D2910000}"/>
    <cellStyle name="Normal 7 16 4 2 8 2" xfId="4652" xr:uid="{00000000-0005-0000-0000-0000D3910000}"/>
    <cellStyle name="Normal 7 16 4 2 8 2 2" xfId="9602" xr:uid="{00000000-0005-0000-0000-0000D4910000}"/>
    <cellStyle name="Normal 7 16 4 2 8 2 2 2" xfId="44263" xr:uid="{00000000-0005-0000-0000-0000D5910000}"/>
    <cellStyle name="Normal 7 16 4 2 8 2 3" xfId="14552" xr:uid="{00000000-0005-0000-0000-0000D6910000}"/>
    <cellStyle name="Normal 7 16 4 2 8 2 3 2" xfId="39311" xr:uid="{00000000-0005-0000-0000-0000D7910000}"/>
    <cellStyle name="Normal 7 16 4 2 8 2 4" xfId="19503" xr:uid="{00000000-0005-0000-0000-0000D8910000}"/>
    <cellStyle name="Normal 7 16 4 2 8 2 5" xfId="24455" xr:uid="{00000000-0005-0000-0000-0000D9910000}"/>
    <cellStyle name="Normal 7 16 4 2 8 2 6" xfId="29407" xr:uid="{00000000-0005-0000-0000-0000DA910000}"/>
    <cellStyle name="Normal 7 16 4 2 8 2 7" xfId="34359" xr:uid="{00000000-0005-0000-0000-0000DB910000}"/>
    <cellStyle name="Normal 7 16 4 2 8 3" xfId="6104" xr:uid="{00000000-0005-0000-0000-0000DC910000}"/>
    <cellStyle name="Normal 7 16 4 2 8 3 2" xfId="11054" xr:uid="{00000000-0005-0000-0000-0000DD910000}"/>
    <cellStyle name="Normal 7 16 4 2 8 3 2 2" xfId="45715" xr:uid="{00000000-0005-0000-0000-0000DE910000}"/>
    <cellStyle name="Normal 7 16 4 2 8 3 3" xfId="16004" xr:uid="{00000000-0005-0000-0000-0000DF910000}"/>
    <cellStyle name="Normal 7 16 4 2 8 3 3 2" xfId="40763" xr:uid="{00000000-0005-0000-0000-0000E0910000}"/>
    <cellStyle name="Normal 7 16 4 2 8 3 4" xfId="20955" xr:uid="{00000000-0005-0000-0000-0000E1910000}"/>
    <cellStyle name="Normal 7 16 4 2 8 3 5" xfId="25907" xr:uid="{00000000-0005-0000-0000-0000E2910000}"/>
    <cellStyle name="Normal 7 16 4 2 8 3 6" xfId="30859" xr:uid="{00000000-0005-0000-0000-0000E3910000}"/>
    <cellStyle name="Normal 7 16 4 2 8 3 7" xfId="35811" xr:uid="{00000000-0005-0000-0000-0000E4910000}"/>
    <cellStyle name="Normal 7 16 4 2 8 4" xfId="3200" xr:uid="{00000000-0005-0000-0000-0000E5910000}"/>
    <cellStyle name="Normal 7 16 4 2 8 4 2" xfId="42811" xr:uid="{00000000-0005-0000-0000-0000E6910000}"/>
    <cellStyle name="Normal 7 16 4 2 8 5" xfId="8150" xr:uid="{00000000-0005-0000-0000-0000E7910000}"/>
    <cellStyle name="Normal 7 16 4 2 8 5 2" xfId="37859" xr:uid="{00000000-0005-0000-0000-0000E8910000}"/>
    <cellStyle name="Normal 7 16 4 2 8 6" xfId="13100" xr:uid="{00000000-0005-0000-0000-0000E9910000}"/>
    <cellStyle name="Normal 7 16 4 2 8 7" xfId="18051" xr:uid="{00000000-0005-0000-0000-0000EA910000}"/>
    <cellStyle name="Normal 7 16 4 2 8 8" xfId="23003" xr:uid="{00000000-0005-0000-0000-0000EB910000}"/>
    <cellStyle name="Normal 7 16 4 2 8 9" xfId="27955" xr:uid="{00000000-0005-0000-0000-0000EC910000}"/>
    <cellStyle name="Normal 7 16 4 2 9" xfId="2342" xr:uid="{00000000-0005-0000-0000-0000ED910000}"/>
    <cellStyle name="Normal 7 16 4 2 9 2" xfId="7292" xr:uid="{00000000-0005-0000-0000-0000EE910000}"/>
    <cellStyle name="Normal 7 16 4 2 9 2 2" xfId="41953" xr:uid="{00000000-0005-0000-0000-0000EF910000}"/>
    <cellStyle name="Normal 7 16 4 2 9 3" xfId="12242" xr:uid="{00000000-0005-0000-0000-0000F0910000}"/>
    <cellStyle name="Normal 7 16 4 2 9 3 2" xfId="37001" xr:uid="{00000000-0005-0000-0000-0000F1910000}"/>
    <cellStyle name="Normal 7 16 4 2 9 4" xfId="17193" xr:uid="{00000000-0005-0000-0000-0000F2910000}"/>
    <cellStyle name="Normal 7 16 4 2 9 5" xfId="22145" xr:uid="{00000000-0005-0000-0000-0000F3910000}"/>
    <cellStyle name="Normal 7 16 4 2 9 6" xfId="27097" xr:uid="{00000000-0005-0000-0000-0000F4910000}"/>
    <cellStyle name="Normal 7 16 4 2 9 7" xfId="32049" xr:uid="{00000000-0005-0000-0000-0000F5910000}"/>
    <cellStyle name="Normal 7 16 4 3" xfId="329" xr:uid="{00000000-0005-0000-0000-0000F6910000}"/>
    <cellStyle name="Normal 7 16 4 3 10" xfId="11747" xr:uid="{00000000-0005-0000-0000-0000F7910000}"/>
    <cellStyle name="Normal 7 16 4 3 11" xfId="16698" xr:uid="{00000000-0005-0000-0000-0000F8910000}"/>
    <cellStyle name="Normal 7 16 4 3 12" xfId="21650" xr:uid="{00000000-0005-0000-0000-0000F9910000}"/>
    <cellStyle name="Normal 7 16 4 3 13" xfId="26602" xr:uid="{00000000-0005-0000-0000-0000FA910000}"/>
    <cellStyle name="Normal 7 16 4 3 14" xfId="31554" xr:uid="{00000000-0005-0000-0000-0000FB910000}"/>
    <cellStyle name="Normal 7 16 4 3 2" xfId="923" xr:uid="{00000000-0005-0000-0000-0000FC910000}"/>
    <cellStyle name="Normal 7 16 4 3 2 10" xfId="21914" xr:uid="{00000000-0005-0000-0000-0000FD910000}"/>
    <cellStyle name="Normal 7 16 4 3 2 11" xfId="26866" xr:uid="{00000000-0005-0000-0000-0000FE910000}"/>
    <cellStyle name="Normal 7 16 4 3 2 12" xfId="31818" xr:uid="{00000000-0005-0000-0000-0000FF910000}"/>
    <cellStyle name="Normal 7 16 4 3 2 2" xfId="1517" xr:uid="{00000000-0005-0000-0000-000000920000}"/>
    <cellStyle name="Normal 7 16 4 3 2 2 10" xfId="33270" xr:uid="{00000000-0005-0000-0000-000001920000}"/>
    <cellStyle name="Normal 7 16 4 3 2 2 2" xfId="5015" xr:uid="{00000000-0005-0000-0000-000002920000}"/>
    <cellStyle name="Normal 7 16 4 3 2 2 2 2" xfId="9965" xr:uid="{00000000-0005-0000-0000-000003920000}"/>
    <cellStyle name="Normal 7 16 4 3 2 2 2 2 2" xfId="44626" xr:uid="{00000000-0005-0000-0000-000004920000}"/>
    <cellStyle name="Normal 7 16 4 3 2 2 2 3" xfId="14915" xr:uid="{00000000-0005-0000-0000-000005920000}"/>
    <cellStyle name="Normal 7 16 4 3 2 2 2 3 2" xfId="39674" xr:uid="{00000000-0005-0000-0000-000006920000}"/>
    <cellStyle name="Normal 7 16 4 3 2 2 2 4" xfId="19866" xr:uid="{00000000-0005-0000-0000-000007920000}"/>
    <cellStyle name="Normal 7 16 4 3 2 2 2 5" xfId="24818" xr:uid="{00000000-0005-0000-0000-000008920000}"/>
    <cellStyle name="Normal 7 16 4 3 2 2 2 6" xfId="29770" xr:uid="{00000000-0005-0000-0000-000009920000}"/>
    <cellStyle name="Normal 7 16 4 3 2 2 2 7" xfId="34722" xr:uid="{00000000-0005-0000-0000-00000A920000}"/>
    <cellStyle name="Normal 7 16 4 3 2 2 3" xfId="6467" xr:uid="{00000000-0005-0000-0000-00000B920000}"/>
    <cellStyle name="Normal 7 16 4 3 2 2 3 2" xfId="11417" xr:uid="{00000000-0005-0000-0000-00000C920000}"/>
    <cellStyle name="Normal 7 16 4 3 2 2 3 2 2" xfId="46078" xr:uid="{00000000-0005-0000-0000-00000D920000}"/>
    <cellStyle name="Normal 7 16 4 3 2 2 3 3" xfId="16367" xr:uid="{00000000-0005-0000-0000-00000E920000}"/>
    <cellStyle name="Normal 7 16 4 3 2 2 3 3 2" xfId="41126" xr:uid="{00000000-0005-0000-0000-00000F920000}"/>
    <cellStyle name="Normal 7 16 4 3 2 2 3 4" xfId="21318" xr:uid="{00000000-0005-0000-0000-000010920000}"/>
    <cellStyle name="Normal 7 16 4 3 2 2 3 5" xfId="26270" xr:uid="{00000000-0005-0000-0000-000011920000}"/>
    <cellStyle name="Normal 7 16 4 3 2 2 3 6" xfId="31222" xr:uid="{00000000-0005-0000-0000-000012920000}"/>
    <cellStyle name="Normal 7 16 4 3 2 2 3 7" xfId="36174" xr:uid="{00000000-0005-0000-0000-000013920000}"/>
    <cellStyle name="Normal 7 16 4 3 2 2 4" xfId="3563" xr:uid="{00000000-0005-0000-0000-000014920000}"/>
    <cellStyle name="Normal 7 16 4 3 2 2 4 2" xfId="43174" xr:uid="{00000000-0005-0000-0000-000015920000}"/>
    <cellStyle name="Normal 7 16 4 3 2 2 5" xfId="8513" xr:uid="{00000000-0005-0000-0000-000016920000}"/>
    <cellStyle name="Normal 7 16 4 3 2 2 5 2" xfId="38222" xr:uid="{00000000-0005-0000-0000-000017920000}"/>
    <cellStyle name="Normal 7 16 4 3 2 2 6" xfId="13463" xr:uid="{00000000-0005-0000-0000-000018920000}"/>
    <cellStyle name="Normal 7 16 4 3 2 2 7" xfId="18414" xr:uid="{00000000-0005-0000-0000-000019920000}"/>
    <cellStyle name="Normal 7 16 4 3 2 2 8" xfId="23366" xr:uid="{00000000-0005-0000-0000-00001A920000}"/>
    <cellStyle name="Normal 7 16 4 3 2 2 9" xfId="28318" xr:uid="{00000000-0005-0000-0000-00001B920000}"/>
    <cellStyle name="Normal 7 16 4 3 2 3" xfId="2969" xr:uid="{00000000-0005-0000-0000-00001C920000}"/>
    <cellStyle name="Normal 7 16 4 3 2 3 2" xfId="7919" xr:uid="{00000000-0005-0000-0000-00001D920000}"/>
    <cellStyle name="Normal 7 16 4 3 2 3 2 2" xfId="42580" xr:uid="{00000000-0005-0000-0000-00001E920000}"/>
    <cellStyle name="Normal 7 16 4 3 2 3 3" xfId="12869" xr:uid="{00000000-0005-0000-0000-00001F920000}"/>
    <cellStyle name="Normal 7 16 4 3 2 3 3 2" xfId="37628" xr:uid="{00000000-0005-0000-0000-000020920000}"/>
    <cellStyle name="Normal 7 16 4 3 2 3 4" xfId="17820" xr:uid="{00000000-0005-0000-0000-000021920000}"/>
    <cellStyle name="Normal 7 16 4 3 2 3 5" xfId="22772" xr:uid="{00000000-0005-0000-0000-000022920000}"/>
    <cellStyle name="Normal 7 16 4 3 2 3 6" xfId="27724" xr:uid="{00000000-0005-0000-0000-000023920000}"/>
    <cellStyle name="Normal 7 16 4 3 2 3 7" xfId="32676" xr:uid="{00000000-0005-0000-0000-000024920000}"/>
    <cellStyle name="Normal 7 16 4 3 2 4" xfId="4421" xr:uid="{00000000-0005-0000-0000-000025920000}"/>
    <cellStyle name="Normal 7 16 4 3 2 4 2" xfId="9371" xr:uid="{00000000-0005-0000-0000-000026920000}"/>
    <cellStyle name="Normal 7 16 4 3 2 4 2 2" xfId="44032" xr:uid="{00000000-0005-0000-0000-000027920000}"/>
    <cellStyle name="Normal 7 16 4 3 2 4 3" xfId="14321" xr:uid="{00000000-0005-0000-0000-000028920000}"/>
    <cellStyle name="Normal 7 16 4 3 2 4 3 2" xfId="39080" xr:uid="{00000000-0005-0000-0000-000029920000}"/>
    <cellStyle name="Normal 7 16 4 3 2 4 4" xfId="19272" xr:uid="{00000000-0005-0000-0000-00002A920000}"/>
    <cellStyle name="Normal 7 16 4 3 2 4 5" xfId="24224" xr:uid="{00000000-0005-0000-0000-00002B920000}"/>
    <cellStyle name="Normal 7 16 4 3 2 4 6" xfId="29176" xr:uid="{00000000-0005-0000-0000-00002C920000}"/>
    <cellStyle name="Normal 7 16 4 3 2 4 7" xfId="34128" xr:uid="{00000000-0005-0000-0000-00002D920000}"/>
    <cellStyle name="Normal 7 16 4 3 2 5" xfId="5873" xr:uid="{00000000-0005-0000-0000-00002E920000}"/>
    <cellStyle name="Normal 7 16 4 3 2 5 2" xfId="10823" xr:uid="{00000000-0005-0000-0000-00002F920000}"/>
    <cellStyle name="Normal 7 16 4 3 2 5 2 2" xfId="45484" xr:uid="{00000000-0005-0000-0000-000030920000}"/>
    <cellStyle name="Normal 7 16 4 3 2 5 3" xfId="15773" xr:uid="{00000000-0005-0000-0000-000031920000}"/>
    <cellStyle name="Normal 7 16 4 3 2 5 3 2" xfId="40532" xr:uid="{00000000-0005-0000-0000-000032920000}"/>
    <cellStyle name="Normal 7 16 4 3 2 5 4" xfId="20724" xr:uid="{00000000-0005-0000-0000-000033920000}"/>
    <cellStyle name="Normal 7 16 4 3 2 5 5" xfId="25676" xr:uid="{00000000-0005-0000-0000-000034920000}"/>
    <cellStyle name="Normal 7 16 4 3 2 5 6" xfId="30628" xr:uid="{00000000-0005-0000-0000-000035920000}"/>
    <cellStyle name="Normal 7 16 4 3 2 5 7" xfId="35580" xr:uid="{00000000-0005-0000-0000-000036920000}"/>
    <cellStyle name="Normal 7 16 4 3 2 6" xfId="2111" xr:uid="{00000000-0005-0000-0000-000037920000}"/>
    <cellStyle name="Normal 7 16 4 3 2 6 2" xfId="41722" xr:uid="{00000000-0005-0000-0000-000038920000}"/>
    <cellStyle name="Normal 7 16 4 3 2 7" xfId="7061" xr:uid="{00000000-0005-0000-0000-000039920000}"/>
    <cellStyle name="Normal 7 16 4 3 2 7 2" xfId="36770" xr:uid="{00000000-0005-0000-0000-00003A920000}"/>
    <cellStyle name="Normal 7 16 4 3 2 8" xfId="12011" xr:uid="{00000000-0005-0000-0000-00003B920000}"/>
    <cellStyle name="Normal 7 16 4 3 2 9" xfId="16962" xr:uid="{00000000-0005-0000-0000-00003C920000}"/>
    <cellStyle name="Normal 7 16 4 3 3" xfId="659" xr:uid="{00000000-0005-0000-0000-00003D920000}"/>
    <cellStyle name="Normal 7 16 4 3 3 10" xfId="32412" xr:uid="{00000000-0005-0000-0000-00003E920000}"/>
    <cellStyle name="Normal 7 16 4 3 3 2" xfId="4157" xr:uid="{00000000-0005-0000-0000-00003F920000}"/>
    <cellStyle name="Normal 7 16 4 3 3 2 2" xfId="9107" xr:uid="{00000000-0005-0000-0000-000040920000}"/>
    <cellStyle name="Normal 7 16 4 3 3 2 2 2" xfId="43768" xr:uid="{00000000-0005-0000-0000-000041920000}"/>
    <cellStyle name="Normal 7 16 4 3 3 2 3" xfId="14057" xr:uid="{00000000-0005-0000-0000-000042920000}"/>
    <cellStyle name="Normal 7 16 4 3 3 2 3 2" xfId="38816" xr:uid="{00000000-0005-0000-0000-000043920000}"/>
    <cellStyle name="Normal 7 16 4 3 3 2 4" xfId="19008" xr:uid="{00000000-0005-0000-0000-000044920000}"/>
    <cellStyle name="Normal 7 16 4 3 3 2 5" xfId="23960" xr:uid="{00000000-0005-0000-0000-000045920000}"/>
    <cellStyle name="Normal 7 16 4 3 3 2 6" xfId="28912" xr:uid="{00000000-0005-0000-0000-000046920000}"/>
    <cellStyle name="Normal 7 16 4 3 3 2 7" xfId="33864" xr:uid="{00000000-0005-0000-0000-000047920000}"/>
    <cellStyle name="Normal 7 16 4 3 3 3" xfId="5609" xr:uid="{00000000-0005-0000-0000-000048920000}"/>
    <cellStyle name="Normal 7 16 4 3 3 3 2" xfId="10559" xr:uid="{00000000-0005-0000-0000-000049920000}"/>
    <cellStyle name="Normal 7 16 4 3 3 3 2 2" xfId="45220" xr:uid="{00000000-0005-0000-0000-00004A920000}"/>
    <cellStyle name="Normal 7 16 4 3 3 3 3" xfId="15509" xr:uid="{00000000-0005-0000-0000-00004B920000}"/>
    <cellStyle name="Normal 7 16 4 3 3 3 3 2" xfId="40268" xr:uid="{00000000-0005-0000-0000-00004C920000}"/>
    <cellStyle name="Normal 7 16 4 3 3 3 4" xfId="20460" xr:uid="{00000000-0005-0000-0000-00004D920000}"/>
    <cellStyle name="Normal 7 16 4 3 3 3 5" xfId="25412" xr:uid="{00000000-0005-0000-0000-00004E920000}"/>
    <cellStyle name="Normal 7 16 4 3 3 3 6" xfId="30364" xr:uid="{00000000-0005-0000-0000-00004F920000}"/>
    <cellStyle name="Normal 7 16 4 3 3 3 7" xfId="35316" xr:uid="{00000000-0005-0000-0000-000050920000}"/>
    <cellStyle name="Normal 7 16 4 3 3 4" xfId="2705" xr:uid="{00000000-0005-0000-0000-000051920000}"/>
    <cellStyle name="Normal 7 16 4 3 3 4 2" xfId="42316" xr:uid="{00000000-0005-0000-0000-000052920000}"/>
    <cellStyle name="Normal 7 16 4 3 3 5" xfId="7655" xr:uid="{00000000-0005-0000-0000-000053920000}"/>
    <cellStyle name="Normal 7 16 4 3 3 5 2" xfId="37364" xr:uid="{00000000-0005-0000-0000-000054920000}"/>
    <cellStyle name="Normal 7 16 4 3 3 6" xfId="12605" xr:uid="{00000000-0005-0000-0000-000055920000}"/>
    <cellStyle name="Normal 7 16 4 3 3 7" xfId="17556" xr:uid="{00000000-0005-0000-0000-000056920000}"/>
    <cellStyle name="Normal 7 16 4 3 3 8" xfId="22508" xr:uid="{00000000-0005-0000-0000-000057920000}"/>
    <cellStyle name="Normal 7 16 4 3 3 9" xfId="27460" xr:uid="{00000000-0005-0000-0000-000058920000}"/>
    <cellStyle name="Normal 7 16 4 3 4" xfId="1253" xr:uid="{00000000-0005-0000-0000-000059920000}"/>
    <cellStyle name="Normal 7 16 4 3 4 10" xfId="33006" xr:uid="{00000000-0005-0000-0000-00005A920000}"/>
    <cellStyle name="Normal 7 16 4 3 4 2" xfId="4751" xr:uid="{00000000-0005-0000-0000-00005B920000}"/>
    <cellStyle name="Normal 7 16 4 3 4 2 2" xfId="9701" xr:uid="{00000000-0005-0000-0000-00005C920000}"/>
    <cellStyle name="Normal 7 16 4 3 4 2 2 2" xfId="44362" xr:uid="{00000000-0005-0000-0000-00005D920000}"/>
    <cellStyle name="Normal 7 16 4 3 4 2 3" xfId="14651" xr:uid="{00000000-0005-0000-0000-00005E920000}"/>
    <cellStyle name="Normal 7 16 4 3 4 2 3 2" xfId="39410" xr:uid="{00000000-0005-0000-0000-00005F920000}"/>
    <cellStyle name="Normal 7 16 4 3 4 2 4" xfId="19602" xr:uid="{00000000-0005-0000-0000-000060920000}"/>
    <cellStyle name="Normal 7 16 4 3 4 2 5" xfId="24554" xr:uid="{00000000-0005-0000-0000-000061920000}"/>
    <cellStyle name="Normal 7 16 4 3 4 2 6" xfId="29506" xr:uid="{00000000-0005-0000-0000-000062920000}"/>
    <cellStyle name="Normal 7 16 4 3 4 2 7" xfId="34458" xr:uid="{00000000-0005-0000-0000-000063920000}"/>
    <cellStyle name="Normal 7 16 4 3 4 3" xfId="6203" xr:uid="{00000000-0005-0000-0000-000064920000}"/>
    <cellStyle name="Normal 7 16 4 3 4 3 2" xfId="11153" xr:uid="{00000000-0005-0000-0000-000065920000}"/>
    <cellStyle name="Normal 7 16 4 3 4 3 2 2" xfId="45814" xr:uid="{00000000-0005-0000-0000-000066920000}"/>
    <cellStyle name="Normal 7 16 4 3 4 3 3" xfId="16103" xr:uid="{00000000-0005-0000-0000-000067920000}"/>
    <cellStyle name="Normal 7 16 4 3 4 3 3 2" xfId="40862" xr:uid="{00000000-0005-0000-0000-000068920000}"/>
    <cellStyle name="Normal 7 16 4 3 4 3 4" xfId="21054" xr:uid="{00000000-0005-0000-0000-000069920000}"/>
    <cellStyle name="Normal 7 16 4 3 4 3 5" xfId="26006" xr:uid="{00000000-0005-0000-0000-00006A920000}"/>
    <cellStyle name="Normal 7 16 4 3 4 3 6" xfId="30958" xr:uid="{00000000-0005-0000-0000-00006B920000}"/>
    <cellStyle name="Normal 7 16 4 3 4 3 7" xfId="35910" xr:uid="{00000000-0005-0000-0000-00006C920000}"/>
    <cellStyle name="Normal 7 16 4 3 4 4" xfId="3299" xr:uid="{00000000-0005-0000-0000-00006D920000}"/>
    <cellStyle name="Normal 7 16 4 3 4 4 2" xfId="42910" xr:uid="{00000000-0005-0000-0000-00006E920000}"/>
    <cellStyle name="Normal 7 16 4 3 4 5" xfId="8249" xr:uid="{00000000-0005-0000-0000-00006F920000}"/>
    <cellStyle name="Normal 7 16 4 3 4 5 2" xfId="37958" xr:uid="{00000000-0005-0000-0000-000070920000}"/>
    <cellStyle name="Normal 7 16 4 3 4 6" xfId="13199" xr:uid="{00000000-0005-0000-0000-000071920000}"/>
    <cellStyle name="Normal 7 16 4 3 4 7" xfId="18150" xr:uid="{00000000-0005-0000-0000-000072920000}"/>
    <cellStyle name="Normal 7 16 4 3 4 8" xfId="23102" xr:uid="{00000000-0005-0000-0000-000073920000}"/>
    <cellStyle name="Normal 7 16 4 3 4 9" xfId="28054" xr:uid="{00000000-0005-0000-0000-000074920000}"/>
    <cellStyle name="Normal 7 16 4 3 5" xfId="2375" xr:uid="{00000000-0005-0000-0000-000075920000}"/>
    <cellStyle name="Normal 7 16 4 3 5 2" xfId="7325" xr:uid="{00000000-0005-0000-0000-000076920000}"/>
    <cellStyle name="Normal 7 16 4 3 5 2 2" xfId="41986" xr:uid="{00000000-0005-0000-0000-000077920000}"/>
    <cellStyle name="Normal 7 16 4 3 5 3" xfId="12275" xr:uid="{00000000-0005-0000-0000-000078920000}"/>
    <cellStyle name="Normal 7 16 4 3 5 3 2" xfId="37034" xr:uid="{00000000-0005-0000-0000-000079920000}"/>
    <cellStyle name="Normal 7 16 4 3 5 4" xfId="17226" xr:uid="{00000000-0005-0000-0000-00007A920000}"/>
    <cellStyle name="Normal 7 16 4 3 5 5" xfId="22178" xr:uid="{00000000-0005-0000-0000-00007B920000}"/>
    <cellStyle name="Normal 7 16 4 3 5 6" xfId="27130" xr:uid="{00000000-0005-0000-0000-00007C920000}"/>
    <cellStyle name="Normal 7 16 4 3 5 7" xfId="32082" xr:uid="{00000000-0005-0000-0000-00007D920000}"/>
    <cellStyle name="Normal 7 16 4 3 6" xfId="3827" xr:uid="{00000000-0005-0000-0000-00007E920000}"/>
    <cellStyle name="Normal 7 16 4 3 6 2" xfId="8777" xr:uid="{00000000-0005-0000-0000-00007F920000}"/>
    <cellStyle name="Normal 7 16 4 3 6 2 2" xfId="43438" xr:uid="{00000000-0005-0000-0000-000080920000}"/>
    <cellStyle name="Normal 7 16 4 3 6 3" xfId="13727" xr:uid="{00000000-0005-0000-0000-000081920000}"/>
    <cellStyle name="Normal 7 16 4 3 6 3 2" xfId="38486" xr:uid="{00000000-0005-0000-0000-000082920000}"/>
    <cellStyle name="Normal 7 16 4 3 6 4" xfId="18678" xr:uid="{00000000-0005-0000-0000-000083920000}"/>
    <cellStyle name="Normal 7 16 4 3 6 5" xfId="23630" xr:uid="{00000000-0005-0000-0000-000084920000}"/>
    <cellStyle name="Normal 7 16 4 3 6 6" xfId="28582" xr:uid="{00000000-0005-0000-0000-000085920000}"/>
    <cellStyle name="Normal 7 16 4 3 6 7" xfId="33534" xr:uid="{00000000-0005-0000-0000-000086920000}"/>
    <cellStyle name="Normal 7 16 4 3 7" xfId="5279" xr:uid="{00000000-0005-0000-0000-000087920000}"/>
    <cellStyle name="Normal 7 16 4 3 7 2" xfId="10229" xr:uid="{00000000-0005-0000-0000-000088920000}"/>
    <cellStyle name="Normal 7 16 4 3 7 2 2" xfId="44890" xr:uid="{00000000-0005-0000-0000-000089920000}"/>
    <cellStyle name="Normal 7 16 4 3 7 3" xfId="15179" xr:uid="{00000000-0005-0000-0000-00008A920000}"/>
    <cellStyle name="Normal 7 16 4 3 7 3 2" xfId="39938" xr:uid="{00000000-0005-0000-0000-00008B920000}"/>
    <cellStyle name="Normal 7 16 4 3 7 4" xfId="20130" xr:uid="{00000000-0005-0000-0000-00008C920000}"/>
    <cellStyle name="Normal 7 16 4 3 7 5" xfId="25082" xr:uid="{00000000-0005-0000-0000-00008D920000}"/>
    <cellStyle name="Normal 7 16 4 3 7 6" xfId="30034" xr:uid="{00000000-0005-0000-0000-00008E920000}"/>
    <cellStyle name="Normal 7 16 4 3 7 7" xfId="34986" xr:uid="{00000000-0005-0000-0000-00008F920000}"/>
    <cellStyle name="Normal 7 16 4 3 8" xfId="1847" xr:uid="{00000000-0005-0000-0000-000090920000}"/>
    <cellStyle name="Normal 7 16 4 3 8 2" xfId="41458" xr:uid="{00000000-0005-0000-0000-000091920000}"/>
    <cellStyle name="Normal 7 16 4 3 9" xfId="6797" xr:uid="{00000000-0005-0000-0000-000092920000}"/>
    <cellStyle name="Normal 7 16 4 3 9 2" xfId="36506" xr:uid="{00000000-0005-0000-0000-000093920000}"/>
    <cellStyle name="Normal 7 16 4 4" xfId="395" xr:uid="{00000000-0005-0000-0000-000094920000}"/>
    <cellStyle name="Normal 7 16 4 4 10" xfId="11813" xr:uid="{00000000-0005-0000-0000-000095920000}"/>
    <cellStyle name="Normal 7 16 4 4 11" xfId="16764" xr:uid="{00000000-0005-0000-0000-000096920000}"/>
    <cellStyle name="Normal 7 16 4 4 12" xfId="21716" xr:uid="{00000000-0005-0000-0000-000097920000}"/>
    <cellStyle name="Normal 7 16 4 4 13" xfId="26668" xr:uid="{00000000-0005-0000-0000-000098920000}"/>
    <cellStyle name="Normal 7 16 4 4 14" xfId="31620" xr:uid="{00000000-0005-0000-0000-000099920000}"/>
    <cellStyle name="Normal 7 16 4 4 2" xfId="989" xr:uid="{00000000-0005-0000-0000-00009A920000}"/>
    <cellStyle name="Normal 7 16 4 4 2 10" xfId="21980" xr:uid="{00000000-0005-0000-0000-00009B920000}"/>
    <cellStyle name="Normal 7 16 4 4 2 11" xfId="26932" xr:uid="{00000000-0005-0000-0000-00009C920000}"/>
    <cellStyle name="Normal 7 16 4 4 2 12" xfId="31884" xr:uid="{00000000-0005-0000-0000-00009D920000}"/>
    <cellStyle name="Normal 7 16 4 4 2 2" xfId="1583" xr:uid="{00000000-0005-0000-0000-00009E920000}"/>
    <cellStyle name="Normal 7 16 4 4 2 2 10" xfId="33336" xr:uid="{00000000-0005-0000-0000-00009F920000}"/>
    <cellStyle name="Normal 7 16 4 4 2 2 2" xfId="5081" xr:uid="{00000000-0005-0000-0000-0000A0920000}"/>
    <cellStyle name="Normal 7 16 4 4 2 2 2 2" xfId="10031" xr:uid="{00000000-0005-0000-0000-0000A1920000}"/>
    <cellStyle name="Normal 7 16 4 4 2 2 2 2 2" xfId="44692" xr:uid="{00000000-0005-0000-0000-0000A2920000}"/>
    <cellStyle name="Normal 7 16 4 4 2 2 2 3" xfId="14981" xr:uid="{00000000-0005-0000-0000-0000A3920000}"/>
    <cellStyle name="Normal 7 16 4 4 2 2 2 3 2" xfId="39740" xr:uid="{00000000-0005-0000-0000-0000A4920000}"/>
    <cellStyle name="Normal 7 16 4 4 2 2 2 4" xfId="19932" xr:uid="{00000000-0005-0000-0000-0000A5920000}"/>
    <cellStyle name="Normal 7 16 4 4 2 2 2 5" xfId="24884" xr:uid="{00000000-0005-0000-0000-0000A6920000}"/>
    <cellStyle name="Normal 7 16 4 4 2 2 2 6" xfId="29836" xr:uid="{00000000-0005-0000-0000-0000A7920000}"/>
    <cellStyle name="Normal 7 16 4 4 2 2 2 7" xfId="34788" xr:uid="{00000000-0005-0000-0000-0000A8920000}"/>
    <cellStyle name="Normal 7 16 4 4 2 2 3" xfId="6533" xr:uid="{00000000-0005-0000-0000-0000A9920000}"/>
    <cellStyle name="Normal 7 16 4 4 2 2 3 2" xfId="11483" xr:uid="{00000000-0005-0000-0000-0000AA920000}"/>
    <cellStyle name="Normal 7 16 4 4 2 2 3 2 2" xfId="46144" xr:uid="{00000000-0005-0000-0000-0000AB920000}"/>
    <cellStyle name="Normal 7 16 4 4 2 2 3 3" xfId="16433" xr:uid="{00000000-0005-0000-0000-0000AC920000}"/>
    <cellStyle name="Normal 7 16 4 4 2 2 3 3 2" xfId="41192" xr:uid="{00000000-0005-0000-0000-0000AD920000}"/>
    <cellStyle name="Normal 7 16 4 4 2 2 3 4" xfId="21384" xr:uid="{00000000-0005-0000-0000-0000AE920000}"/>
    <cellStyle name="Normal 7 16 4 4 2 2 3 5" xfId="26336" xr:uid="{00000000-0005-0000-0000-0000AF920000}"/>
    <cellStyle name="Normal 7 16 4 4 2 2 3 6" xfId="31288" xr:uid="{00000000-0005-0000-0000-0000B0920000}"/>
    <cellStyle name="Normal 7 16 4 4 2 2 3 7" xfId="36240" xr:uid="{00000000-0005-0000-0000-0000B1920000}"/>
    <cellStyle name="Normal 7 16 4 4 2 2 4" xfId="3629" xr:uid="{00000000-0005-0000-0000-0000B2920000}"/>
    <cellStyle name="Normal 7 16 4 4 2 2 4 2" xfId="43240" xr:uid="{00000000-0005-0000-0000-0000B3920000}"/>
    <cellStyle name="Normal 7 16 4 4 2 2 5" xfId="8579" xr:uid="{00000000-0005-0000-0000-0000B4920000}"/>
    <cellStyle name="Normal 7 16 4 4 2 2 5 2" xfId="38288" xr:uid="{00000000-0005-0000-0000-0000B5920000}"/>
    <cellStyle name="Normal 7 16 4 4 2 2 6" xfId="13529" xr:uid="{00000000-0005-0000-0000-0000B6920000}"/>
    <cellStyle name="Normal 7 16 4 4 2 2 7" xfId="18480" xr:uid="{00000000-0005-0000-0000-0000B7920000}"/>
    <cellStyle name="Normal 7 16 4 4 2 2 8" xfId="23432" xr:uid="{00000000-0005-0000-0000-0000B8920000}"/>
    <cellStyle name="Normal 7 16 4 4 2 2 9" xfId="28384" xr:uid="{00000000-0005-0000-0000-0000B9920000}"/>
    <cellStyle name="Normal 7 16 4 4 2 3" xfId="3035" xr:uid="{00000000-0005-0000-0000-0000BA920000}"/>
    <cellStyle name="Normal 7 16 4 4 2 3 2" xfId="7985" xr:uid="{00000000-0005-0000-0000-0000BB920000}"/>
    <cellStyle name="Normal 7 16 4 4 2 3 2 2" xfId="42646" xr:uid="{00000000-0005-0000-0000-0000BC920000}"/>
    <cellStyle name="Normal 7 16 4 4 2 3 3" xfId="12935" xr:uid="{00000000-0005-0000-0000-0000BD920000}"/>
    <cellStyle name="Normal 7 16 4 4 2 3 3 2" xfId="37694" xr:uid="{00000000-0005-0000-0000-0000BE920000}"/>
    <cellStyle name="Normal 7 16 4 4 2 3 4" xfId="17886" xr:uid="{00000000-0005-0000-0000-0000BF920000}"/>
    <cellStyle name="Normal 7 16 4 4 2 3 5" xfId="22838" xr:uid="{00000000-0005-0000-0000-0000C0920000}"/>
    <cellStyle name="Normal 7 16 4 4 2 3 6" xfId="27790" xr:uid="{00000000-0005-0000-0000-0000C1920000}"/>
    <cellStyle name="Normal 7 16 4 4 2 3 7" xfId="32742" xr:uid="{00000000-0005-0000-0000-0000C2920000}"/>
    <cellStyle name="Normal 7 16 4 4 2 4" xfId="4487" xr:uid="{00000000-0005-0000-0000-0000C3920000}"/>
    <cellStyle name="Normal 7 16 4 4 2 4 2" xfId="9437" xr:uid="{00000000-0005-0000-0000-0000C4920000}"/>
    <cellStyle name="Normal 7 16 4 4 2 4 2 2" xfId="44098" xr:uid="{00000000-0005-0000-0000-0000C5920000}"/>
    <cellStyle name="Normal 7 16 4 4 2 4 3" xfId="14387" xr:uid="{00000000-0005-0000-0000-0000C6920000}"/>
    <cellStyle name="Normal 7 16 4 4 2 4 3 2" xfId="39146" xr:uid="{00000000-0005-0000-0000-0000C7920000}"/>
    <cellStyle name="Normal 7 16 4 4 2 4 4" xfId="19338" xr:uid="{00000000-0005-0000-0000-0000C8920000}"/>
    <cellStyle name="Normal 7 16 4 4 2 4 5" xfId="24290" xr:uid="{00000000-0005-0000-0000-0000C9920000}"/>
    <cellStyle name="Normal 7 16 4 4 2 4 6" xfId="29242" xr:uid="{00000000-0005-0000-0000-0000CA920000}"/>
    <cellStyle name="Normal 7 16 4 4 2 4 7" xfId="34194" xr:uid="{00000000-0005-0000-0000-0000CB920000}"/>
    <cellStyle name="Normal 7 16 4 4 2 5" xfId="5939" xr:uid="{00000000-0005-0000-0000-0000CC920000}"/>
    <cellStyle name="Normal 7 16 4 4 2 5 2" xfId="10889" xr:uid="{00000000-0005-0000-0000-0000CD920000}"/>
    <cellStyle name="Normal 7 16 4 4 2 5 2 2" xfId="45550" xr:uid="{00000000-0005-0000-0000-0000CE920000}"/>
    <cellStyle name="Normal 7 16 4 4 2 5 3" xfId="15839" xr:uid="{00000000-0005-0000-0000-0000CF920000}"/>
    <cellStyle name="Normal 7 16 4 4 2 5 3 2" xfId="40598" xr:uid="{00000000-0005-0000-0000-0000D0920000}"/>
    <cellStyle name="Normal 7 16 4 4 2 5 4" xfId="20790" xr:uid="{00000000-0005-0000-0000-0000D1920000}"/>
    <cellStyle name="Normal 7 16 4 4 2 5 5" xfId="25742" xr:uid="{00000000-0005-0000-0000-0000D2920000}"/>
    <cellStyle name="Normal 7 16 4 4 2 5 6" xfId="30694" xr:uid="{00000000-0005-0000-0000-0000D3920000}"/>
    <cellStyle name="Normal 7 16 4 4 2 5 7" xfId="35646" xr:uid="{00000000-0005-0000-0000-0000D4920000}"/>
    <cellStyle name="Normal 7 16 4 4 2 6" xfId="2177" xr:uid="{00000000-0005-0000-0000-0000D5920000}"/>
    <cellStyle name="Normal 7 16 4 4 2 6 2" xfId="41788" xr:uid="{00000000-0005-0000-0000-0000D6920000}"/>
    <cellStyle name="Normal 7 16 4 4 2 7" xfId="7127" xr:uid="{00000000-0005-0000-0000-0000D7920000}"/>
    <cellStyle name="Normal 7 16 4 4 2 7 2" xfId="36836" xr:uid="{00000000-0005-0000-0000-0000D8920000}"/>
    <cellStyle name="Normal 7 16 4 4 2 8" xfId="12077" xr:uid="{00000000-0005-0000-0000-0000D9920000}"/>
    <cellStyle name="Normal 7 16 4 4 2 9" xfId="17028" xr:uid="{00000000-0005-0000-0000-0000DA920000}"/>
    <cellStyle name="Normal 7 16 4 4 3" xfId="725" xr:uid="{00000000-0005-0000-0000-0000DB920000}"/>
    <cellStyle name="Normal 7 16 4 4 3 10" xfId="32478" xr:uid="{00000000-0005-0000-0000-0000DC920000}"/>
    <cellStyle name="Normal 7 16 4 4 3 2" xfId="4223" xr:uid="{00000000-0005-0000-0000-0000DD920000}"/>
    <cellStyle name="Normal 7 16 4 4 3 2 2" xfId="9173" xr:uid="{00000000-0005-0000-0000-0000DE920000}"/>
    <cellStyle name="Normal 7 16 4 4 3 2 2 2" xfId="43834" xr:uid="{00000000-0005-0000-0000-0000DF920000}"/>
    <cellStyle name="Normal 7 16 4 4 3 2 3" xfId="14123" xr:uid="{00000000-0005-0000-0000-0000E0920000}"/>
    <cellStyle name="Normal 7 16 4 4 3 2 3 2" xfId="38882" xr:uid="{00000000-0005-0000-0000-0000E1920000}"/>
    <cellStyle name="Normal 7 16 4 4 3 2 4" xfId="19074" xr:uid="{00000000-0005-0000-0000-0000E2920000}"/>
    <cellStyle name="Normal 7 16 4 4 3 2 5" xfId="24026" xr:uid="{00000000-0005-0000-0000-0000E3920000}"/>
    <cellStyle name="Normal 7 16 4 4 3 2 6" xfId="28978" xr:uid="{00000000-0005-0000-0000-0000E4920000}"/>
    <cellStyle name="Normal 7 16 4 4 3 2 7" xfId="33930" xr:uid="{00000000-0005-0000-0000-0000E5920000}"/>
    <cellStyle name="Normal 7 16 4 4 3 3" xfId="5675" xr:uid="{00000000-0005-0000-0000-0000E6920000}"/>
    <cellStyle name="Normal 7 16 4 4 3 3 2" xfId="10625" xr:uid="{00000000-0005-0000-0000-0000E7920000}"/>
    <cellStyle name="Normal 7 16 4 4 3 3 2 2" xfId="45286" xr:uid="{00000000-0005-0000-0000-0000E8920000}"/>
    <cellStyle name="Normal 7 16 4 4 3 3 3" xfId="15575" xr:uid="{00000000-0005-0000-0000-0000E9920000}"/>
    <cellStyle name="Normal 7 16 4 4 3 3 3 2" xfId="40334" xr:uid="{00000000-0005-0000-0000-0000EA920000}"/>
    <cellStyle name="Normal 7 16 4 4 3 3 4" xfId="20526" xr:uid="{00000000-0005-0000-0000-0000EB920000}"/>
    <cellStyle name="Normal 7 16 4 4 3 3 5" xfId="25478" xr:uid="{00000000-0005-0000-0000-0000EC920000}"/>
    <cellStyle name="Normal 7 16 4 4 3 3 6" xfId="30430" xr:uid="{00000000-0005-0000-0000-0000ED920000}"/>
    <cellStyle name="Normal 7 16 4 4 3 3 7" xfId="35382" xr:uid="{00000000-0005-0000-0000-0000EE920000}"/>
    <cellStyle name="Normal 7 16 4 4 3 4" xfId="2771" xr:uid="{00000000-0005-0000-0000-0000EF920000}"/>
    <cellStyle name="Normal 7 16 4 4 3 4 2" xfId="42382" xr:uid="{00000000-0005-0000-0000-0000F0920000}"/>
    <cellStyle name="Normal 7 16 4 4 3 5" xfId="7721" xr:uid="{00000000-0005-0000-0000-0000F1920000}"/>
    <cellStyle name="Normal 7 16 4 4 3 5 2" xfId="37430" xr:uid="{00000000-0005-0000-0000-0000F2920000}"/>
    <cellStyle name="Normal 7 16 4 4 3 6" xfId="12671" xr:uid="{00000000-0005-0000-0000-0000F3920000}"/>
    <cellStyle name="Normal 7 16 4 4 3 7" xfId="17622" xr:uid="{00000000-0005-0000-0000-0000F4920000}"/>
    <cellStyle name="Normal 7 16 4 4 3 8" xfId="22574" xr:uid="{00000000-0005-0000-0000-0000F5920000}"/>
    <cellStyle name="Normal 7 16 4 4 3 9" xfId="27526" xr:uid="{00000000-0005-0000-0000-0000F6920000}"/>
    <cellStyle name="Normal 7 16 4 4 4" xfId="1319" xr:uid="{00000000-0005-0000-0000-0000F7920000}"/>
    <cellStyle name="Normal 7 16 4 4 4 10" xfId="33072" xr:uid="{00000000-0005-0000-0000-0000F8920000}"/>
    <cellStyle name="Normal 7 16 4 4 4 2" xfId="4817" xr:uid="{00000000-0005-0000-0000-0000F9920000}"/>
    <cellStyle name="Normal 7 16 4 4 4 2 2" xfId="9767" xr:uid="{00000000-0005-0000-0000-0000FA920000}"/>
    <cellStyle name="Normal 7 16 4 4 4 2 2 2" xfId="44428" xr:uid="{00000000-0005-0000-0000-0000FB920000}"/>
    <cellStyle name="Normal 7 16 4 4 4 2 3" xfId="14717" xr:uid="{00000000-0005-0000-0000-0000FC920000}"/>
    <cellStyle name="Normal 7 16 4 4 4 2 3 2" xfId="39476" xr:uid="{00000000-0005-0000-0000-0000FD920000}"/>
    <cellStyle name="Normal 7 16 4 4 4 2 4" xfId="19668" xr:uid="{00000000-0005-0000-0000-0000FE920000}"/>
    <cellStyle name="Normal 7 16 4 4 4 2 5" xfId="24620" xr:uid="{00000000-0005-0000-0000-0000FF920000}"/>
    <cellStyle name="Normal 7 16 4 4 4 2 6" xfId="29572" xr:uid="{00000000-0005-0000-0000-000000930000}"/>
    <cellStyle name="Normal 7 16 4 4 4 2 7" xfId="34524" xr:uid="{00000000-0005-0000-0000-000001930000}"/>
    <cellStyle name="Normal 7 16 4 4 4 3" xfId="6269" xr:uid="{00000000-0005-0000-0000-000002930000}"/>
    <cellStyle name="Normal 7 16 4 4 4 3 2" xfId="11219" xr:uid="{00000000-0005-0000-0000-000003930000}"/>
    <cellStyle name="Normal 7 16 4 4 4 3 2 2" xfId="45880" xr:uid="{00000000-0005-0000-0000-000004930000}"/>
    <cellStyle name="Normal 7 16 4 4 4 3 3" xfId="16169" xr:uid="{00000000-0005-0000-0000-000005930000}"/>
    <cellStyle name="Normal 7 16 4 4 4 3 3 2" xfId="40928" xr:uid="{00000000-0005-0000-0000-000006930000}"/>
    <cellStyle name="Normal 7 16 4 4 4 3 4" xfId="21120" xr:uid="{00000000-0005-0000-0000-000007930000}"/>
    <cellStyle name="Normal 7 16 4 4 4 3 5" xfId="26072" xr:uid="{00000000-0005-0000-0000-000008930000}"/>
    <cellStyle name="Normal 7 16 4 4 4 3 6" xfId="31024" xr:uid="{00000000-0005-0000-0000-000009930000}"/>
    <cellStyle name="Normal 7 16 4 4 4 3 7" xfId="35976" xr:uid="{00000000-0005-0000-0000-00000A930000}"/>
    <cellStyle name="Normal 7 16 4 4 4 4" xfId="3365" xr:uid="{00000000-0005-0000-0000-00000B930000}"/>
    <cellStyle name="Normal 7 16 4 4 4 4 2" xfId="42976" xr:uid="{00000000-0005-0000-0000-00000C930000}"/>
    <cellStyle name="Normal 7 16 4 4 4 5" xfId="8315" xr:uid="{00000000-0005-0000-0000-00000D930000}"/>
    <cellStyle name="Normal 7 16 4 4 4 5 2" xfId="38024" xr:uid="{00000000-0005-0000-0000-00000E930000}"/>
    <cellStyle name="Normal 7 16 4 4 4 6" xfId="13265" xr:uid="{00000000-0005-0000-0000-00000F930000}"/>
    <cellStyle name="Normal 7 16 4 4 4 7" xfId="18216" xr:uid="{00000000-0005-0000-0000-000010930000}"/>
    <cellStyle name="Normal 7 16 4 4 4 8" xfId="23168" xr:uid="{00000000-0005-0000-0000-000011930000}"/>
    <cellStyle name="Normal 7 16 4 4 4 9" xfId="28120" xr:uid="{00000000-0005-0000-0000-000012930000}"/>
    <cellStyle name="Normal 7 16 4 4 5" xfId="2441" xr:uid="{00000000-0005-0000-0000-000013930000}"/>
    <cellStyle name="Normal 7 16 4 4 5 2" xfId="7391" xr:uid="{00000000-0005-0000-0000-000014930000}"/>
    <cellStyle name="Normal 7 16 4 4 5 2 2" xfId="42052" xr:uid="{00000000-0005-0000-0000-000015930000}"/>
    <cellStyle name="Normal 7 16 4 4 5 3" xfId="12341" xr:uid="{00000000-0005-0000-0000-000016930000}"/>
    <cellStyle name="Normal 7 16 4 4 5 3 2" xfId="37100" xr:uid="{00000000-0005-0000-0000-000017930000}"/>
    <cellStyle name="Normal 7 16 4 4 5 4" xfId="17292" xr:uid="{00000000-0005-0000-0000-000018930000}"/>
    <cellStyle name="Normal 7 16 4 4 5 5" xfId="22244" xr:uid="{00000000-0005-0000-0000-000019930000}"/>
    <cellStyle name="Normal 7 16 4 4 5 6" xfId="27196" xr:uid="{00000000-0005-0000-0000-00001A930000}"/>
    <cellStyle name="Normal 7 16 4 4 5 7" xfId="32148" xr:uid="{00000000-0005-0000-0000-00001B930000}"/>
    <cellStyle name="Normal 7 16 4 4 6" xfId="3893" xr:uid="{00000000-0005-0000-0000-00001C930000}"/>
    <cellStyle name="Normal 7 16 4 4 6 2" xfId="8843" xr:uid="{00000000-0005-0000-0000-00001D930000}"/>
    <cellStyle name="Normal 7 16 4 4 6 2 2" xfId="43504" xr:uid="{00000000-0005-0000-0000-00001E930000}"/>
    <cellStyle name="Normal 7 16 4 4 6 3" xfId="13793" xr:uid="{00000000-0005-0000-0000-00001F930000}"/>
    <cellStyle name="Normal 7 16 4 4 6 3 2" xfId="38552" xr:uid="{00000000-0005-0000-0000-000020930000}"/>
    <cellStyle name="Normal 7 16 4 4 6 4" xfId="18744" xr:uid="{00000000-0005-0000-0000-000021930000}"/>
    <cellStyle name="Normal 7 16 4 4 6 5" xfId="23696" xr:uid="{00000000-0005-0000-0000-000022930000}"/>
    <cellStyle name="Normal 7 16 4 4 6 6" xfId="28648" xr:uid="{00000000-0005-0000-0000-000023930000}"/>
    <cellStyle name="Normal 7 16 4 4 6 7" xfId="33600" xr:uid="{00000000-0005-0000-0000-000024930000}"/>
    <cellStyle name="Normal 7 16 4 4 7" xfId="5345" xr:uid="{00000000-0005-0000-0000-000025930000}"/>
    <cellStyle name="Normal 7 16 4 4 7 2" xfId="10295" xr:uid="{00000000-0005-0000-0000-000026930000}"/>
    <cellStyle name="Normal 7 16 4 4 7 2 2" xfId="44956" xr:uid="{00000000-0005-0000-0000-000027930000}"/>
    <cellStyle name="Normal 7 16 4 4 7 3" xfId="15245" xr:uid="{00000000-0005-0000-0000-000028930000}"/>
    <cellStyle name="Normal 7 16 4 4 7 3 2" xfId="40004" xr:uid="{00000000-0005-0000-0000-000029930000}"/>
    <cellStyle name="Normal 7 16 4 4 7 4" xfId="20196" xr:uid="{00000000-0005-0000-0000-00002A930000}"/>
    <cellStyle name="Normal 7 16 4 4 7 5" xfId="25148" xr:uid="{00000000-0005-0000-0000-00002B930000}"/>
    <cellStyle name="Normal 7 16 4 4 7 6" xfId="30100" xr:uid="{00000000-0005-0000-0000-00002C930000}"/>
    <cellStyle name="Normal 7 16 4 4 7 7" xfId="35052" xr:uid="{00000000-0005-0000-0000-00002D930000}"/>
    <cellStyle name="Normal 7 16 4 4 8" xfId="1913" xr:uid="{00000000-0005-0000-0000-00002E930000}"/>
    <cellStyle name="Normal 7 16 4 4 8 2" xfId="41524" xr:uid="{00000000-0005-0000-0000-00002F930000}"/>
    <cellStyle name="Normal 7 16 4 4 9" xfId="6863" xr:uid="{00000000-0005-0000-0000-000030930000}"/>
    <cellStyle name="Normal 7 16 4 4 9 2" xfId="36572" xr:uid="{00000000-0005-0000-0000-000031930000}"/>
    <cellStyle name="Normal 7 16 4 5" xfId="461" xr:uid="{00000000-0005-0000-0000-000032930000}"/>
    <cellStyle name="Normal 7 16 4 5 10" xfId="11879" xr:uid="{00000000-0005-0000-0000-000033930000}"/>
    <cellStyle name="Normal 7 16 4 5 11" xfId="16830" xr:uid="{00000000-0005-0000-0000-000034930000}"/>
    <cellStyle name="Normal 7 16 4 5 12" xfId="21782" xr:uid="{00000000-0005-0000-0000-000035930000}"/>
    <cellStyle name="Normal 7 16 4 5 13" xfId="26734" xr:uid="{00000000-0005-0000-0000-000036930000}"/>
    <cellStyle name="Normal 7 16 4 5 14" xfId="31686" xr:uid="{00000000-0005-0000-0000-000037930000}"/>
    <cellStyle name="Normal 7 16 4 5 2" xfId="1055" xr:uid="{00000000-0005-0000-0000-000038930000}"/>
    <cellStyle name="Normal 7 16 4 5 2 10" xfId="22046" xr:uid="{00000000-0005-0000-0000-000039930000}"/>
    <cellStyle name="Normal 7 16 4 5 2 11" xfId="26998" xr:uid="{00000000-0005-0000-0000-00003A930000}"/>
    <cellStyle name="Normal 7 16 4 5 2 12" xfId="31950" xr:uid="{00000000-0005-0000-0000-00003B930000}"/>
    <cellStyle name="Normal 7 16 4 5 2 2" xfId="1649" xr:uid="{00000000-0005-0000-0000-00003C930000}"/>
    <cellStyle name="Normal 7 16 4 5 2 2 10" xfId="33402" xr:uid="{00000000-0005-0000-0000-00003D930000}"/>
    <cellStyle name="Normal 7 16 4 5 2 2 2" xfId="5147" xr:uid="{00000000-0005-0000-0000-00003E930000}"/>
    <cellStyle name="Normal 7 16 4 5 2 2 2 2" xfId="10097" xr:uid="{00000000-0005-0000-0000-00003F930000}"/>
    <cellStyle name="Normal 7 16 4 5 2 2 2 2 2" xfId="44758" xr:uid="{00000000-0005-0000-0000-000040930000}"/>
    <cellStyle name="Normal 7 16 4 5 2 2 2 3" xfId="15047" xr:uid="{00000000-0005-0000-0000-000041930000}"/>
    <cellStyle name="Normal 7 16 4 5 2 2 2 3 2" xfId="39806" xr:uid="{00000000-0005-0000-0000-000042930000}"/>
    <cellStyle name="Normal 7 16 4 5 2 2 2 4" xfId="19998" xr:uid="{00000000-0005-0000-0000-000043930000}"/>
    <cellStyle name="Normal 7 16 4 5 2 2 2 5" xfId="24950" xr:uid="{00000000-0005-0000-0000-000044930000}"/>
    <cellStyle name="Normal 7 16 4 5 2 2 2 6" xfId="29902" xr:uid="{00000000-0005-0000-0000-000045930000}"/>
    <cellStyle name="Normal 7 16 4 5 2 2 2 7" xfId="34854" xr:uid="{00000000-0005-0000-0000-000046930000}"/>
    <cellStyle name="Normal 7 16 4 5 2 2 3" xfId="6599" xr:uid="{00000000-0005-0000-0000-000047930000}"/>
    <cellStyle name="Normal 7 16 4 5 2 2 3 2" xfId="11549" xr:uid="{00000000-0005-0000-0000-000048930000}"/>
    <cellStyle name="Normal 7 16 4 5 2 2 3 2 2" xfId="46210" xr:uid="{00000000-0005-0000-0000-000049930000}"/>
    <cellStyle name="Normal 7 16 4 5 2 2 3 3" xfId="16499" xr:uid="{00000000-0005-0000-0000-00004A930000}"/>
    <cellStyle name="Normal 7 16 4 5 2 2 3 3 2" xfId="41258" xr:uid="{00000000-0005-0000-0000-00004B930000}"/>
    <cellStyle name="Normal 7 16 4 5 2 2 3 4" xfId="21450" xr:uid="{00000000-0005-0000-0000-00004C930000}"/>
    <cellStyle name="Normal 7 16 4 5 2 2 3 5" xfId="26402" xr:uid="{00000000-0005-0000-0000-00004D930000}"/>
    <cellStyle name="Normal 7 16 4 5 2 2 3 6" xfId="31354" xr:uid="{00000000-0005-0000-0000-00004E930000}"/>
    <cellStyle name="Normal 7 16 4 5 2 2 3 7" xfId="36306" xr:uid="{00000000-0005-0000-0000-00004F930000}"/>
    <cellStyle name="Normal 7 16 4 5 2 2 4" xfId="3695" xr:uid="{00000000-0005-0000-0000-000050930000}"/>
    <cellStyle name="Normal 7 16 4 5 2 2 4 2" xfId="43306" xr:uid="{00000000-0005-0000-0000-000051930000}"/>
    <cellStyle name="Normal 7 16 4 5 2 2 5" xfId="8645" xr:uid="{00000000-0005-0000-0000-000052930000}"/>
    <cellStyle name="Normal 7 16 4 5 2 2 5 2" xfId="38354" xr:uid="{00000000-0005-0000-0000-000053930000}"/>
    <cellStyle name="Normal 7 16 4 5 2 2 6" xfId="13595" xr:uid="{00000000-0005-0000-0000-000054930000}"/>
    <cellStyle name="Normal 7 16 4 5 2 2 7" xfId="18546" xr:uid="{00000000-0005-0000-0000-000055930000}"/>
    <cellStyle name="Normal 7 16 4 5 2 2 8" xfId="23498" xr:uid="{00000000-0005-0000-0000-000056930000}"/>
    <cellStyle name="Normal 7 16 4 5 2 2 9" xfId="28450" xr:uid="{00000000-0005-0000-0000-000057930000}"/>
    <cellStyle name="Normal 7 16 4 5 2 3" xfId="3101" xr:uid="{00000000-0005-0000-0000-000058930000}"/>
    <cellStyle name="Normal 7 16 4 5 2 3 2" xfId="8051" xr:uid="{00000000-0005-0000-0000-000059930000}"/>
    <cellStyle name="Normal 7 16 4 5 2 3 2 2" xfId="42712" xr:uid="{00000000-0005-0000-0000-00005A930000}"/>
    <cellStyle name="Normal 7 16 4 5 2 3 3" xfId="13001" xr:uid="{00000000-0005-0000-0000-00005B930000}"/>
    <cellStyle name="Normal 7 16 4 5 2 3 3 2" xfId="37760" xr:uid="{00000000-0005-0000-0000-00005C930000}"/>
    <cellStyle name="Normal 7 16 4 5 2 3 4" xfId="17952" xr:uid="{00000000-0005-0000-0000-00005D930000}"/>
    <cellStyle name="Normal 7 16 4 5 2 3 5" xfId="22904" xr:uid="{00000000-0005-0000-0000-00005E930000}"/>
    <cellStyle name="Normal 7 16 4 5 2 3 6" xfId="27856" xr:uid="{00000000-0005-0000-0000-00005F930000}"/>
    <cellStyle name="Normal 7 16 4 5 2 3 7" xfId="32808" xr:uid="{00000000-0005-0000-0000-000060930000}"/>
    <cellStyle name="Normal 7 16 4 5 2 4" xfId="4553" xr:uid="{00000000-0005-0000-0000-000061930000}"/>
    <cellStyle name="Normal 7 16 4 5 2 4 2" xfId="9503" xr:uid="{00000000-0005-0000-0000-000062930000}"/>
    <cellStyle name="Normal 7 16 4 5 2 4 2 2" xfId="44164" xr:uid="{00000000-0005-0000-0000-000063930000}"/>
    <cellStyle name="Normal 7 16 4 5 2 4 3" xfId="14453" xr:uid="{00000000-0005-0000-0000-000064930000}"/>
    <cellStyle name="Normal 7 16 4 5 2 4 3 2" xfId="39212" xr:uid="{00000000-0005-0000-0000-000065930000}"/>
    <cellStyle name="Normal 7 16 4 5 2 4 4" xfId="19404" xr:uid="{00000000-0005-0000-0000-000066930000}"/>
    <cellStyle name="Normal 7 16 4 5 2 4 5" xfId="24356" xr:uid="{00000000-0005-0000-0000-000067930000}"/>
    <cellStyle name="Normal 7 16 4 5 2 4 6" xfId="29308" xr:uid="{00000000-0005-0000-0000-000068930000}"/>
    <cellStyle name="Normal 7 16 4 5 2 4 7" xfId="34260" xr:uid="{00000000-0005-0000-0000-000069930000}"/>
    <cellStyle name="Normal 7 16 4 5 2 5" xfId="6005" xr:uid="{00000000-0005-0000-0000-00006A930000}"/>
    <cellStyle name="Normal 7 16 4 5 2 5 2" xfId="10955" xr:uid="{00000000-0005-0000-0000-00006B930000}"/>
    <cellStyle name="Normal 7 16 4 5 2 5 2 2" xfId="45616" xr:uid="{00000000-0005-0000-0000-00006C930000}"/>
    <cellStyle name="Normal 7 16 4 5 2 5 3" xfId="15905" xr:uid="{00000000-0005-0000-0000-00006D930000}"/>
    <cellStyle name="Normal 7 16 4 5 2 5 3 2" xfId="40664" xr:uid="{00000000-0005-0000-0000-00006E930000}"/>
    <cellStyle name="Normal 7 16 4 5 2 5 4" xfId="20856" xr:uid="{00000000-0005-0000-0000-00006F930000}"/>
    <cellStyle name="Normal 7 16 4 5 2 5 5" xfId="25808" xr:uid="{00000000-0005-0000-0000-000070930000}"/>
    <cellStyle name="Normal 7 16 4 5 2 5 6" xfId="30760" xr:uid="{00000000-0005-0000-0000-000071930000}"/>
    <cellStyle name="Normal 7 16 4 5 2 5 7" xfId="35712" xr:uid="{00000000-0005-0000-0000-000072930000}"/>
    <cellStyle name="Normal 7 16 4 5 2 6" xfId="2243" xr:uid="{00000000-0005-0000-0000-000073930000}"/>
    <cellStyle name="Normal 7 16 4 5 2 6 2" xfId="41854" xr:uid="{00000000-0005-0000-0000-000074930000}"/>
    <cellStyle name="Normal 7 16 4 5 2 7" xfId="7193" xr:uid="{00000000-0005-0000-0000-000075930000}"/>
    <cellStyle name="Normal 7 16 4 5 2 7 2" xfId="36902" xr:uid="{00000000-0005-0000-0000-000076930000}"/>
    <cellStyle name="Normal 7 16 4 5 2 8" xfId="12143" xr:uid="{00000000-0005-0000-0000-000077930000}"/>
    <cellStyle name="Normal 7 16 4 5 2 9" xfId="17094" xr:uid="{00000000-0005-0000-0000-000078930000}"/>
    <cellStyle name="Normal 7 16 4 5 3" xfId="791" xr:uid="{00000000-0005-0000-0000-000079930000}"/>
    <cellStyle name="Normal 7 16 4 5 3 10" xfId="32544" xr:uid="{00000000-0005-0000-0000-00007A930000}"/>
    <cellStyle name="Normal 7 16 4 5 3 2" xfId="4289" xr:uid="{00000000-0005-0000-0000-00007B930000}"/>
    <cellStyle name="Normal 7 16 4 5 3 2 2" xfId="9239" xr:uid="{00000000-0005-0000-0000-00007C930000}"/>
    <cellStyle name="Normal 7 16 4 5 3 2 2 2" xfId="43900" xr:uid="{00000000-0005-0000-0000-00007D930000}"/>
    <cellStyle name="Normal 7 16 4 5 3 2 3" xfId="14189" xr:uid="{00000000-0005-0000-0000-00007E930000}"/>
    <cellStyle name="Normal 7 16 4 5 3 2 3 2" xfId="38948" xr:uid="{00000000-0005-0000-0000-00007F930000}"/>
    <cellStyle name="Normal 7 16 4 5 3 2 4" xfId="19140" xr:uid="{00000000-0005-0000-0000-000080930000}"/>
    <cellStyle name="Normal 7 16 4 5 3 2 5" xfId="24092" xr:uid="{00000000-0005-0000-0000-000081930000}"/>
    <cellStyle name="Normal 7 16 4 5 3 2 6" xfId="29044" xr:uid="{00000000-0005-0000-0000-000082930000}"/>
    <cellStyle name="Normal 7 16 4 5 3 2 7" xfId="33996" xr:uid="{00000000-0005-0000-0000-000083930000}"/>
    <cellStyle name="Normal 7 16 4 5 3 3" xfId="5741" xr:uid="{00000000-0005-0000-0000-000084930000}"/>
    <cellStyle name="Normal 7 16 4 5 3 3 2" xfId="10691" xr:uid="{00000000-0005-0000-0000-000085930000}"/>
    <cellStyle name="Normal 7 16 4 5 3 3 2 2" xfId="45352" xr:uid="{00000000-0005-0000-0000-000086930000}"/>
    <cellStyle name="Normal 7 16 4 5 3 3 3" xfId="15641" xr:uid="{00000000-0005-0000-0000-000087930000}"/>
    <cellStyle name="Normal 7 16 4 5 3 3 3 2" xfId="40400" xr:uid="{00000000-0005-0000-0000-000088930000}"/>
    <cellStyle name="Normal 7 16 4 5 3 3 4" xfId="20592" xr:uid="{00000000-0005-0000-0000-000089930000}"/>
    <cellStyle name="Normal 7 16 4 5 3 3 5" xfId="25544" xr:uid="{00000000-0005-0000-0000-00008A930000}"/>
    <cellStyle name="Normal 7 16 4 5 3 3 6" xfId="30496" xr:uid="{00000000-0005-0000-0000-00008B930000}"/>
    <cellStyle name="Normal 7 16 4 5 3 3 7" xfId="35448" xr:uid="{00000000-0005-0000-0000-00008C930000}"/>
    <cellStyle name="Normal 7 16 4 5 3 4" xfId="2837" xr:uid="{00000000-0005-0000-0000-00008D930000}"/>
    <cellStyle name="Normal 7 16 4 5 3 4 2" xfId="42448" xr:uid="{00000000-0005-0000-0000-00008E930000}"/>
    <cellStyle name="Normal 7 16 4 5 3 5" xfId="7787" xr:uid="{00000000-0005-0000-0000-00008F930000}"/>
    <cellStyle name="Normal 7 16 4 5 3 5 2" xfId="37496" xr:uid="{00000000-0005-0000-0000-000090930000}"/>
    <cellStyle name="Normal 7 16 4 5 3 6" xfId="12737" xr:uid="{00000000-0005-0000-0000-000091930000}"/>
    <cellStyle name="Normal 7 16 4 5 3 7" xfId="17688" xr:uid="{00000000-0005-0000-0000-000092930000}"/>
    <cellStyle name="Normal 7 16 4 5 3 8" xfId="22640" xr:uid="{00000000-0005-0000-0000-000093930000}"/>
    <cellStyle name="Normal 7 16 4 5 3 9" xfId="27592" xr:uid="{00000000-0005-0000-0000-000094930000}"/>
    <cellStyle name="Normal 7 16 4 5 4" xfId="1385" xr:uid="{00000000-0005-0000-0000-000095930000}"/>
    <cellStyle name="Normal 7 16 4 5 4 10" xfId="33138" xr:uid="{00000000-0005-0000-0000-000096930000}"/>
    <cellStyle name="Normal 7 16 4 5 4 2" xfId="4883" xr:uid="{00000000-0005-0000-0000-000097930000}"/>
    <cellStyle name="Normal 7 16 4 5 4 2 2" xfId="9833" xr:uid="{00000000-0005-0000-0000-000098930000}"/>
    <cellStyle name="Normal 7 16 4 5 4 2 2 2" xfId="44494" xr:uid="{00000000-0005-0000-0000-000099930000}"/>
    <cellStyle name="Normal 7 16 4 5 4 2 3" xfId="14783" xr:uid="{00000000-0005-0000-0000-00009A930000}"/>
    <cellStyle name="Normal 7 16 4 5 4 2 3 2" xfId="39542" xr:uid="{00000000-0005-0000-0000-00009B930000}"/>
    <cellStyle name="Normal 7 16 4 5 4 2 4" xfId="19734" xr:uid="{00000000-0005-0000-0000-00009C930000}"/>
    <cellStyle name="Normal 7 16 4 5 4 2 5" xfId="24686" xr:uid="{00000000-0005-0000-0000-00009D930000}"/>
    <cellStyle name="Normal 7 16 4 5 4 2 6" xfId="29638" xr:uid="{00000000-0005-0000-0000-00009E930000}"/>
    <cellStyle name="Normal 7 16 4 5 4 2 7" xfId="34590" xr:uid="{00000000-0005-0000-0000-00009F930000}"/>
    <cellStyle name="Normal 7 16 4 5 4 3" xfId="6335" xr:uid="{00000000-0005-0000-0000-0000A0930000}"/>
    <cellStyle name="Normal 7 16 4 5 4 3 2" xfId="11285" xr:uid="{00000000-0005-0000-0000-0000A1930000}"/>
    <cellStyle name="Normal 7 16 4 5 4 3 2 2" xfId="45946" xr:uid="{00000000-0005-0000-0000-0000A2930000}"/>
    <cellStyle name="Normal 7 16 4 5 4 3 3" xfId="16235" xr:uid="{00000000-0005-0000-0000-0000A3930000}"/>
    <cellStyle name="Normal 7 16 4 5 4 3 3 2" xfId="40994" xr:uid="{00000000-0005-0000-0000-0000A4930000}"/>
    <cellStyle name="Normal 7 16 4 5 4 3 4" xfId="21186" xr:uid="{00000000-0005-0000-0000-0000A5930000}"/>
    <cellStyle name="Normal 7 16 4 5 4 3 5" xfId="26138" xr:uid="{00000000-0005-0000-0000-0000A6930000}"/>
    <cellStyle name="Normal 7 16 4 5 4 3 6" xfId="31090" xr:uid="{00000000-0005-0000-0000-0000A7930000}"/>
    <cellStyle name="Normal 7 16 4 5 4 3 7" xfId="36042" xr:uid="{00000000-0005-0000-0000-0000A8930000}"/>
    <cellStyle name="Normal 7 16 4 5 4 4" xfId="3431" xr:uid="{00000000-0005-0000-0000-0000A9930000}"/>
    <cellStyle name="Normal 7 16 4 5 4 4 2" xfId="43042" xr:uid="{00000000-0005-0000-0000-0000AA930000}"/>
    <cellStyle name="Normal 7 16 4 5 4 5" xfId="8381" xr:uid="{00000000-0005-0000-0000-0000AB930000}"/>
    <cellStyle name="Normal 7 16 4 5 4 5 2" xfId="38090" xr:uid="{00000000-0005-0000-0000-0000AC930000}"/>
    <cellStyle name="Normal 7 16 4 5 4 6" xfId="13331" xr:uid="{00000000-0005-0000-0000-0000AD930000}"/>
    <cellStyle name="Normal 7 16 4 5 4 7" xfId="18282" xr:uid="{00000000-0005-0000-0000-0000AE930000}"/>
    <cellStyle name="Normal 7 16 4 5 4 8" xfId="23234" xr:uid="{00000000-0005-0000-0000-0000AF930000}"/>
    <cellStyle name="Normal 7 16 4 5 4 9" xfId="28186" xr:uid="{00000000-0005-0000-0000-0000B0930000}"/>
    <cellStyle name="Normal 7 16 4 5 5" xfId="2507" xr:uid="{00000000-0005-0000-0000-0000B1930000}"/>
    <cellStyle name="Normal 7 16 4 5 5 2" xfId="7457" xr:uid="{00000000-0005-0000-0000-0000B2930000}"/>
    <cellStyle name="Normal 7 16 4 5 5 2 2" xfId="42118" xr:uid="{00000000-0005-0000-0000-0000B3930000}"/>
    <cellStyle name="Normal 7 16 4 5 5 3" xfId="12407" xr:uid="{00000000-0005-0000-0000-0000B4930000}"/>
    <cellStyle name="Normal 7 16 4 5 5 3 2" xfId="37166" xr:uid="{00000000-0005-0000-0000-0000B5930000}"/>
    <cellStyle name="Normal 7 16 4 5 5 4" xfId="17358" xr:uid="{00000000-0005-0000-0000-0000B6930000}"/>
    <cellStyle name="Normal 7 16 4 5 5 5" xfId="22310" xr:uid="{00000000-0005-0000-0000-0000B7930000}"/>
    <cellStyle name="Normal 7 16 4 5 5 6" xfId="27262" xr:uid="{00000000-0005-0000-0000-0000B8930000}"/>
    <cellStyle name="Normal 7 16 4 5 5 7" xfId="32214" xr:uid="{00000000-0005-0000-0000-0000B9930000}"/>
    <cellStyle name="Normal 7 16 4 5 6" xfId="3959" xr:uid="{00000000-0005-0000-0000-0000BA930000}"/>
    <cellStyle name="Normal 7 16 4 5 6 2" xfId="8909" xr:uid="{00000000-0005-0000-0000-0000BB930000}"/>
    <cellStyle name="Normal 7 16 4 5 6 2 2" xfId="43570" xr:uid="{00000000-0005-0000-0000-0000BC930000}"/>
    <cellStyle name="Normal 7 16 4 5 6 3" xfId="13859" xr:uid="{00000000-0005-0000-0000-0000BD930000}"/>
    <cellStyle name="Normal 7 16 4 5 6 3 2" xfId="38618" xr:uid="{00000000-0005-0000-0000-0000BE930000}"/>
    <cellStyle name="Normal 7 16 4 5 6 4" xfId="18810" xr:uid="{00000000-0005-0000-0000-0000BF930000}"/>
    <cellStyle name="Normal 7 16 4 5 6 5" xfId="23762" xr:uid="{00000000-0005-0000-0000-0000C0930000}"/>
    <cellStyle name="Normal 7 16 4 5 6 6" xfId="28714" xr:uid="{00000000-0005-0000-0000-0000C1930000}"/>
    <cellStyle name="Normal 7 16 4 5 6 7" xfId="33666" xr:uid="{00000000-0005-0000-0000-0000C2930000}"/>
    <cellStyle name="Normal 7 16 4 5 7" xfId="5411" xr:uid="{00000000-0005-0000-0000-0000C3930000}"/>
    <cellStyle name="Normal 7 16 4 5 7 2" xfId="10361" xr:uid="{00000000-0005-0000-0000-0000C4930000}"/>
    <cellStyle name="Normal 7 16 4 5 7 2 2" xfId="45022" xr:uid="{00000000-0005-0000-0000-0000C5930000}"/>
    <cellStyle name="Normal 7 16 4 5 7 3" xfId="15311" xr:uid="{00000000-0005-0000-0000-0000C6930000}"/>
    <cellStyle name="Normal 7 16 4 5 7 3 2" xfId="40070" xr:uid="{00000000-0005-0000-0000-0000C7930000}"/>
    <cellStyle name="Normal 7 16 4 5 7 4" xfId="20262" xr:uid="{00000000-0005-0000-0000-0000C8930000}"/>
    <cellStyle name="Normal 7 16 4 5 7 5" xfId="25214" xr:uid="{00000000-0005-0000-0000-0000C9930000}"/>
    <cellStyle name="Normal 7 16 4 5 7 6" xfId="30166" xr:uid="{00000000-0005-0000-0000-0000CA930000}"/>
    <cellStyle name="Normal 7 16 4 5 7 7" xfId="35118" xr:uid="{00000000-0005-0000-0000-0000CB930000}"/>
    <cellStyle name="Normal 7 16 4 5 8" xfId="1979" xr:uid="{00000000-0005-0000-0000-0000CC930000}"/>
    <cellStyle name="Normal 7 16 4 5 8 2" xfId="41590" xr:uid="{00000000-0005-0000-0000-0000CD930000}"/>
    <cellStyle name="Normal 7 16 4 5 9" xfId="6929" xr:uid="{00000000-0005-0000-0000-0000CE930000}"/>
    <cellStyle name="Normal 7 16 4 5 9 2" xfId="36638" xr:uid="{00000000-0005-0000-0000-0000CF930000}"/>
    <cellStyle name="Normal 7 16 4 6" xfId="593" xr:uid="{00000000-0005-0000-0000-0000D0930000}"/>
    <cellStyle name="Normal 7 16 4 6 10" xfId="21584" xr:uid="{00000000-0005-0000-0000-0000D1930000}"/>
    <cellStyle name="Normal 7 16 4 6 11" xfId="26536" xr:uid="{00000000-0005-0000-0000-0000D2930000}"/>
    <cellStyle name="Normal 7 16 4 6 12" xfId="31488" xr:uid="{00000000-0005-0000-0000-0000D3930000}"/>
    <cellStyle name="Normal 7 16 4 6 2" xfId="1187" xr:uid="{00000000-0005-0000-0000-0000D4930000}"/>
    <cellStyle name="Normal 7 16 4 6 2 10" xfId="32940" xr:uid="{00000000-0005-0000-0000-0000D5930000}"/>
    <cellStyle name="Normal 7 16 4 6 2 2" xfId="4685" xr:uid="{00000000-0005-0000-0000-0000D6930000}"/>
    <cellStyle name="Normal 7 16 4 6 2 2 2" xfId="9635" xr:uid="{00000000-0005-0000-0000-0000D7930000}"/>
    <cellStyle name="Normal 7 16 4 6 2 2 2 2" xfId="44296" xr:uid="{00000000-0005-0000-0000-0000D8930000}"/>
    <cellStyle name="Normal 7 16 4 6 2 2 3" xfId="14585" xr:uid="{00000000-0005-0000-0000-0000D9930000}"/>
    <cellStyle name="Normal 7 16 4 6 2 2 3 2" xfId="39344" xr:uid="{00000000-0005-0000-0000-0000DA930000}"/>
    <cellStyle name="Normal 7 16 4 6 2 2 4" xfId="19536" xr:uid="{00000000-0005-0000-0000-0000DB930000}"/>
    <cellStyle name="Normal 7 16 4 6 2 2 5" xfId="24488" xr:uid="{00000000-0005-0000-0000-0000DC930000}"/>
    <cellStyle name="Normal 7 16 4 6 2 2 6" xfId="29440" xr:uid="{00000000-0005-0000-0000-0000DD930000}"/>
    <cellStyle name="Normal 7 16 4 6 2 2 7" xfId="34392" xr:uid="{00000000-0005-0000-0000-0000DE930000}"/>
    <cellStyle name="Normal 7 16 4 6 2 3" xfId="6137" xr:uid="{00000000-0005-0000-0000-0000DF930000}"/>
    <cellStyle name="Normal 7 16 4 6 2 3 2" xfId="11087" xr:uid="{00000000-0005-0000-0000-0000E0930000}"/>
    <cellStyle name="Normal 7 16 4 6 2 3 2 2" xfId="45748" xr:uid="{00000000-0005-0000-0000-0000E1930000}"/>
    <cellStyle name="Normal 7 16 4 6 2 3 3" xfId="16037" xr:uid="{00000000-0005-0000-0000-0000E2930000}"/>
    <cellStyle name="Normal 7 16 4 6 2 3 3 2" xfId="40796" xr:uid="{00000000-0005-0000-0000-0000E3930000}"/>
    <cellStyle name="Normal 7 16 4 6 2 3 4" xfId="20988" xr:uid="{00000000-0005-0000-0000-0000E4930000}"/>
    <cellStyle name="Normal 7 16 4 6 2 3 5" xfId="25940" xr:uid="{00000000-0005-0000-0000-0000E5930000}"/>
    <cellStyle name="Normal 7 16 4 6 2 3 6" xfId="30892" xr:uid="{00000000-0005-0000-0000-0000E6930000}"/>
    <cellStyle name="Normal 7 16 4 6 2 3 7" xfId="35844" xr:uid="{00000000-0005-0000-0000-0000E7930000}"/>
    <cellStyle name="Normal 7 16 4 6 2 4" xfId="3233" xr:uid="{00000000-0005-0000-0000-0000E8930000}"/>
    <cellStyle name="Normal 7 16 4 6 2 4 2" xfId="42844" xr:uid="{00000000-0005-0000-0000-0000E9930000}"/>
    <cellStyle name="Normal 7 16 4 6 2 5" xfId="8183" xr:uid="{00000000-0005-0000-0000-0000EA930000}"/>
    <cellStyle name="Normal 7 16 4 6 2 5 2" xfId="37892" xr:uid="{00000000-0005-0000-0000-0000EB930000}"/>
    <cellStyle name="Normal 7 16 4 6 2 6" xfId="13133" xr:uid="{00000000-0005-0000-0000-0000EC930000}"/>
    <cellStyle name="Normal 7 16 4 6 2 7" xfId="18084" xr:uid="{00000000-0005-0000-0000-0000ED930000}"/>
    <cellStyle name="Normal 7 16 4 6 2 8" xfId="23036" xr:uid="{00000000-0005-0000-0000-0000EE930000}"/>
    <cellStyle name="Normal 7 16 4 6 2 9" xfId="27988" xr:uid="{00000000-0005-0000-0000-0000EF930000}"/>
    <cellStyle name="Normal 7 16 4 6 3" xfId="2639" xr:uid="{00000000-0005-0000-0000-0000F0930000}"/>
    <cellStyle name="Normal 7 16 4 6 3 2" xfId="7589" xr:uid="{00000000-0005-0000-0000-0000F1930000}"/>
    <cellStyle name="Normal 7 16 4 6 3 2 2" xfId="42250" xr:uid="{00000000-0005-0000-0000-0000F2930000}"/>
    <cellStyle name="Normal 7 16 4 6 3 3" xfId="12539" xr:uid="{00000000-0005-0000-0000-0000F3930000}"/>
    <cellStyle name="Normal 7 16 4 6 3 3 2" xfId="37298" xr:uid="{00000000-0005-0000-0000-0000F4930000}"/>
    <cellStyle name="Normal 7 16 4 6 3 4" xfId="17490" xr:uid="{00000000-0005-0000-0000-0000F5930000}"/>
    <cellStyle name="Normal 7 16 4 6 3 5" xfId="22442" xr:uid="{00000000-0005-0000-0000-0000F6930000}"/>
    <cellStyle name="Normal 7 16 4 6 3 6" xfId="27394" xr:uid="{00000000-0005-0000-0000-0000F7930000}"/>
    <cellStyle name="Normal 7 16 4 6 3 7" xfId="32346" xr:uid="{00000000-0005-0000-0000-0000F8930000}"/>
    <cellStyle name="Normal 7 16 4 6 4" xfId="4091" xr:uid="{00000000-0005-0000-0000-0000F9930000}"/>
    <cellStyle name="Normal 7 16 4 6 4 2" xfId="9041" xr:uid="{00000000-0005-0000-0000-0000FA930000}"/>
    <cellStyle name="Normal 7 16 4 6 4 2 2" xfId="43702" xr:uid="{00000000-0005-0000-0000-0000FB930000}"/>
    <cellStyle name="Normal 7 16 4 6 4 3" xfId="13991" xr:uid="{00000000-0005-0000-0000-0000FC930000}"/>
    <cellStyle name="Normal 7 16 4 6 4 3 2" xfId="38750" xr:uid="{00000000-0005-0000-0000-0000FD930000}"/>
    <cellStyle name="Normal 7 16 4 6 4 4" xfId="18942" xr:uid="{00000000-0005-0000-0000-0000FE930000}"/>
    <cellStyle name="Normal 7 16 4 6 4 5" xfId="23894" xr:uid="{00000000-0005-0000-0000-0000FF930000}"/>
    <cellStyle name="Normal 7 16 4 6 4 6" xfId="28846" xr:uid="{00000000-0005-0000-0000-000000940000}"/>
    <cellStyle name="Normal 7 16 4 6 4 7" xfId="33798" xr:uid="{00000000-0005-0000-0000-000001940000}"/>
    <cellStyle name="Normal 7 16 4 6 5" xfId="5543" xr:uid="{00000000-0005-0000-0000-000002940000}"/>
    <cellStyle name="Normal 7 16 4 6 5 2" xfId="10493" xr:uid="{00000000-0005-0000-0000-000003940000}"/>
    <cellStyle name="Normal 7 16 4 6 5 2 2" xfId="45154" xr:uid="{00000000-0005-0000-0000-000004940000}"/>
    <cellStyle name="Normal 7 16 4 6 5 3" xfId="15443" xr:uid="{00000000-0005-0000-0000-000005940000}"/>
    <cellStyle name="Normal 7 16 4 6 5 3 2" xfId="40202" xr:uid="{00000000-0005-0000-0000-000006940000}"/>
    <cellStyle name="Normal 7 16 4 6 5 4" xfId="20394" xr:uid="{00000000-0005-0000-0000-000007940000}"/>
    <cellStyle name="Normal 7 16 4 6 5 5" xfId="25346" xr:uid="{00000000-0005-0000-0000-000008940000}"/>
    <cellStyle name="Normal 7 16 4 6 5 6" xfId="30298" xr:uid="{00000000-0005-0000-0000-000009940000}"/>
    <cellStyle name="Normal 7 16 4 6 5 7" xfId="35250" xr:uid="{00000000-0005-0000-0000-00000A940000}"/>
    <cellStyle name="Normal 7 16 4 6 6" xfId="1781" xr:uid="{00000000-0005-0000-0000-00000B940000}"/>
    <cellStyle name="Normal 7 16 4 6 6 2" xfId="41392" xr:uid="{00000000-0005-0000-0000-00000C940000}"/>
    <cellStyle name="Normal 7 16 4 6 7" xfId="6731" xr:uid="{00000000-0005-0000-0000-00000D940000}"/>
    <cellStyle name="Normal 7 16 4 6 7 2" xfId="36440" xr:uid="{00000000-0005-0000-0000-00000E940000}"/>
    <cellStyle name="Normal 7 16 4 6 8" xfId="11681" xr:uid="{00000000-0005-0000-0000-00000F940000}"/>
    <cellStyle name="Normal 7 16 4 6 9" xfId="16632" xr:uid="{00000000-0005-0000-0000-000010940000}"/>
    <cellStyle name="Normal 7 16 4 7" xfId="857" xr:uid="{00000000-0005-0000-0000-000011940000}"/>
    <cellStyle name="Normal 7 16 4 7 10" xfId="21848" xr:uid="{00000000-0005-0000-0000-000012940000}"/>
    <cellStyle name="Normal 7 16 4 7 11" xfId="26800" xr:uid="{00000000-0005-0000-0000-000013940000}"/>
    <cellStyle name="Normal 7 16 4 7 12" xfId="31752" xr:uid="{00000000-0005-0000-0000-000014940000}"/>
    <cellStyle name="Normal 7 16 4 7 2" xfId="1451" xr:uid="{00000000-0005-0000-0000-000015940000}"/>
    <cellStyle name="Normal 7 16 4 7 2 10" xfId="33204" xr:uid="{00000000-0005-0000-0000-000016940000}"/>
    <cellStyle name="Normal 7 16 4 7 2 2" xfId="4949" xr:uid="{00000000-0005-0000-0000-000017940000}"/>
    <cellStyle name="Normal 7 16 4 7 2 2 2" xfId="9899" xr:uid="{00000000-0005-0000-0000-000018940000}"/>
    <cellStyle name="Normal 7 16 4 7 2 2 2 2" xfId="44560" xr:uid="{00000000-0005-0000-0000-000019940000}"/>
    <cellStyle name="Normal 7 16 4 7 2 2 3" xfId="14849" xr:uid="{00000000-0005-0000-0000-00001A940000}"/>
    <cellStyle name="Normal 7 16 4 7 2 2 3 2" xfId="39608" xr:uid="{00000000-0005-0000-0000-00001B940000}"/>
    <cellStyle name="Normal 7 16 4 7 2 2 4" xfId="19800" xr:uid="{00000000-0005-0000-0000-00001C940000}"/>
    <cellStyle name="Normal 7 16 4 7 2 2 5" xfId="24752" xr:uid="{00000000-0005-0000-0000-00001D940000}"/>
    <cellStyle name="Normal 7 16 4 7 2 2 6" xfId="29704" xr:uid="{00000000-0005-0000-0000-00001E940000}"/>
    <cellStyle name="Normal 7 16 4 7 2 2 7" xfId="34656" xr:uid="{00000000-0005-0000-0000-00001F940000}"/>
    <cellStyle name="Normal 7 16 4 7 2 3" xfId="6401" xr:uid="{00000000-0005-0000-0000-000020940000}"/>
    <cellStyle name="Normal 7 16 4 7 2 3 2" xfId="11351" xr:uid="{00000000-0005-0000-0000-000021940000}"/>
    <cellStyle name="Normal 7 16 4 7 2 3 2 2" xfId="46012" xr:uid="{00000000-0005-0000-0000-000022940000}"/>
    <cellStyle name="Normal 7 16 4 7 2 3 3" xfId="16301" xr:uid="{00000000-0005-0000-0000-000023940000}"/>
    <cellStyle name="Normal 7 16 4 7 2 3 3 2" xfId="41060" xr:uid="{00000000-0005-0000-0000-000024940000}"/>
    <cellStyle name="Normal 7 16 4 7 2 3 4" xfId="21252" xr:uid="{00000000-0005-0000-0000-000025940000}"/>
    <cellStyle name="Normal 7 16 4 7 2 3 5" xfId="26204" xr:uid="{00000000-0005-0000-0000-000026940000}"/>
    <cellStyle name="Normal 7 16 4 7 2 3 6" xfId="31156" xr:uid="{00000000-0005-0000-0000-000027940000}"/>
    <cellStyle name="Normal 7 16 4 7 2 3 7" xfId="36108" xr:uid="{00000000-0005-0000-0000-000028940000}"/>
    <cellStyle name="Normal 7 16 4 7 2 4" xfId="3497" xr:uid="{00000000-0005-0000-0000-000029940000}"/>
    <cellStyle name="Normal 7 16 4 7 2 4 2" xfId="43108" xr:uid="{00000000-0005-0000-0000-00002A940000}"/>
    <cellStyle name="Normal 7 16 4 7 2 5" xfId="8447" xr:uid="{00000000-0005-0000-0000-00002B940000}"/>
    <cellStyle name="Normal 7 16 4 7 2 5 2" xfId="38156" xr:uid="{00000000-0005-0000-0000-00002C940000}"/>
    <cellStyle name="Normal 7 16 4 7 2 6" xfId="13397" xr:uid="{00000000-0005-0000-0000-00002D940000}"/>
    <cellStyle name="Normal 7 16 4 7 2 7" xfId="18348" xr:uid="{00000000-0005-0000-0000-00002E940000}"/>
    <cellStyle name="Normal 7 16 4 7 2 8" xfId="23300" xr:uid="{00000000-0005-0000-0000-00002F940000}"/>
    <cellStyle name="Normal 7 16 4 7 2 9" xfId="28252" xr:uid="{00000000-0005-0000-0000-000030940000}"/>
    <cellStyle name="Normal 7 16 4 7 3" xfId="2903" xr:uid="{00000000-0005-0000-0000-000031940000}"/>
    <cellStyle name="Normal 7 16 4 7 3 2" xfId="7853" xr:uid="{00000000-0005-0000-0000-000032940000}"/>
    <cellStyle name="Normal 7 16 4 7 3 2 2" xfId="42514" xr:uid="{00000000-0005-0000-0000-000033940000}"/>
    <cellStyle name="Normal 7 16 4 7 3 3" xfId="12803" xr:uid="{00000000-0005-0000-0000-000034940000}"/>
    <cellStyle name="Normal 7 16 4 7 3 3 2" xfId="37562" xr:uid="{00000000-0005-0000-0000-000035940000}"/>
    <cellStyle name="Normal 7 16 4 7 3 4" xfId="17754" xr:uid="{00000000-0005-0000-0000-000036940000}"/>
    <cellStyle name="Normal 7 16 4 7 3 5" xfId="22706" xr:uid="{00000000-0005-0000-0000-000037940000}"/>
    <cellStyle name="Normal 7 16 4 7 3 6" xfId="27658" xr:uid="{00000000-0005-0000-0000-000038940000}"/>
    <cellStyle name="Normal 7 16 4 7 3 7" xfId="32610" xr:uid="{00000000-0005-0000-0000-000039940000}"/>
    <cellStyle name="Normal 7 16 4 7 4" xfId="4355" xr:uid="{00000000-0005-0000-0000-00003A940000}"/>
    <cellStyle name="Normal 7 16 4 7 4 2" xfId="9305" xr:uid="{00000000-0005-0000-0000-00003B940000}"/>
    <cellStyle name="Normal 7 16 4 7 4 2 2" xfId="43966" xr:uid="{00000000-0005-0000-0000-00003C940000}"/>
    <cellStyle name="Normal 7 16 4 7 4 3" xfId="14255" xr:uid="{00000000-0005-0000-0000-00003D940000}"/>
    <cellStyle name="Normal 7 16 4 7 4 3 2" xfId="39014" xr:uid="{00000000-0005-0000-0000-00003E940000}"/>
    <cellStyle name="Normal 7 16 4 7 4 4" xfId="19206" xr:uid="{00000000-0005-0000-0000-00003F940000}"/>
    <cellStyle name="Normal 7 16 4 7 4 5" xfId="24158" xr:uid="{00000000-0005-0000-0000-000040940000}"/>
    <cellStyle name="Normal 7 16 4 7 4 6" xfId="29110" xr:uid="{00000000-0005-0000-0000-000041940000}"/>
    <cellStyle name="Normal 7 16 4 7 4 7" xfId="34062" xr:uid="{00000000-0005-0000-0000-000042940000}"/>
    <cellStyle name="Normal 7 16 4 7 5" xfId="5807" xr:uid="{00000000-0005-0000-0000-000043940000}"/>
    <cellStyle name="Normal 7 16 4 7 5 2" xfId="10757" xr:uid="{00000000-0005-0000-0000-000044940000}"/>
    <cellStyle name="Normal 7 16 4 7 5 2 2" xfId="45418" xr:uid="{00000000-0005-0000-0000-000045940000}"/>
    <cellStyle name="Normal 7 16 4 7 5 3" xfId="15707" xr:uid="{00000000-0005-0000-0000-000046940000}"/>
    <cellStyle name="Normal 7 16 4 7 5 3 2" xfId="40466" xr:uid="{00000000-0005-0000-0000-000047940000}"/>
    <cellStyle name="Normal 7 16 4 7 5 4" xfId="20658" xr:uid="{00000000-0005-0000-0000-000048940000}"/>
    <cellStyle name="Normal 7 16 4 7 5 5" xfId="25610" xr:uid="{00000000-0005-0000-0000-000049940000}"/>
    <cellStyle name="Normal 7 16 4 7 5 6" xfId="30562" xr:uid="{00000000-0005-0000-0000-00004A940000}"/>
    <cellStyle name="Normal 7 16 4 7 5 7" xfId="35514" xr:uid="{00000000-0005-0000-0000-00004B940000}"/>
    <cellStyle name="Normal 7 16 4 7 6" xfId="2045" xr:uid="{00000000-0005-0000-0000-00004C940000}"/>
    <cellStyle name="Normal 7 16 4 7 6 2" xfId="41656" xr:uid="{00000000-0005-0000-0000-00004D940000}"/>
    <cellStyle name="Normal 7 16 4 7 7" xfId="6995" xr:uid="{00000000-0005-0000-0000-00004E940000}"/>
    <cellStyle name="Normal 7 16 4 7 7 2" xfId="36704" xr:uid="{00000000-0005-0000-0000-00004F940000}"/>
    <cellStyle name="Normal 7 16 4 7 8" xfId="11945" xr:uid="{00000000-0005-0000-0000-000050940000}"/>
    <cellStyle name="Normal 7 16 4 7 9" xfId="16896" xr:uid="{00000000-0005-0000-0000-000051940000}"/>
    <cellStyle name="Normal 7 16 4 8" xfId="527" xr:uid="{00000000-0005-0000-0000-000052940000}"/>
    <cellStyle name="Normal 7 16 4 8 10" xfId="32280" xr:uid="{00000000-0005-0000-0000-000053940000}"/>
    <cellStyle name="Normal 7 16 4 8 2" xfId="4025" xr:uid="{00000000-0005-0000-0000-000054940000}"/>
    <cellStyle name="Normal 7 16 4 8 2 2" xfId="8975" xr:uid="{00000000-0005-0000-0000-000055940000}"/>
    <cellStyle name="Normal 7 16 4 8 2 2 2" xfId="43636" xr:uid="{00000000-0005-0000-0000-000056940000}"/>
    <cellStyle name="Normal 7 16 4 8 2 3" xfId="13925" xr:uid="{00000000-0005-0000-0000-000057940000}"/>
    <cellStyle name="Normal 7 16 4 8 2 3 2" xfId="38684" xr:uid="{00000000-0005-0000-0000-000058940000}"/>
    <cellStyle name="Normal 7 16 4 8 2 4" xfId="18876" xr:uid="{00000000-0005-0000-0000-000059940000}"/>
    <cellStyle name="Normal 7 16 4 8 2 5" xfId="23828" xr:uid="{00000000-0005-0000-0000-00005A940000}"/>
    <cellStyle name="Normal 7 16 4 8 2 6" xfId="28780" xr:uid="{00000000-0005-0000-0000-00005B940000}"/>
    <cellStyle name="Normal 7 16 4 8 2 7" xfId="33732" xr:uid="{00000000-0005-0000-0000-00005C940000}"/>
    <cellStyle name="Normal 7 16 4 8 3" xfId="5477" xr:uid="{00000000-0005-0000-0000-00005D940000}"/>
    <cellStyle name="Normal 7 16 4 8 3 2" xfId="10427" xr:uid="{00000000-0005-0000-0000-00005E940000}"/>
    <cellStyle name="Normal 7 16 4 8 3 2 2" xfId="45088" xr:uid="{00000000-0005-0000-0000-00005F940000}"/>
    <cellStyle name="Normal 7 16 4 8 3 3" xfId="15377" xr:uid="{00000000-0005-0000-0000-000060940000}"/>
    <cellStyle name="Normal 7 16 4 8 3 3 2" xfId="40136" xr:uid="{00000000-0005-0000-0000-000061940000}"/>
    <cellStyle name="Normal 7 16 4 8 3 4" xfId="20328" xr:uid="{00000000-0005-0000-0000-000062940000}"/>
    <cellStyle name="Normal 7 16 4 8 3 5" xfId="25280" xr:uid="{00000000-0005-0000-0000-000063940000}"/>
    <cellStyle name="Normal 7 16 4 8 3 6" xfId="30232" xr:uid="{00000000-0005-0000-0000-000064940000}"/>
    <cellStyle name="Normal 7 16 4 8 3 7" xfId="35184" xr:uid="{00000000-0005-0000-0000-000065940000}"/>
    <cellStyle name="Normal 7 16 4 8 4" xfId="2573" xr:uid="{00000000-0005-0000-0000-000066940000}"/>
    <cellStyle name="Normal 7 16 4 8 4 2" xfId="42184" xr:uid="{00000000-0005-0000-0000-000067940000}"/>
    <cellStyle name="Normal 7 16 4 8 5" xfId="7523" xr:uid="{00000000-0005-0000-0000-000068940000}"/>
    <cellStyle name="Normal 7 16 4 8 5 2" xfId="37232" xr:uid="{00000000-0005-0000-0000-000069940000}"/>
    <cellStyle name="Normal 7 16 4 8 6" xfId="12473" xr:uid="{00000000-0005-0000-0000-00006A940000}"/>
    <cellStyle name="Normal 7 16 4 8 7" xfId="17424" xr:uid="{00000000-0005-0000-0000-00006B940000}"/>
    <cellStyle name="Normal 7 16 4 8 8" xfId="22376" xr:uid="{00000000-0005-0000-0000-00006C940000}"/>
    <cellStyle name="Normal 7 16 4 8 9" xfId="27328" xr:uid="{00000000-0005-0000-0000-00006D940000}"/>
    <cellStyle name="Normal 7 16 4 9" xfId="1121" xr:uid="{00000000-0005-0000-0000-00006E940000}"/>
    <cellStyle name="Normal 7 16 4 9 10" xfId="32874" xr:uid="{00000000-0005-0000-0000-00006F940000}"/>
    <cellStyle name="Normal 7 16 4 9 2" xfId="4619" xr:uid="{00000000-0005-0000-0000-000070940000}"/>
    <cellStyle name="Normal 7 16 4 9 2 2" xfId="9569" xr:uid="{00000000-0005-0000-0000-000071940000}"/>
    <cellStyle name="Normal 7 16 4 9 2 2 2" xfId="44230" xr:uid="{00000000-0005-0000-0000-000072940000}"/>
    <cellStyle name="Normal 7 16 4 9 2 3" xfId="14519" xr:uid="{00000000-0005-0000-0000-000073940000}"/>
    <cellStyle name="Normal 7 16 4 9 2 3 2" xfId="39278" xr:uid="{00000000-0005-0000-0000-000074940000}"/>
    <cellStyle name="Normal 7 16 4 9 2 4" xfId="19470" xr:uid="{00000000-0005-0000-0000-000075940000}"/>
    <cellStyle name="Normal 7 16 4 9 2 5" xfId="24422" xr:uid="{00000000-0005-0000-0000-000076940000}"/>
    <cellStyle name="Normal 7 16 4 9 2 6" xfId="29374" xr:uid="{00000000-0005-0000-0000-000077940000}"/>
    <cellStyle name="Normal 7 16 4 9 2 7" xfId="34326" xr:uid="{00000000-0005-0000-0000-000078940000}"/>
    <cellStyle name="Normal 7 16 4 9 3" xfId="6071" xr:uid="{00000000-0005-0000-0000-000079940000}"/>
    <cellStyle name="Normal 7 16 4 9 3 2" xfId="11021" xr:uid="{00000000-0005-0000-0000-00007A940000}"/>
    <cellStyle name="Normal 7 16 4 9 3 2 2" xfId="45682" xr:uid="{00000000-0005-0000-0000-00007B940000}"/>
    <cellStyle name="Normal 7 16 4 9 3 3" xfId="15971" xr:uid="{00000000-0005-0000-0000-00007C940000}"/>
    <cellStyle name="Normal 7 16 4 9 3 3 2" xfId="40730" xr:uid="{00000000-0005-0000-0000-00007D940000}"/>
    <cellStyle name="Normal 7 16 4 9 3 4" xfId="20922" xr:uid="{00000000-0005-0000-0000-00007E940000}"/>
    <cellStyle name="Normal 7 16 4 9 3 5" xfId="25874" xr:uid="{00000000-0005-0000-0000-00007F940000}"/>
    <cellStyle name="Normal 7 16 4 9 3 6" xfId="30826" xr:uid="{00000000-0005-0000-0000-000080940000}"/>
    <cellStyle name="Normal 7 16 4 9 3 7" xfId="35778" xr:uid="{00000000-0005-0000-0000-000081940000}"/>
    <cellStyle name="Normal 7 16 4 9 4" xfId="3167" xr:uid="{00000000-0005-0000-0000-000082940000}"/>
    <cellStyle name="Normal 7 16 4 9 4 2" xfId="42778" xr:uid="{00000000-0005-0000-0000-000083940000}"/>
    <cellStyle name="Normal 7 16 4 9 5" xfId="8117" xr:uid="{00000000-0005-0000-0000-000084940000}"/>
    <cellStyle name="Normal 7 16 4 9 5 2" xfId="37826" xr:uid="{00000000-0005-0000-0000-000085940000}"/>
    <cellStyle name="Normal 7 16 4 9 6" xfId="13067" xr:uid="{00000000-0005-0000-0000-000086940000}"/>
    <cellStyle name="Normal 7 16 4 9 7" xfId="18018" xr:uid="{00000000-0005-0000-0000-000087940000}"/>
    <cellStyle name="Normal 7 16 4 9 8" xfId="22970" xr:uid="{00000000-0005-0000-0000-000088940000}"/>
    <cellStyle name="Normal 7 16 4 9 9" xfId="27922" xr:uid="{00000000-0005-0000-0000-000089940000}"/>
    <cellStyle name="Normal 7 16 5" xfId="290" xr:uid="{00000000-0005-0000-0000-00008A940000}"/>
    <cellStyle name="Normal 7 16 5 10" xfId="3788" xr:uid="{00000000-0005-0000-0000-00008B940000}"/>
    <cellStyle name="Normal 7 16 5 10 2" xfId="8738" xr:uid="{00000000-0005-0000-0000-00008C940000}"/>
    <cellStyle name="Normal 7 16 5 10 2 2" xfId="43399" xr:uid="{00000000-0005-0000-0000-00008D940000}"/>
    <cellStyle name="Normal 7 16 5 10 3" xfId="13688" xr:uid="{00000000-0005-0000-0000-00008E940000}"/>
    <cellStyle name="Normal 7 16 5 10 3 2" xfId="38447" xr:uid="{00000000-0005-0000-0000-00008F940000}"/>
    <cellStyle name="Normal 7 16 5 10 4" xfId="18639" xr:uid="{00000000-0005-0000-0000-000090940000}"/>
    <cellStyle name="Normal 7 16 5 10 5" xfId="23591" xr:uid="{00000000-0005-0000-0000-000091940000}"/>
    <cellStyle name="Normal 7 16 5 10 6" xfId="28543" xr:uid="{00000000-0005-0000-0000-000092940000}"/>
    <cellStyle name="Normal 7 16 5 10 7" xfId="33495" xr:uid="{00000000-0005-0000-0000-000093940000}"/>
    <cellStyle name="Normal 7 16 5 11" xfId="5240" xr:uid="{00000000-0005-0000-0000-000094940000}"/>
    <cellStyle name="Normal 7 16 5 11 2" xfId="10190" xr:uid="{00000000-0005-0000-0000-000095940000}"/>
    <cellStyle name="Normal 7 16 5 11 2 2" xfId="44851" xr:uid="{00000000-0005-0000-0000-000096940000}"/>
    <cellStyle name="Normal 7 16 5 11 3" xfId="15140" xr:uid="{00000000-0005-0000-0000-000097940000}"/>
    <cellStyle name="Normal 7 16 5 11 3 2" xfId="39899" xr:uid="{00000000-0005-0000-0000-000098940000}"/>
    <cellStyle name="Normal 7 16 5 11 4" xfId="20091" xr:uid="{00000000-0005-0000-0000-000099940000}"/>
    <cellStyle name="Normal 7 16 5 11 5" xfId="25043" xr:uid="{00000000-0005-0000-0000-00009A940000}"/>
    <cellStyle name="Normal 7 16 5 11 6" xfId="29995" xr:uid="{00000000-0005-0000-0000-00009B940000}"/>
    <cellStyle name="Normal 7 16 5 11 7" xfId="34947" xr:uid="{00000000-0005-0000-0000-00009C940000}"/>
    <cellStyle name="Normal 7 16 5 12" xfId="1742" xr:uid="{00000000-0005-0000-0000-00009D940000}"/>
    <cellStyle name="Normal 7 16 5 12 2" xfId="41353" xr:uid="{00000000-0005-0000-0000-00009E940000}"/>
    <cellStyle name="Normal 7 16 5 13" xfId="6692" xr:uid="{00000000-0005-0000-0000-00009F940000}"/>
    <cellStyle name="Normal 7 16 5 13 2" xfId="36401" xr:uid="{00000000-0005-0000-0000-0000A0940000}"/>
    <cellStyle name="Normal 7 16 5 14" xfId="11642" xr:uid="{00000000-0005-0000-0000-0000A1940000}"/>
    <cellStyle name="Normal 7 16 5 15" xfId="16593" xr:uid="{00000000-0005-0000-0000-0000A2940000}"/>
    <cellStyle name="Normal 7 16 5 16" xfId="21545" xr:uid="{00000000-0005-0000-0000-0000A3940000}"/>
    <cellStyle name="Normal 7 16 5 17" xfId="26497" xr:uid="{00000000-0005-0000-0000-0000A4940000}"/>
    <cellStyle name="Normal 7 16 5 18" xfId="31449" xr:uid="{00000000-0005-0000-0000-0000A5940000}"/>
    <cellStyle name="Normal 7 16 5 2" xfId="356" xr:uid="{00000000-0005-0000-0000-0000A6940000}"/>
    <cellStyle name="Normal 7 16 5 2 10" xfId="11774" xr:uid="{00000000-0005-0000-0000-0000A7940000}"/>
    <cellStyle name="Normal 7 16 5 2 11" xfId="16725" xr:uid="{00000000-0005-0000-0000-0000A8940000}"/>
    <cellStyle name="Normal 7 16 5 2 12" xfId="21677" xr:uid="{00000000-0005-0000-0000-0000A9940000}"/>
    <cellStyle name="Normal 7 16 5 2 13" xfId="26629" xr:uid="{00000000-0005-0000-0000-0000AA940000}"/>
    <cellStyle name="Normal 7 16 5 2 14" xfId="31581" xr:uid="{00000000-0005-0000-0000-0000AB940000}"/>
    <cellStyle name="Normal 7 16 5 2 2" xfId="950" xr:uid="{00000000-0005-0000-0000-0000AC940000}"/>
    <cellStyle name="Normal 7 16 5 2 2 10" xfId="21941" xr:uid="{00000000-0005-0000-0000-0000AD940000}"/>
    <cellStyle name="Normal 7 16 5 2 2 11" xfId="26893" xr:uid="{00000000-0005-0000-0000-0000AE940000}"/>
    <cellStyle name="Normal 7 16 5 2 2 12" xfId="31845" xr:uid="{00000000-0005-0000-0000-0000AF940000}"/>
    <cellStyle name="Normal 7 16 5 2 2 2" xfId="1544" xr:uid="{00000000-0005-0000-0000-0000B0940000}"/>
    <cellStyle name="Normal 7 16 5 2 2 2 10" xfId="33297" xr:uid="{00000000-0005-0000-0000-0000B1940000}"/>
    <cellStyle name="Normal 7 16 5 2 2 2 2" xfId="5042" xr:uid="{00000000-0005-0000-0000-0000B2940000}"/>
    <cellStyle name="Normal 7 16 5 2 2 2 2 2" xfId="9992" xr:uid="{00000000-0005-0000-0000-0000B3940000}"/>
    <cellStyle name="Normal 7 16 5 2 2 2 2 2 2" xfId="44653" xr:uid="{00000000-0005-0000-0000-0000B4940000}"/>
    <cellStyle name="Normal 7 16 5 2 2 2 2 3" xfId="14942" xr:uid="{00000000-0005-0000-0000-0000B5940000}"/>
    <cellStyle name="Normal 7 16 5 2 2 2 2 3 2" xfId="39701" xr:uid="{00000000-0005-0000-0000-0000B6940000}"/>
    <cellStyle name="Normal 7 16 5 2 2 2 2 4" xfId="19893" xr:uid="{00000000-0005-0000-0000-0000B7940000}"/>
    <cellStyle name="Normal 7 16 5 2 2 2 2 5" xfId="24845" xr:uid="{00000000-0005-0000-0000-0000B8940000}"/>
    <cellStyle name="Normal 7 16 5 2 2 2 2 6" xfId="29797" xr:uid="{00000000-0005-0000-0000-0000B9940000}"/>
    <cellStyle name="Normal 7 16 5 2 2 2 2 7" xfId="34749" xr:uid="{00000000-0005-0000-0000-0000BA940000}"/>
    <cellStyle name="Normal 7 16 5 2 2 2 3" xfId="6494" xr:uid="{00000000-0005-0000-0000-0000BB940000}"/>
    <cellStyle name="Normal 7 16 5 2 2 2 3 2" xfId="11444" xr:uid="{00000000-0005-0000-0000-0000BC940000}"/>
    <cellStyle name="Normal 7 16 5 2 2 2 3 2 2" xfId="46105" xr:uid="{00000000-0005-0000-0000-0000BD940000}"/>
    <cellStyle name="Normal 7 16 5 2 2 2 3 3" xfId="16394" xr:uid="{00000000-0005-0000-0000-0000BE940000}"/>
    <cellStyle name="Normal 7 16 5 2 2 2 3 3 2" xfId="41153" xr:uid="{00000000-0005-0000-0000-0000BF940000}"/>
    <cellStyle name="Normal 7 16 5 2 2 2 3 4" xfId="21345" xr:uid="{00000000-0005-0000-0000-0000C0940000}"/>
    <cellStyle name="Normal 7 16 5 2 2 2 3 5" xfId="26297" xr:uid="{00000000-0005-0000-0000-0000C1940000}"/>
    <cellStyle name="Normal 7 16 5 2 2 2 3 6" xfId="31249" xr:uid="{00000000-0005-0000-0000-0000C2940000}"/>
    <cellStyle name="Normal 7 16 5 2 2 2 3 7" xfId="36201" xr:uid="{00000000-0005-0000-0000-0000C3940000}"/>
    <cellStyle name="Normal 7 16 5 2 2 2 4" xfId="3590" xr:uid="{00000000-0005-0000-0000-0000C4940000}"/>
    <cellStyle name="Normal 7 16 5 2 2 2 4 2" xfId="43201" xr:uid="{00000000-0005-0000-0000-0000C5940000}"/>
    <cellStyle name="Normal 7 16 5 2 2 2 5" xfId="8540" xr:uid="{00000000-0005-0000-0000-0000C6940000}"/>
    <cellStyle name="Normal 7 16 5 2 2 2 5 2" xfId="38249" xr:uid="{00000000-0005-0000-0000-0000C7940000}"/>
    <cellStyle name="Normal 7 16 5 2 2 2 6" xfId="13490" xr:uid="{00000000-0005-0000-0000-0000C8940000}"/>
    <cellStyle name="Normal 7 16 5 2 2 2 7" xfId="18441" xr:uid="{00000000-0005-0000-0000-0000C9940000}"/>
    <cellStyle name="Normal 7 16 5 2 2 2 8" xfId="23393" xr:uid="{00000000-0005-0000-0000-0000CA940000}"/>
    <cellStyle name="Normal 7 16 5 2 2 2 9" xfId="28345" xr:uid="{00000000-0005-0000-0000-0000CB940000}"/>
    <cellStyle name="Normal 7 16 5 2 2 3" xfId="2996" xr:uid="{00000000-0005-0000-0000-0000CC940000}"/>
    <cellStyle name="Normal 7 16 5 2 2 3 2" xfId="7946" xr:uid="{00000000-0005-0000-0000-0000CD940000}"/>
    <cellStyle name="Normal 7 16 5 2 2 3 2 2" xfId="42607" xr:uid="{00000000-0005-0000-0000-0000CE940000}"/>
    <cellStyle name="Normal 7 16 5 2 2 3 3" xfId="12896" xr:uid="{00000000-0005-0000-0000-0000CF940000}"/>
    <cellStyle name="Normal 7 16 5 2 2 3 3 2" xfId="37655" xr:uid="{00000000-0005-0000-0000-0000D0940000}"/>
    <cellStyle name="Normal 7 16 5 2 2 3 4" xfId="17847" xr:uid="{00000000-0005-0000-0000-0000D1940000}"/>
    <cellStyle name="Normal 7 16 5 2 2 3 5" xfId="22799" xr:uid="{00000000-0005-0000-0000-0000D2940000}"/>
    <cellStyle name="Normal 7 16 5 2 2 3 6" xfId="27751" xr:uid="{00000000-0005-0000-0000-0000D3940000}"/>
    <cellStyle name="Normal 7 16 5 2 2 3 7" xfId="32703" xr:uid="{00000000-0005-0000-0000-0000D4940000}"/>
    <cellStyle name="Normal 7 16 5 2 2 4" xfId="4448" xr:uid="{00000000-0005-0000-0000-0000D5940000}"/>
    <cellStyle name="Normal 7 16 5 2 2 4 2" xfId="9398" xr:uid="{00000000-0005-0000-0000-0000D6940000}"/>
    <cellStyle name="Normal 7 16 5 2 2 4 2 2" xfId="44059" xr:uid="{00000000-0005-0000-0000-0000D7940000}"/>
    <cellStyle name="Normal 7 16 5 2 2 4 3" xfId="14348" xr:uid="{00000000-0005-0000-0000-0000D8940000}"/>
    <cellStyle name="Normal 7 16 5 2 2 4 3 2" xfId="39107" xr:uid="{00000000-0005-0000-0000-0000D9940000}"/>
    <cellStyle name="Normal 7 16 5 2 2 4 4" xfId="19299" xr:uid="{00000000-0005-0000-0000-0000DA940000}"/>
    <cellStyle name="Normal 7 16 5 2 2 4 5" xfId="24251" xr:uid="{00000000-0005-0000-0000-0000DB940000}"/>
    <cellStyle name="Normal 7 16 5 2 2 4 6" xfId="29203" xr:uid="{00000000-0005-0000-0000-0000DC940000}"/>
    <cellStyle name="Normal 7 16 5 2 2 4 7" xfId="34155" xr:uid="{00000000-0005-0000-0000-0000DD940000}"/>
    <cellStyle name="Normal 7 16 5 2 2 5" xfId="5900" xr:uid="{00000000-0005-0000-0000-0000DE940000}"/>
    <cellStyle name="Normal 7 16 5 2 2 5 2" xfId="10850" xr:uid="{00000000-0005-0000-0000-0000DF940000}"/>
    <cellStyle name="Normal 7 16 5 2 2 5 2 2" xfId="45511" xr:uid="{00000000-0005-0000-0000-0000E0940000}"/>
    <cellStyle name="Normal 7 16 5 2 2 5 3" xfId="15800" xr:uid="{00000000-0005-0000-0000-0000E1940000}"/>
    <cellStyle name="Normal 7 16 5 2 2 5 3 2" xfId="40559" xr:uid="{00000000-0005-0000-0000-0000E2940000}"/>
    <cellStyle name="Normal 7 16 5 2 2 5 4" xfId="20751" xr:uid="{00000000-0005-0000-0000-0000E3940000}"/>
    <cellStyle name="Normal 7 16 5 2 2 5 5" xfId="25703" xr:uid="{00000000-0005-0000-0000-0000E4940000}"/>
    <cellStyle name="Normal 7 16 5 2 2 5 6" xfId="30655" xr:uid="{00000000-0005-0000-0000-0000E5940000}"/>
    <cellStyle name="Normal 7 16 5 2 2 5 7" xfId="35607" xr:uid="{00000000-0005-0000-0000-0000E6940000}"/>
    <cellStyle name="Normal 7 16 5 2 2 6" xfId="2138" xr:uid="{00000000-0005-0000-0000-0000E7940000}"/>
    <cellStyle name="Normal 7 16 5 2 2 6 2" xfId="41749" xr:uid="{00000000-0005-0000-0000-0000E8940000}"/>
    <cellStyle name="Normal 7 16 5 2 2 7" xfId="7088" xr:uid="{00000000-0005-0000-0000-0000E9940000}"/>
    <cellStyle name="Normal 7 16 5 2 2 7 2" xfId="36797" xr:uid="{00000000-0005-0000-0000-0000EA940000}"/>
    <cellStyle name="Normal 7 16 5 2 2 8" xfId="12038" xr:uid="{00000000-0005-0000-0000-0000EB940000}"/>
    <cellStyle name="Normal 7 16 5 2 2 9" xfId="16989" xr:uid="{00000000-0005-0000-0000-0000EC940000}"/>
    <cellStyle name="Normal 7 16 5 2 3" xfId="686" xr:uid="{00000000-0005-0000-0000-0000ED940000}"/>
    <cellStyle name="Normal 7 16 5 2 3 10" xfId="32439" xr:uid="{00000000-0005-0000-0000-0000EE940000}"/>
    <cellStyle name="Normal 7 16 5 2 3 2" xfId="4184" xr:uid="{00000000-0005-0000-0000-0000EF940000}"/>
    <cellStyle name="Normal 7 16 5 2 3 2 2" xfId="9134" xr:uid="{00000000-0005-0000-0000-0000F0940000}"/>
    <cellStyle name="Normal 7 16 5 2 3 2 2 2" xfId="43795" xr:uid="{00000000-0005-0000-0000-0000F1940000}"/>
    <cellStyle name="Normal 7 16 5 2 3 2 3" xfId="14084" xr:uid="{00000000-0005-0000-0000-0000F2940000}"/>
    <cellStyle name="Normal 7 16 5 2 3 2 3 2" xfId="38843" xr:uid="{00000000-0005-0000-0000-0000F3940000}"/>
    <cellStyle name="Normal 7 16 5 2 3 2 4" xfId="19035" xr:uid="{00000000-0005-0000-0000-0000F4940000}"/>
    <cellStyle name="Normal 7 16 5 2 3 2 5" xfId="23987" xr:uid="{00000000-0005-0000-0000-0000F5940000}"/>
    <cellStyle name="Normal 7 16 5 2 3 2 6" xfId="28939" xr:uid="{00000000-0005-0000-0000-0000F6940000}"/>
    <cellStyle name="Normal 7 16 5 2 3 2 7" xfId="33891" xr:uid="{00000000-0005-0000-0000-0000F7940000}"/>
    <cellStyle name="Normal 7 16 5 2 3 3" xfId="5636" xr:uid="{00000000-0005-0000-0000-0000F8940000}"/>
    <cellStyle name="Normal 7 16 5 2 3 3 2" xfId="10586" xr:uid="{00000000-0005-0000-0000-0000F9940000}"/>
    <cellStyle name="Normal 7 16 5 2 3 3 2 2" xfId="45247" xr:uid="{00000000-0005-0000-0000-0000FA940000}"/>
    <cellStyle name="Normal 7 16 5 2 3 3 3" xfId="15536" xr:uid="{00000000-0005-0000-0000-0000FB940000}"/>
    <cellStyle name="Normal 7 16 5 2 3 3 3 2" xfId="40295" xr:uid="{00000000-0005-0000-0000-0000FC940000}"/>
    <cellStyle name="Normal 7 16 5 2 3 3 4" xfId="20487" xr:uid="{00000000-0005-0000-0000-0000FD940000}"/>
    <cellStyle name="Normal 7 16 5 2 3 3 5" xfId="25439" xr:uid="{00000000-0005-0000-0000-0000FE940000}"/>
    <cellStyle name="Normal 7 16 5 2 3 3 6" xfId="30391" xr:uid="{00000000-0005-0000-0000-0000FF940000}"/>
    <cellStyle name="Normal 7 16 5 2 3 3 7" xfId="35343" xr:uid="{00000000-0005-0000-0000-000000950000}"/>
    <cellStyle name="Normal 7 16 5 2 3 4" xfId="2732" xr:uid="{00000000-0005-0000-0000-000001950000}"/>
    <cellStyle name="Normal 7 16 5 2 3 4 2" xfId="42343" xr:uid="{00000000-0005-0000-0000-000002950000}"/>
    <cellStyle name="Normal 7 16 5 2 3 5" xfId="7682" xr:uid="{00000000-0005-0000-0000-000003950000}"/>
    <cellStyle name="Normal 7 16 5 2 3 5 2" xfId="37391" xr:uid="{00000000-0005-0000-0000-000004950000}"/>
    <cellStyle name="Normal 7 16 5 2 3 6" xfId="12632" xr:uid="{00000000-0005-0000-0000-000005950000}"/>
    <cellStyle name="Normal 7 16 5 2 3 7" xfId="17583" xr:uid="{00000000-0005-0000-0000-000006950000}"/>
    <cellStyle name="Normal 7 16 5 2 3 8" xfId="22535" xr:uid="{00000000-0005-0000-0000-000007950000}"/>
    <cellStyle name="Normal 7 16 5 2 3 9" xfId="27487" xr:uid="{00000000-0005-0000-0000-000008950000}"/>
    <cellStyle name="Normal 7 16 5 2 4" xfId="1280" xr:uid="{00000000-0005-0000-0000-000009950000}"/>
    <cellStyle name="Normal 7 16 5 2 4 10" xfId="33033" xr:uid="{00000000-0005-0000-0000-00000A950000}"/>
    <cellStyle name="Normal 7 16 5 2 4 2" xfId="4778" xr:uid="{00000000-0005-0000-0000-00000B950000}"/>
    <cellStyle name="Normal 7 16 5 2 4 2 2" xfId="9728" xr:uid="{00000000-0005-0000-0000-00000C950000}"/>
    <cellStyle name="Normal 7 16 5 2 4 2 2 2" xfId="44389" xr:uid="{00000000-0005-0000-0000-00000D950000}"/>
    <cellStyle name="Normal 7 16 5 2 4 2 3" xfId="14678" xr:uid="{00000000-0005-0000-0000-00000E950000}"/>
    <cellStyle name="Normal 7 16 5 2 4 2 3 2" xfId="39437" xr:uid="{00000000-0005-0000-0000-00000F950000}"/>
    <cellStyle name="Normal 7 16 5 2 4 2 4" xfId="19629" xr:uid="{00000000-0005-0000-0000-000010950000}"/>
    <cellStyle name="Normal 7 16 5 2 4 2 5" xfId="24581" xr:uid="{00000000-0005-0000-0000-000011950000}"/>
    <cellStyle name="Normal 7 16 5 2 4 2 6" xfId="29533" xr:uid="{00000000-0005-0000-0000-000012950000}"/>
    <cellStyle name="Normal 7 16 5 2 4 2 7" xfId="34485" xr:uid="{00000000-0005-0000-0000-000013950000}"/>
    <cellStyle name="Normal 7 16 5 2 4 3" xfId="6230" xr:uid="{00000000-0005-0000-0000-000014950000}"/>
    <cellStyle name="Normal 7 16 5 2 4 3 2" xfId="11180" xr:uid="{00000000-0005-0000-0000-000015950000}"/>
    <cellStyle name="Normal 7 16 5 2 4 3 2 2" xfId="45841" xr:uid="{00000000-0005-0000-0000-000016950000}"/>
    <cellStyle name="Normal 7 16 5 2 4 3 3" xfId="16130" xr:uid="{00000000-0005-0000-0000-000017950000}"/>
    <cellStyle name="Normal 7 16 5 2 4 3 3 2" xfId="40889" xr:uid="{00000000-0005-0000-0000-000018950000}"/>
    <cellStyle name="Normal 7 16 5 2 4 3 4" xfId="21081" xr:uid="{00000000-0005-0000-0000-000019950000}"/>
    <cellStyle name="Normal 7 16 5 2 4 3 5" xfId="26033" xr:uid="{00000000-0005-0000-0000-00001A950000}"/>
    <cellStyle name="Normal 7 16 5 2 4 3 6" xfId="30985" xr:uid="{00000000-0005-0000-0000-00001B950000}"/>
    <cellStyle name="Normal 7 16 5 2 4 3 7" xfId="35937" xr:uid="{00000000-0005-0000-0000-00001C950000}"/>
    <cellStyle name="Normal 7 16 5 2 4 4" xfId="3326" xr:uid="{00000000-0005-0000-0000-00001D950000}"/>
    <cellStyle name="Normal 7 16 5 2 4 4 2" xfId="42937" xr:uid="{00000000-0005-0000-0000-00001E950000}"/>
    <cellStyle name="Normal 7 16 5 2 4 5" xfId="8276" xr:uid="{00000000-0005-0000-0000-00001F950000}"/>
    <cellStyle name="Normal 7 16 5 2 4 5 2" xfId="37985" xr:uid="{00000000-0005-0000-0000-000020950000}"/>
    <cellStyle name="Normal 7 16 5 2 4 6" xfId="13226" xr:uid="{00000000-0005-0000-0000-000021950000}"/>
    <cellStyle name="Normal 7 16 5 2 4 7" xfId="18177" xr:uid="{00000000-0005-0000-0000-000022950000}"/>
    <cellStyle name="Normal 7 16 5 2 4 8" xfId="23129" xr:uid="{00000000-0005-0000-0000-000023950000}"/>
    <cellStyle name="Normal 7 16 5 2 4 9" xfId="28081" xr:uid="{00000000-0005-0000-0000-000024950000}"/>
    <cellStyle name="Normal 7 16 5 2 5" xfId="2402" xr:uid="{00000000-0005-0000-0000-000025950000}"/>
    <cellStyle name="Normal 7 16 5 2 5 2" xfId="7352" xr:uid="{00000000-0005-0000-0000-000026950000}"/>
    <cellStyle name="Normal 7 16 5 2 5 2 2" xfId="42013" xr:uid="{00000000-0005-0000-0000-000027950000}"/>
    <cellStyle name="Normal 7 16 5 2 5 3" xfId="12302" xr:uid="{00000000-0005-0000-0000-000028950000}"/>
    <cellStyle name="Normal 7 16 5 2 5 3 2" xfId="37061" xr:uid="{00000000-0005-0000-0000-000029950000}"/>
    <cellStyle name="Normal 7 16 5 2 5 4" xfId="17253" xr:uid="{00000000-0005-0000-0000-00002A950000}"/>
    <cellStyle name="Normal 7 16 5 2 5 5" xfId="22205" xr:uid="{00000000-0005-0000-0000-00002B950000}"/>
    <cellStyle name="Normal 7 16 5 2 5 6" xfId="27157" xr:uid="{00000000-0005-0000-0000-00002C950000}"/>
    <cellStyle name="Normal 7 16 5 2 5 7" xfId="32109" xr:uid="{00000000-0005-0000-0000-00002D950000}"/>
    <cellStyle name="Normal 7 16 5 2 6" xfId="3854" xr:uid="{00000000-0005-0000-0000-00002E950000}"/>
    <cellStyle name="Normal 7 16 5 2 6 2" xfId="8804" xr:uid="{00000000-0005-0000-0000-00002F950000}"/>
    <cellStyle name="Normal 7 16 5 2 6 2 2" xfId="43465" xr:uid="{00000000-0005-0000-0000-000030950000}"/>
    <cellStyle name="Normal 7 16 5 2 6 3" xfId="13754" xr:uid="{00000000-0005-0000-0000-000031950000}"/>
    <cellStyle name="Normal 7 16 5 2 6 3 2" xfId="38513" xr:uid="{00000000-0005-0000-0000-000032950000}"/>
    <cellStyle name="Normal 7 16 5 2 6 4" xfId="18705" xr:uid="{00000000-0005-0000-0000-000033950000}"/>
    <cellStyle name="Normal 7 16 5 2 6 5" xfId="23657" xr:uid="{00000000-0005-0000-0000-000034950000}"/>
    <cellStyle name="Normal 7 16 5 2 6 6" xfId="28609" xr:uid="{00000000-0005-0000-0000-000035950000}"/>
    <cellStyle name="Normal 7 16 5 2 6 7" xfId="33561" xr:uid="{00000000-0005-0000-0000-000036950000}"/>
    <cellStyle name="Normal 7 16 5 2 7" xfId="5306" xr:uid="{00000000-0005-0000-0000-000037950000}"/>
    <cellStyle name="Normal 7 16 5 2 7 2" xfId="10256" xr:uid="{00000000-0005-0000-0000-000038950000}"/>
    <cellStyle name="Normal 7 16 5 2 7 2 2" xfId="44917" xr:uid="{00000000-0005-0000-0000-000039950000}"/>
    <cellStyle name="Normal 7 16 5 2 7 3" xfId="15206" xr:uid="{00000000-0005-0000-0000-00003A950000}"/>
    <cellStyle name="Normal 7 16 5 2 7 3 2" xfId="39965" xr:uid="{00000000-0005-0000-0000-00003B950000}"/>
    <cellStyle name="Normal 7 16 5 2 7 4" xfId="20157" xr:uid="{00000000-0005-0000-0000-00003C950000}"/>
    <cellStyle name="Normal 7 16 5 2 7 5" xfId="25109" xr:uid="{00000000-0005-0000-0000-00003D950000}"/>
    <cellStyle name="Normal 7 16 5 2 7 6" xfId="30061" xr:uid="{00000000-0005-0000-0000-00003E950000}"/>
    <cellStyle name="Normal 7 16 5 2 7 7" xfId="35013" xr:uid="{00000000-0005-0000-0000-00003F950000}"/>
    <cellStyle name="Normal 7 16 5 2 8" xfId="1874" xr:uid="{00000000-0005-0000-0000-000040950000}"/>
    <cellStyle name="Normal 7 16 5 2 8 2" xfId="41485" xr:uid="{00000000-0005-0000-0000-000041950000}"/>
    <cellStyle name="Normal 7 16 5 2 9" xfId="6824" xr:uid="{00000000-0005-0000-0000-000042950000}"/>
    <cellStyle name="Normal 7 16 5 2 9 2" xfId="36533" xr:uid="{00000000-0005-0000-0000-000043950000}"/>
    <cellStyle name="Normal 7 16 5 3" xfId="422" xr:uid="{00000000-0005-0000-0000-000044950000}"/>
    <cellStyle name="Normal 7 16 5 3 10" xfId="11840" xr:uid="{00000000-0005-0000-0000-000045950000}"/>
    <cellStyle name="Normal 7 16 5 3 11" xfId="16791" xr:uid="{00000000-0005-0000-0000-000046950000}"/>
    <cellStyle name="Normal 7 16 5 3 12" xfId="21743" xr:uid="{00000000-0005-0000-0000-000047950000}"/>
    <cellStyle name="Normal 7 16 5 3 13" xfId="26695" xr:uid="{00000000-0005-0000-0000-000048950000}"/>
    <cellStyle name="Normal 7 16 5 3 14" xfId="31647" xr:uid="{00000000-0005-0000-0000-000049950000}"/>
    <cellStyle name="Normal 7 16 5 3 2" xfId="1016" xr:uid="{00000000-0005-0000-0000-00004A950000}"/>
    <cellStyle name="Normal 7 16 5 3 2 10" xfId="22007" xr:uid="{00000000-0005-0000-0000-00004B950000}"/>
    <cellStyle name="Normal 7 16 5 3 2 11" xfId="26959" xr:uid="{00000000-0005-0000-0000-00004C950000}"/>
    <cellStyle name="Normal 7 16 5 3 2 12" xfId="31911" xr:uid="{00000000-0005-0000-0000-00004D950000}"/>
    <cellStyle name="Normal 7 16 5 3 2 2" xfId="1610" xr:uid="{00000000-0005-0000-0000-00004E950000}"/>
    <cellStyle name="Normal 7 16 5 3 2 2 10" xfId="33363" xr:uid="{00000000-0005-0000-0000-00004F950000}"/>
    <cellStyle name="Normal 7 16 5 3 2 2 2" xfId="5108" xr:uid="{00000000-0005-0000-0000-000050950000}"/>
    <cellStyle name="Normal 7 16 5 3 2 2 2 2" xfId="10058" xr:uid="{00000000-0005-0000-0000-000051950000}"/>
    <cellStyle name="Normal 7 16 5 3 2 2 2 2 2" xfId="44719" xr:uid="{00000000-0005-0000-0000-000052950000}"/>
    <cellStyle name="Normal 7 16 5 3 2 2 2 3" xfId="15008" xr:uid="{00000000-0005-0000-0000-000053950000}"/>
    <cellStyle name="Normal 7 16 5 3 2 2 2 3 2" xfId="39767" xr:uid="{00000000-0005-0000-0000-000054950000}"/>
    <cellStyle name="Normal 7 16 5 3 2 2 2 4" xfId="19959" xr:uid="{00000000-0005-0000-0000-000055950000}"/>
    <cellStyle name="Normal 7 16 5 3 2 2 2 5" xfId="24911" xr:uid="{00000000-0005-0000-0000-000056950000}"/>
    <cellStyle name="Normal 7 16 5 3 2 2 2 6" xfId="29863" xr:uid="{00000000-0005-0000-0000-000057950000}"/>
    <cellStyle name="Normal 7 16 5 3 2 2 2 7" xfId="34815" xr:uid="{00000000-0005-0000-0000-000058950000}"/>
    <cellStyle name="Normal 7 16 5 3 2 2 3" xfId="6560" xr:uid="{00000000-0005-0000-0000-000059950000}"/>
    <cellStyle name="Normal 7 16 5 3 2 2 3 2" xfId="11510" xr:uid="{00000000-0005-0000-0000-00005A950000}"/>
    <cellStyle name="Normal 7 16 5 3 2 2 3 2 2" xfId="46171" xr:uid="{00000000-0005-0000-0000-00005B950000}"/>
    <cellStyle name="Normal 7 16 5 3 2 2 3 3" xfId="16460" xr:uid="{00000000-0005-0000-0000-00005C950000}"/>
    <cellStyle name="Normal 7 16 5 3 2 2 3 3 2" xfId="41219" xr:uid="{00000000-0005-0000-0000-00005D950000}"/>
    <cellStyle name="Normal 7 16 5 3 2 2 3 4" xfId="21411" xr:uid="{00000000-0005-0000-0000-00005E950000}"/>
    <cellStyle name="Normal 7 16 5 3 2 2 3 5" xfId="26363" xr:uid="{00000000-0005-0000-0000-00005F950000}"/>
    <cellStyle name="Normal 7 16 5 3 2 2 3 6" xfId="31315" xr:uid="{00000000-0005-0000-0000-000060950000}"/>
    <cellStyle name="Normal 7 16 5 3 2 2 3 7" xfId="36267" xr:uid="{00000000-0005-0000-0000-000061950000}"/>
    <cellStyle name="Normal 7 16 5 3 2 2 4" xfId="3656" xr:uid="{00000000-0005-0000-0000-000062950000}"/>
    <cellStyle name="Normal 7 16 5 3 2 2 4 2" xfId="43267" xr:uid="{00000000-0005-0000-0000-000063950000}"/>
    <cellStyle name="Normal 7 16 5 3 2 2 5" xfId="8606" xr:uid="{00000000-0005-0000-0000-000064950000}"/>
    <cellStyle name="Normal 7 16 5 3 2 2 5 2" xfId="38315" xr:uid="{00000000-0005-0000-0000-000065950000}"/>
    <cellStyle name="Normal 7 16 5 3 2 2 6" xfId="13556" xr:uid="{00000000-0005-0000-0000-000066950000}"/>
    <cellStyle name="Normal 7 16 5 3 2 2 7" xfId="18507" xr:uid="{00000000-0005-0000-0000-000067950000}"/>
    <cellStyle name="Normal 7 16 5 3 2 2 8" xfId="23459" xr:uid="{00000000-0005-0000-0000-000068950000}"/>
    <cellStyle name="Normal 7 16 5 3 2 2 9" xfId="28411" xr:uid="{00000000-0005-0000-0000-000069950000}"/>
    <cellStyle name="Normal 7 16 5 3 2 3" xfId="3062" xr:uid="{00000000-0005-0000-0000-00006A950000}"/>
    <cellStyle name="Normal 7 16 5 3 2 3 2" xfId="8012" xr:uid="{00000000-0005-0000-0000-00006B950000}"/>
    <cellStyle name="Normal 7 16 5 3 2 3 2 2" xfId="42673" xr:uid="{00000000-0005-0000-0000-00006C950000}"/>
    <cellStyle name="Normal 7 16 5 3 2 3 3" xfId="12962" xr:uid="{00000000-0005-0000-0000-00006D950000}"/>
    <cellStyle name="Normal 7 16 5 3 2 3 3 2" xfId="37721" xr:uid="{00000000-0005-0000-0000-00006E950000}"/>
    <cellStyle name="Normal 7 16 5 3 2 3 4" xfId="17913" xr:uid="{00000000-0005-0000-0000-00006F950000}"/>
    <cellStyle name="Normal 7 16 5 3 2 3 5" xfId="22865" xr:uid="{00000000-0005-0000-0000-000070950000}"/>
    <cellStyle name="Normal 7 16 5 3 2 3 6" xfId="27817" xr:uid="{00000000-0005-0000-0000-000071950000}"/>
    <cellStyle name="Normal 7 16 5 3 2 3 7" xfId="32769" xr:uid="{00000000-0005-0000-0000-000072950000}"/>
    <cellStyle name="Normal 7 16 5 3 2 4" xfId="4514" xr:uid="{00000000-0005-0000-0000-000073950000}"/>
    <cellStyle name="Normal 7 16 5 3 2 4 2" xfId="9464" xr:uid="{00000000-0005-0000-0000-000074950000}"/>
    <cellStyle name="Normal 7 16 5 3 2 4 2 2" xfId="44125" xr:uid="{00000000-0005-0000-0000-000075950000}"/>
    <cellStyle name="Normal 7 16 5 3 2 4 3" xfId="14414" xr:uid="{00000000-0005-0000-0000-000076950000}"/>
    <cellStyle name="Normal 7 16 5 3 2 4 3 2" xfId="39173" xr:uid="{00000000-0005-0000-0000-000077950000}"/>
    <cellStyle name="Normal 7 16 5 3 2 4 4" xfId="19365" xr:uid="{00000000-0005-0000-0000-000078950000}"/>
    <cellStyle name="Normal 7 16 5 3 2 4 5" xfId="24317" xr:uid="{00000000-0005-0000-0000-000079950000}"/>
    <cellStyle name="Normal 7 16 5 3 2 4 6" xfId="29269" xr:uid="{00000000-0005-0000-0000-00007A950000}"/>
    <cellStyle name="Normal 7 16 5 3 2 4 7" xfId="34221" xr:uid="{00000000-0005-0000-0000-00007B950000}"/>
    <cellStyle name="Normal 7 16 5 3 2 5" xfId="5966" xr:uid="{00000000-0005-0000-0000-00007C950000}"/>
    <cellStyle name="Normal 7 16 5 3 2 5 2" xfId="10916" xr:uid="{00000000-0005-0000-0000-00007D950000}"/>
    <cellStyle name="Normal 7 16 5 3 2 5 2 2" xfId="45577" xr:uid="{00000000-0005-0000-0000-00007E950000}"/>
    <cellStyle name="Normal 7 16 5 3 2 5 3" xfId="15866" xr:uid="{00000000-0005-0000-0000-00007F950000}"/>
    <cellStyle name="Normal 7 16 5 3 2 5 3 2" xfId="40625" xr:uid="{00000000-0005-0000-0000-000080950000}"/>
    <cellStyle name="Normal 7 16 5 3 2 5 4" xfId="20817" xr:uid="{00000000-0005-0000-0000-000081950000}"/>
    <cellStyle name="Normal 7 16 5 3 2 5 5" xfId="25769" xr:uid="{00000000-0005-0000-0000-000082950000}"/>
    <cellStyle name="Normal 7 16 5 3 2 5 6" xfId="30721" xr:uid="{00000000-0005-0000-0000-000083950000}"/>
    <cellStyle name="Normal 7 16 5 3 2 5 7" xfId="35673" xr:uid="{00000000-0005-0000-0000-000084950000}"/>
    <cellStyle name="Normal 7 16 5 3 2 6" xfId="2204" xr:uid="{00000000-0005-0000-0000-000085950000}"/>
    <cellStyle name="Normal 7 16 5 3 2 6 2" xfId="41815" xr:uid="{00000000-0005-0000-0000-000086950000}"/>
    <cellStyle name="Normal 7 16 5 3 2 7" xfId="7154" xr:uid="{00000000-0005-0000-0000-000087950000}"/>
    <cellStyle name="Normal 7 16 5 3 2 7 2" xfId="36863" xr:uid="{00000000-0005-0000-0000-000088950000}"/>
    <cellStyle name="Normal 7 16 5 3 2 8" xfId="12104" xr:uid="{00000000-0005-0000-0000-000089950000}"/>
    <cellStyle name="Normal 7 16 5 3 2 9" xfId="17055" xr:uid="{00000000-0005-0000-0000-00008A950000}"/>
    <cellStyle name="Normal 7 16 5 3 3" xfId="752" xr:uid="{00000000-0005-0000-0000-00008B950000}"/>
    <cellStyle name="Normal 7 16 5 3 3 10" xfId="32505" xr:uid="{00000000-0005-0000-0000-00008C950000}"/>
    <cellStyle name="Normal 7 16 5 3 3 2" xfId="4250" xr:uid="{00000000-0005-0000-0000-00008D950000}"/>
    <cellStyle name="Normal 7 16 5 3 3 2 2" xfId="9200" xr:uid="{00000000-0005-0000-0000-00008E950000}"/>
    <cellStyle name="Normal 7 16 5 3 3 2 2 2" xfId="43861" xr:uid="{00000000-0005-0000-0000-00008F950000}"/>
    <cellStyle name="Normal 7 16 5 3 3 2 3" xfId="14150" xr:uid="{00000000-0005-0000-0000-000090950000}"/>
    <cellStyle name="Normal 7 16 5 3 3 2 3 2" xfId="38909" xr:uid="{00000000-0005-0000-0000-000091950000}"/>
    <cellStyle name="Normal 7 16 5 3 3 2 4" xfId="19101" xr:uid="{00000000-0005-0000-0000-000092950000}"/>
    <cellStyle name="Normal 7 16 5 3 3 2 5" xfId="24053" xr:uid="{00000000-0005-0000-0000-000093950000}"/>
    <cellStyle name="Normal 7 16 5 3 3 2 6" xfId="29005" xr:uid="{00000000-0005-0000-0000-000094950000}"/>
    <cellStyle name="Normal 7 16 5 3 3 2 7" xfId="33957" xr:uid="{00000000-0005-0000-0000-000095950000}"/>
    <cellStyle name="Normal 7 16 5 3 3 3" xfId="5702" xr:uid="{00000000-0005-0000-0000-000096950000}"/>
    <cellStyle name="Normal 7 16 5 3 3 3 2" xfId="10652" xr:uid="{00000000-0005-0000-0000-000097950000}"/>
    <cellStyle name="Normal 7 16 5 3 3 3 2 2" xfId="45313" xr:uid="{00000000-0005-0000-0000-000098950000}"/>
    <cellStyle name="Normal 7 16 5 3 3 3 3" xfId="15602" xr:uid="{00000000-0005-0000-0000-000099950000}"/>
    <cellStyle name="Normal 7 16 5 3 3 3 3 2" xfId="40361" xr:uid="{00000000-0005-0000-0000-00009A950000}"/>
    <cellStyle name="Normal 7 16 5 3 3 3 4" xfId="20553" xr:uid="{00000000-0005-0000-0000-00009B950000}"/>
    <cellStyle name="Normal 7 16 5 3 3 3 5" xfId="25505" xr:uid="{00000000-0005-0000-0000-00009C950000}"/>
    <cellStyle name="Normal 7 16 5 3 3 3 6" xfId="30457" xr:uid="{00000000-0005-0000-0000-00009D950000}"/>
    <cellStyle name="Normal 7 16 5 3 3 3 7" xfId="35409" xr:uid="{00000000-0005-0000-0000-00009E950000}"/>
    <cellStyle name="Normal 7 16 5 3 3 4" xfId="2798" xr:uid="{00000000-0005-0000-0000-00009F950000}"/>
    <cellStyle name="Normal 7 16 5 3 3 4 2" xfId="42409" xr:uid="{00000000-0005-0000-0000-0000A0950000}"/>
    <cellStyle name="Normal 7 16 5 3 3 5" xfId="7748" xr:uid="{00000000-0005-0000-0000-0000A1950000}"/>
    <cellStyle name="Normal 7 16 5 3 3 5 2" xfId="37457" xr:uid="{00000000-0005-0000-0000-0000A2950000}"/>
    <cellStyle name="Normal 7 16 5 3 3 6" xfId="12698" xr:uid="{00000000-0005-0000-0000-0000A3950000}"/>
    <cellStyle name="Normal 7 16 5 3 3 7" xfId="17649" xr:uid="{00000000-0005-0000-0000-0000A4950000}"/>
    <cellStyle name="Normal 7 16 5 3 3 8" xfId="22601" xr:uid="{00000000-0005-0000-0000-0000A5950000}"/>
    <cellStyle name="Normal 7 16 5 3 3 9" xfId="27553" xr:uid="{00000000-0005-0000-0000-0000A6950000}"/>
    <cellStyle name="Normal 7 16 5 3 4" xfId="1346" xr:uid="{00000000-0005-0000-0000-0000A7950000}"/>
    <cellStyle name="Normal 7 16 5 3 4 10" xfId="33099" xr:uid="{00000000-0005-0000-0000-0000A8950000}"/>
    <cellStyle name="Normal 7 16 5 3 4 2" xfId="4844" xr:uid="{00000000-0005-0000-0000-0000A9950000}"/>
    <cellStyle name="Normal 7 16 5 3 4 2 2" xfId="9794" xr:uid="{00000000-0005-0000-0000-0000AA950000}"/>
    <cellStyle name="Normal 7 16 5 3 4 2 2 2" xfId="44455" xr:uid="{00000000-0005-0000-0000-0000AB950000}"/>
    <cellStyle name="Normal 7 16 5 3 4 2 3" xfId="14744" xr:uid="{00000000-0005-0000-0000-0000AC950000}"/>
    <cellStyle name="Normal 7 16 5 3 4 2 3 2" xfId="39503" xr:uid="{00000000-0005-0000-0000-0000AD950000}"/>
    <cellStyle name="Normal 7 16 5 3 4 2 4" xfId="19695" xr:uid="{00000000-0005-0000-0000-0000AE950000}"/>
    <cellStyle name="Normal 7 16 5 3 4 2 5" xfId="24647" xr:uid="{00000000-0005-0000-0000-0000AF950000}"/>
    <cellStyle name="Normal 7 16 5 3 4 2 6" xfId="29599" xr:uid="{00000000-0005-0000-0000-0000B0950000}"/>
    <cellStyle name="Normal 7 16 5 3 4 2 7" xfId="34551" xr:uid="{00000000-0005-0000-0000-0000B1950000}"/>
    <cellStyle name="Normal 7 16 5 3 4 3" xfId="6296" xr:uid="{00000000-0005-0000-0000-0000B2950000}"/>
    <cellStyle name="Normal 7 16 5 3 4 3 2" xfId="11246" xr:uid="{00000000-0005-0000-0000-0000B3950000}"/>
    <cellStyle name="Normal 7 16 5 3 4 3 2 2" xfId="45907" xr:uid="{00000000-0005-0000-0000-0000B4950000}"/>
    <cellStyle name="Normal 7 16 5 3 4 3 3" xfId="16196" xr:uid="{00000000-0005-0000-0000-0000B5950000}"/>
    <cellStyle name="Normal 7 16 5 3 4 3 3 2" xfId="40955" xr:uid="{00000000-0005-0000-0000-0000B6950000}"/>
    <cellStyle name="Normal 7 16 5 3 4 3 4" xfId="21147" xr:uid="{00000000-0005-0000-0000-0000B7950000}"/>
    <cellStyle name="Normal 7 16 5 3 4 3 5" xfId="26099" xr:uid="{00000000-0005-0000-0000-0000B8950000}"/>
    <cellStyle name="Normal 7 16 5 3 4 3 6" xfId="31051" xr:uid="{00000000-0005-0000-0000-0000B9950000}"/>
    <cellStyle name="Normal 7 16 5 3 4 3 7" xfId="36003" xr:uid="{00000000-0005-0000-0000-0000BA950000}"/>
    <cellStyle name="Normal 7 16 5 3 4 4" xfId="3392" xr:uid="{00000000-0005-0000-0000-0000BB950000}"/>
    <cellStyle name="Normal 7 16 5 3 4 4 2" xfId="43003" xr:uid="{00000000-0005-0000-0000-0000BC950000}"/>
    <cellStyle name="Normal 7 16 5 3 4 5" xfId="8342" xr:uid="{00000000-0005-0000-0000-0000BD950000}"/>
    <cellStyle name="Normal 7 16 5 3 4 5 2" xfId="38051" xr:uid="{00000000-0005-0000-0000-0000BE950000}"/>
    <cellStyle name="Normal 7 16 5 3 4 6" xfId="13292" xr:uid="{00000000-0005-0000-0000-0000BF950000}"/>
    <cellStyle name="Normal 7 16 5 3 4 7" xfId="18243" xr:uid="{00000000-0005-0000-0000-0000C0950000}"/>
    <cellStyle name="Normal 7 16 5 3 4 8" xfId="23195" xr:uid="{00000000-0005-0000-0000-0000C1950000}"/>
    <cellStyle name="Normal 7 16 5 3 4 9" xfId="28147" xr:uid="{00000000-0005-0000-0000-0000C2950000}"/>
    <cellStyle name="Normal 7 16 5 3 5" xfId="2468" xr:uid="{00000000-0005-0000-0000-0000C3950000}"/>
    <cellStyle name="Normal 7 16 5 3 5 2" xfId="7418" xr:uid="{00000000-0005-0000-0000-0000C4950000}"/>
    <cellStyle name="Normal 7 16 5 3 5 2 2" xfId="42079" xr:uid="{00000000-0005-0000-0000-0000C5950000}"/>
    <cellStyle name="Normal 7 16 5 3 5 3" xfId="12368" xr:uid="{00000000-0005-0000-0000-0000C6950000}"/>
    <cellStyle name="Normal 7 16 5 3 5 3 2" xfId="37127" xr:uid="{00000000-0005-0000-0000-0000C7950000}"/>
    <cellStyle name="Normal 7 16 5 3 5 4" xfId="17319" xr:uid="{00000000-0005-0000-0000-0000C8950000}"/>
    <cellStyle name="Normal 7 16 5 3 5 5" xfId="22271" xr:uid="{00000000-0005-0000-0000-0000C9950000}"/>
    <cellStyle name="Normal 7 16 5 3 5 6" xfId="27223" xr:uid="{00000000-0005-0000-0000-0000CA950000}"/>
    <cellStyle name="Normal 7 16 5 3 5 7" xfId="32175" xr:uid="{00000000-0005-0000-0000-0000CB950000}"/>
    <cellStyle name="Normal 7 16 5 3 6" xfId="3920" xr:uid="{00000000-0005-0000-0000-0000CC950000}"/>
    <cellStyle name="Normal 7 16 5 3 6 2" xfId="8870" xr:uid="{00000000-0005-0000-0000-0000CD950000}"/>
    <cellStyle name="Normal 7 16 5 3 6 2 2" xfId="43531" xr:uid="{00000000-0005-0000-0000-0000CE950000}"/>
    <cellStyle name="Normal 7 16 5 3 6 3" xfId="13820" xr:uid="{00000000-0005-0000-0000-0000CF950000}"/>
    <cellStyle name="Normal 7 16 5 3 6 3 2" xfId="38579" xr:uid="{00000000-0005-0000-0000-0000D0950000}"/>
    <cellStyle name="Normal 7 16 5 3 6 4" xfId="18771" xr:uid="{00000000-0005-0000-0000-0000D1950000}"/>
    <cellStyle name="Normal 7 16 5 3 6 5" xfId="23723" xr:uid="{00000000-0005-0000-0000-0000D2950000}"/>
    <cellStyle name="Normal 7 16 5 3 6 6" xfId="28675" xr:uid="{00000000-0005-0000-0000-0000D3950000}"/>
    <cellStyle name="Normal 7 16 5 3 6 7" xfId="33627" xr:uid="{00000000-0005-0000-0000-0000D4950000}"/>
    <cellStyle name="Normal 7 16 5 3 7" xfId="5372" xr:uid="{00000000-0005-0000-0000-0000D5950000}"/>
    <cellStyle name="Normal 7 16 5 3 7 2" xfId="10322" xr:uid="{00000000-0005-0000-0000-0000D6950000}"/>
    <cellStyle name="Normal 7 16 5 3 7 2 2" xfId="44983" xr:uid="{00000000-0005-0000-0000-0000D7950000}"/>
    <cellStyle name="Normal 7 16 5 3 7 3" xfId="15272" xr:uid="{00000000-0005-0000-0000-0000D8950000}"/>
    <cellStyle name="Normal 7 16 5 3 7 3 2" xfId="40031" xr:uid="{00000000-0005-0000-0000-0000D9950000}"/>
    <cellStyle name="Normal 7 16 5 3 7 4" xfId="20223" xr:uid="{00000000-0005-0000-0000-0000DA950000}"/>
    <cellStyle name="Normal 7 16 5 3 7 5" xfId="25175" xr:uid="{00000000-0005-0000-0000-0000DB950000}"/>
    <cellStyle name="Normal 7 16 5 3 7 6" xfId="30127" xr:uid="{00000000-0005-0000-0000-0000DC950000}"/>
    <cellStyle name="Normal 7 16 5 3 7 7" xfId="35079" xr:uid="{00000000-0005-0000-0000-0000DD950000}"/>
    <cellStyle name="Normal 7 16 5 3 8" xfId="1940" xr:uid="{00000000-0005-0000-0000-0000DE950000}"/>
    <cellStyle name="Normal 7 16 5 3 8 2" xfId="41551" xr:uid="{00000000-0005-0000-0000-0000DF950000}"/>
    <cellStyle name="Normal 7 16 5 3 9" xfId="6890" xr:uid="{00000000-0005-0000-0000-0000E0950000}"/>
    <cellStyle name="Normal 7 16 5 3 9 2" xfId="36599" xr:uid="{00000000-0005-0000-0000-0000E1950000}"/>
    <cellStyle name="Normal 7 16 5 4" xfId="488" xr:uid="{00000000-0005-0000-0000-0000E2950000}"/>
    <cellStyle name="Normal 7 16 5 4 10" xfId="11906" xr:uid="{00000000-0005-0000-0000-0000E3950000}"/>
    <cellStyle name="Normal 7 16 5 4 11" xfId="16857" xr:uid="{00000000-0005-0000-0000-0000E4950000}"/>
    <cellStyle name="Normal 7 16 5 4 12" xfId="21809" xr:uid="{00000000-0005-0000-0000-0000E5950000}"/>
    <cellStyle name="Normal 7 16 5 4 13" xfId="26761" xr:uid="{00000000-0005-0000-0000-0000E6950000}"/>
    <cellStyle name="Normal 7 16 5 4 14" xfId="31713" xr:uid="{00000000-0005-0000-0000-0000E7950000}"/>
    <cellStyle name="Normal 7 16 5 4 2" xfId="1082" xr:uid="{00000000-0005-0000-0000-0000E8950000}"/>
    <cellStyle name="Normal 7 16 5 4 2 10" xfId="22073" xr:uid="{00000000-0005-0000-0000-0000E9950000}"/>
    <cellStyle name="Normal 7 16 5 4 2 11" xfId="27025" xr:uid="{00000000-0005-0000-0000-0000EA950000}"/>
    <cellStyle name="Normal 7 16 5 4 2 12" xfId="31977" xr:uid="{00000000-0005-0000-0000-0000EB950000}"/>
    <cellStyle name="Normal 7 16 5 4 2 2" xfId="1676" xr:uid="{00000000-0005-0000-0000-0000EC950000}"/>
    <cellStyle name="Normal 7 16 5 4 2 2 10" xfId="33429" xr:uid="{00000000-0005-0000-0000-0000ED950000}"/>
    <cellStyle name="Normal 7 16 5 4 2 2 2" xfId="5174" xr:uid="{00000000-0005-0000-0000-0000EE950000}"/>
    <cellStyle name="Normal 7 16 5 4 2 2 2 2" xfId="10124" xr:uid="{00000000-0005-0000-0000-0000EF950000}"/>
    <cellStyle name="Normal 7 16 5 4 2 2 2 2 2" xfId="44785" xr:uid="{00000000-0005-0000-0000-0000F0950000}"/>
    <cellStyle name="Normal 7 16 5 4 2 2 2 3" xfId="15074" xr:uid="{00000000-0005-0000-0000-0000F1950000}"/>
    <cellStyle name="Normal 7 16 5 4 2 2 2 3 2" xfId="39833" xr:uid="{00000000-0005-0000-0000-0000F2950000}"/>
    <cellStyle name="Normal 7 16 5 4 2 2 2 4" xfId="20025" xr:uid="{00000000-0005-0000-0000-0000F3950000}"/>
    <cellStyle name="Normal 7 16 5 4 2 2 2 5" xfId="24977" xr:uid="{00000000-0005-0000-0000-0000F4950000}"/>
    <cellStyle name="Normal 7 16 5 4 2 2 2 6" xfId="29929" xr:uid="{00000000-0005-0000-0000-0000F5950000}"/>
    <cellStyle name="Normal 7 16 5 4 2 2 2 7" xfId="34881" xr:uid="{00000000-0005-0000-0000-0000F6950000}"/>
    <cellStyle name="Normal 7 16 5 4 2 2 3" xfId="6626" xr:uid="{00000000-0005-0000-0000-0000F7950000}"/>
    <cellStyle name="Normal 7 16 5 4 2 2 3 2" xfId="11576" xr:uid="{00000000-0005-0000-0000-0000F8950000}"/>
    <cellStyle name="Normal 7 16 5 4 2 2 3 2 2" xfId="46237" xr:uid="{00000000-0005-0000-0000-0000F9950000}"/>
    <cellStyle name="Normal 7 16 5 4 2 2 3 3" xfId="16526" xr:uid="{00000000-0005-0000-0000-0000FA950000}"/>
    <cellStyle name="Normal 7 16 5 4 2 2 3 3 2" xfId="41285" xr:uid="{00000000-0005-0000-0000-0000FB950000}"/>
    <cellStyle name="Normal 7 16 5 4 2 2 3 4" xfId="21477" xr:uid="{00000000-0005-0000-0000-0000FC950000}"/>
    <cellStyle name="Normal 7 16 5 4 2 2 3 5" xfId="26429" xr:uid="{00000000-0005-0000-0000-0000FD950000}"/>
    <cellStyle name="Normal 7 16 5 4 2 2 3 6" xfId="31381" xr:uid="{00000000-0005-0000-0000-0000FE950000}"/>
    <cellStyle name="Normal 7 16 5 4 2 2 3 7" xfId="36333" xr:uid="{00000000-0005-0000-0000-0000FF950000}"/>
    <cellStyle name="Normal 7 16 5 4 2 2 4" xfId="3722" xr:uid="{00000000-0005-0000-0000-000000960000}"/>
    <cellStyle name="Normal 7 16 5 4 2 2 4 2" xfId="43333" xr:uid="{00000000-0005-0000-0000-000001960000}"/>
    <cellStyle name="Normal 7 16 5 4 2 2 5" xfId="8672" xr:uid="{00000000-0005-0000-0000-000002960000}"/>
    <cellStyle name="Normal 7 16 5 4 2 2 5 2" xfId="38381" xr:uid="{00000000-0005-0000-0000-000003960000}"/>
    <cellStyle name="Normal 7 16 5 4 2 2 6" xfId="13622" xr:uid="{00000000-0005-0000-0000-000004960000}"/>
    <cellStyle name="Normal 7 16 5 4 2 2 7" xfId="18573" xr:uid="{00000000-0005-0000-0000-000005960000}"/>
    <cellStyle name="Normal 7 16 5 4 2 2 8" xfId="23525" xr:uid="{00000000-0005-0000-0000-000006960000}"/>
    <cellStyle name="Normal 7 16 5 4 2 2 9" xfId="28477" xr:uid="{00000000-0005-0000-0000-000007960000}"/>
    <cellStyle name="Normal 7 16 5 4 2 3" xfId="3128" xr:uid="{00000000-0005-0000-0000-000008960000}"/>
    <cellStyle name="Normal 7 16 5 4 2 3 2" xfId="8078" xr:uid="{00000000-0005-0000-0000-000009960000}"/>
    <cellStyle name="Normal 7 16 5 4 2 3 2 2" xfId="42739" xr:uid="{00000000-0005-0000-0000-00000A960000}"/>
    <cellStyle name="Normal 7 16 5 4 2 3 3" xfId="13028" xr:uid="{00000000-0005-0000-0000-00000B960000}"/>
    <cellStyle name="Normal 7 16 5 4 2 3 3 2" xfId="37787" xr:uid="{00000000-0005-0000-0000-00000C960000}"/>
    <cellStyle name="Normal 7 16 5 4 2 3 4" xfId="17979" xr:uid="{00000000-0005-0000-0000-00000D960000}"/>
    <cellStyle name="Normal 7 16 5 4 2 3 5" xfId="22931" xr:uid="{00000000-0005-0000-0000-00000E960000}"/>
    <cellStyle name="Normal 7 16 5 4 2 3 6" xfId="27883" xr:uid="{00000000-0005-0000-0000-00000F960000}"/>
    <cellStyle name="Normal 7 16 5 4 2 3 7" xfId="32835" xr:uid="{00000000-0005-0000-0000-000010960000}"/>
    <cellStyle name="Normal 7 16 5 4 2 4" xfId="4580" xr:uid="{00000000-0005-0000-0000-000011960000}"/>
    <cellStyle name="Normal 7 16 5 4 2 4 2" xfId="9530" xr:uid="{00000000-0005-0000-0000-000012960000}"/>
    <cellStyle name="Normal 7 16 5 4 2 4 2 2" xfId="44191" xr:uid="{00000000-0005-0000-0000-000013960000}"/>
    <cellStyle name="Normal 7 16 5 4 2 4 3" xfId="14480" xr:uid="{00000000-0005-0000-0000-000014960000}"/>
    <cellStyle name="Normal 7 16 5 4 2 4 3 2" xfId="39239" xr:uid="{00000000-0005-0000-0000-000015960000}"/>
    <cellStyle name="Normal 7 16 5 4 2 4 4" xfId="19431" xr:uid="{00000000-0005-0000-0000-000016960000}"/>
    <cellStyle name="Normal 7 16 5 4 2 4 5" xfId="24383" xr:uid="{00000000-0005-0000-0000-000017960000}"/>
    <cellStyle name="Normal 7 16 5 4 2 4 6" xfId="29335" xr:uid="{00000000-0005-0000-0000-000018960000}"/>
    <cellStyle name="Normal 7 16 5 4 2 4 7" xfId="34287" xr:uid="{00000000-0005-0000-0000-000019960000}"/>
    <cellStyle name="Normal 7 16 5 4 2 5" xfId="6032" xr:uid="{00000000-0005-0000-0000-00001A960000}"/>
    <cellStyle name="Normal 7 16 5 4 2 5 2" xfId="10982" xr:uid="{00000000-0005-0000-0000-00001B960000}"/>
    <cellStyle name="Normal 7 16 5 4 2 5 2 2" xfId="45643" xr:uid="{00000000-0005-0000-0000-00001C960000}"/>
    <cellStyle name="Normal 7 16 5 4 2 5 3" xfId="15932" xr:uid="{00000000-0005-0000-0000-00001D960000}"/>
    <cellStyle name="Normal 7 16 5 4 2 5 3 2" xfId="40691" xr:uid="{00000000-0005-0000-0000-00001E960000}"/>
    <cellStyle name="Normal 7 16 5 4 2 5 4" xfId="20883" xr:uid="{00000000-0005-0000-0000-00001F960000}"/>
    <cellStyle name="Normal 7 16 5 4 2 5 5" xfId="25835" xr:uid="{00000000-0005-0000-0000-000020960000}"/>
    <cellStyle name="Normal 7 16 5 4 2 5 6" xfId="30787" xr:uid="{00000000-0005-0000-0000-000021960000}"/>
    <cellStyle name="Normal 7 16 5 4 2 5 7" xfId="35739" xr:uid="{00000000-0005-0000-0000-000022960000}"/>
    <cellStyle name="Normal 7 16 5 4 2 6" xfId="2270" xr:uid="{00000000-0005-0000-0000-000023960000}"/>
    <cellStyle name="Normal 7 16 5 4 2 6 2" xfId="41881" xr:uid="{00000000-0005-0000-0000-000024960000}"/>
    <cellStyle name="Normal 7 16 5 4 2 7" xfId="7220" xr:uid="{00000000-0005-0000-0000-000025960000}"/>
    <cellStyle name="Normal 7 16 5 4 2 7 2" xfId="36929" xr:uid="{00000000-0005-0000-0000-000026960000}"/>
    <cellStyle name="Normal 7 16 5 4 2 8" xfId="12170" xr:uid="{00000000-0005-0000-0000-000027960000}"/>
    <cellStyle name="Normal 7 16 5 4 2 9" xfId="17121" xr:uid="{00000000-0005-0000-0000-000028960000}"/>
    <cellStyle name="Normal 7 16 5 4 3" xfId="818" xr:uid="{00000000-0005-0000-0000-000029960000}"/>
    <cellStyle name="Normal 7 16 5 4 3 10" xfId="32571" xr:uid="{00000000-0005-0000-0000-00002A960000}"/>
    <cellStyle name="Normal 7 16 5 4 3 2" xfId="4316" xr:uid="{00000000-0005-0000-0000-00002B960000}"/>
    <cellStyle name="Normal 7 16 5 4 3 2 2" xfId="9266" xr:uid="{00000000-0005-0000-0000-00002C960000}"/>
    <cellStyle name="Normal 7 16 5 4 3 2 2 2" xfId="43927" xr:uid="{00000000-0005-0000-0000-00002D960000}"/>
    <cellStyle name="Normal 7 16 5 4 3 2 3" xfId="14216" xr:uid="{00000000-0005-0000-0000-00002E960000}"/>
    <cellStyle name="Normal 7 16 5 4 3 2 3 2" xfId="38975" xr:uid="{00000000-0005-0000-0000-00002F960000}"/>
    <cellStyle name="Normal 7 16 5 4 3 2 4" xfId="19167" xr:uid="{00000000-0005-0000-0000-000030960000}"/>
    <cellStyle name="Normal 7 16 5 4 3 2 5" xfId="24119" xr:uid="{00000000-0005-0000-0000-000031960000}"/>
    <cellStyle name="Normal 7 16 5 4 3 2 6" xfId="29071" xr:uid="{00000000-0005-0000-0000-000032960000}"/>
    <cellStyle name="Normal 7 16 5 4 3 2 7" xfId="34023" xr:uid="{00000000-0005-0000-0000-000033960000}"/>
    <cellStyle name="Normal 7 16 5 4 3 3" xfId="5768" xr:uid="{00000000-0005-0000-0000-000034960000}"/>
    <cellStyle name="Normal 7 16 5 4 3 3 2" xfId="10718" xr:uid="{00000000-0005-0000-0000-000035960000}"/>
    <cellStyle name="Normal 7 16 5 4 3 3 2 2" xfId="45379" xr:uid="{00000000-0005-0000-0000-000036960000}"/>
    <cellStyle name="Normal 7 16 5 4 3 3 3" xfId="15668" xr:uid="{00000000-0005-0000-0000-000037960000}"/>
    <cellStyle name="Normal 7 16 5 4 3 3 3 2" xfId="40427" xr:uid="{00000000-0005-0000-0000-000038960000}"/>
    <cellStyle name="Normal 7 16 5 4 3 3 4" xfId="20619" xr:uid="{00000000-0005-0000-0000-000039960000}"/>
    <cellStyle name="Normal 7 16 5 4 3 3 5" xfId="25571" xr:uid="{00000000-0005-0000-0000-00003A960000}"/>
    <cellStyle name="Normal 7 16 5 4 3 3 6" xfId="30523" xr:uid="{00000000-0005-0000-0000-00003B960000}"/>
    <cellStyle name="Normal 7 16 5 4 3 3 7" xfId="35475" xr:uid="{00000000-0005-0000-0000-00003C960000}"/>
    <cellStyle name="Normal 7 16 5 4 3 4" xfId="2864" xr:uid="{00000000-0005-0000-0000-00003D960000}"/>
    <cellStyle name="Normal 7 16 5 4 3 4 2" xfId="42475" xr:uid="{00000000-0005-0000-0000-00003E960000}"/>
    <cellStyle name="Normal 7 16 5 4 3 5" xfId="7814" xr:uid="{00000000-0005-0000-0000-00003F960000}"/>
    <cellStyle name="Normal 7 16 5 4 3 5 2" xfId="37523" xr:uid="{00000000-0005-0000-0000-000040960000}"/>
    <cellStyle name="Normal 7 16 5 4 3 6" xfId="12764" xr:uid="{00000000-0005-0000-0000-000041960000}"/>
    <cellStyle name="Normal 7 16 5 4 3 7" xfId="17715" xr:uid="{00000000-0005-0000-0000-000042960000}"/>
    <cellStyle name="Normal 7 16 5 4 3 8" xfId="22667" xr:uid="{00000000-0005-0000-0000-000043960000}"/>
    <cellStyle name="Normal 7 16 5 4 3 9" xfId="27619" xr:uid="{00000000-0005-0000-0000-000044960000}"/>
    <cellStyle name="Normal 7 16 5 4 4" xfId="1412" xr:uid="{00000000-0005-0000-0000-000045960000}"/>
    <cellStyle name="Normal 7 16 5 4 4 10" xfId="33165" xr:uid="{00000000-0005-0000-0000-000046960000}"/>
    <cellStyle name="Normal 7 16 5 4 4 2" xfId="4910" xr:uid="{00000000-0005-0000-0000-000047960000}"/>
    <cellStyle name="Normal 7 16 5 4 4 2 2" xfId="9860" xr:uid="{00000000-0005-0000-0000-000048960000}"/>
    <cellStyle name="Normal 7 16 5 4 4 2 2 2" xfId="44521" xr:uid="{00000000-0005-0000-0000-000049960000}"/>
    <cellStyle name="Normal 7 16 5 4 4 2 3" xfId="14810" xr:uid="{00000000-0005-0000-0000-00004A960000}"/>
    <cellStyle name="Normal 7 16 5 4 4 2 3 2" xfId="39569" xr:uid="{00000000-0005-0000-0000-00004B960000}"/>
    <cellStyle name="Normal 7 16 5 4 4 2 4" xfId="19761" xr:uid="{00000000-0005-0000-0000-00004C960000}"/>
    <cellStyle name="Normal 7 16 5 4 4 2 5" xfId="24713" xr:uid="{00000000-0005-0000-0000-00004D960000}"/>
    <cellStyle name="Normal 7 16 5 4 4 2 6" xfId="29665" xr:uid="{00000000-0005-0000-0000-00004E960000}"/>
    <cellStyle name="Normal 7 16 5 4 4 2 7" xfId="34617" xr:uid="{00000000-0005-0000-0000-00004F960000}"/>
    <cellStyle name="Normal 7 16 5 4 4 3" xfId="6362" xr:uid="{00000000-0005-0000-0000-000050960000}"/>
    <cellStyle name="Normal 7 16 5 4 4 3 2" xfId="11312" xr:uid="{00000000-0005-0000-0000-000051960000}"/>
    <cellStyle name="Normal 7 16 5 4 4 3 2 2" xfId="45973" xr:uid="{00000000-0005-0000-0000-000052960000}"/>
    <cellStyle name="Normal 7 16 5 4 4 3 3" xfId="16262" xr:uid="{00000000-0005-0000-0000-000053960000}"/>
    <cellStyle name="Normal 7 16 5 4 4 3 3 2" xfId="41021" xr:uid="{00000000-0005-0000-0000-000054960000}"/>
    <cellStyle name="Normal 7 16 5 4 4 3 4" xfId="21213" xr:uid="{00000000-0005-0000-0000-000055960000}"/>
    <cellStyle name="Normal 7 16 5 4 4 3 5" xfId="26165" xr:uid="{00000000-0005-0000-0000-000056960000}"/>
    <cellStyle name="Normal 7 16 5 4 4 3 6" xfId="31117" xr:uid="{00000000-0005-0000-0000-000057960000}"/>
    <cellStyle name="Normal 7 16 5 4 4 3 7" xfId="36069" xr:uid="{00000000-0005-0000-0000-000058960000}"/>
    <cellStyle name="Normal 7 16 5 4 4 4" xfId="3458" xr:uid="{00000000-0005-0000-0000-000059960000}"/>
    <cellStyle name="Normal 7 16 5 4 4 4 2" xfId="43069" xr:uid="{00000000-0005-0000-0000-00005A960000}"/>
    <cellStyle name="Normal 7 16 5 4 4 5" xfId="8408" xr:uid="{00000000-0005-0000-0000-00005B960000}"/>
    <cellStyle name="Normal 7 16 5 4 4 5 2" xfId="38117" xr:uid="{00000000-0005-0000-0000-00005C960000}"/>
    <cellStyle name="Normal 7 16 5 4 4 6" xfId="13358" xr:uid="{00000000-0005-0000-0000-00005D960000}"/>
    <cellStyle name="Normal 7 16 5 4 4 7" xfId="18309" xr:uid="{00000000-0005-0000-0000-00005E960000}"/>
    <cellStyle name="Normal 7 16 5 4 4 8" xfId="23261" xr:uid="{00000000-0005-0000-0000-00005F960000}"/>
    <cellStyle name="Normal 7 16 5 4 4 9" xfId="28213" xr:uid="{00000000-0005-0000-0000-000060960000}"/>
    <cellStyle name="Normal 7 16 5 4 5" xfId="2534" xr:uid="{00000000-0005-0000-0000-000061960000}"/>
    <cellStyle name="Normal 7 16 5 4 5 2" xfId="7484" xr:uid="{00000000-0005-0000-0000-000062960000}"/>
    <cellStyle name="Normal 7 16 5 4 5 2 2" xfId="42145" xr:uid="{00000000-0005-0000-0000-000063960000}"/>
    <cellStyle name="Normal 7 16 5 4 5 3" xfId="12434" xr:uid="{00000000-0005-0000-0000-000064960000}"/>
    <cellStyle name="Normal 7 16 5 4 5 3 2" xfId="37193" xr:uid="{00000000-0005-0000-0000-000065960000}"/>
    <cellStyle name="Normal 7 16 5 4 5 4" xfId="17385" xr:uid="{00000000-0005-0000-0000-000066960000}"/>
    <cellStyle name="Normal 7 16 5 4 5 5" xfId="22337" xr:uid="{00000000-0005-0000-0000-000067960000}"/>
    <cellStyle name="Normal 7 16 5 4 5 6" xfId="27289" xr:uid="{00000000-0005-0000-0000-000068960000}"/>
    <cellStyle name="Normal 7 16 5 4 5 7" xfId="32241" xr:uid="{00000000-0005-0000-0000-000069960000}"/>
    <cellStyle name="Normal 7 16 5 4 6" xfId="3986" xr:uid="{00000000-0005-0000-0000-00006A960000}"/>
    <cellStyle name="Normal 7 16 5 4 6 2" xfId="8936" xr:uid="{00000000-0005-0000-0000-00006B960000}"/>
    <cellStyle name="Normal 7 16 5 4 6 2 2" xfId="43597" xr:uid="{00000000-0005-0000-0000-00006C960000}"/>
    <cellStyle name="Normal 7 16 5 4 6 3" xfId="13886" xr:uid="{00000000-0005-0000-0000-00006D960000}"/>
    <cellStyle name="Normal 7 16 5 4 6 3 2" xfId="38645" xr:uid="{00000000-0005-0000-0000-00006E960000}"/>
    <cellStyle name="Normal 7 16 5 4 6 4" xfId="18837" xr:uid="{00000000-0005-0000-0000-00006F960000}"/>
    <cellStyle name="Normal 7 16 5 4 6 5" xfId="23789" xr:uid="{00000000-0005-0000-0000-000070960000}"/>
    <cellStyle name="Normal 7 16 5 4 6 6" xfId="28741" xr:uid="{00000000-0005-0000-0000-000071960000}"/>
    <cellStyle name="Normal 7 16 5 4 6 7" xfId="33693" xr:uid="{00000000-0005-0000-0000-000072960000}"/>
    <cellStyle name="Normal 7 16 5 4 7" xfId="5438" xr:uid="{00000000-0005-0000-0000-000073960000}"/>
    <cellStyle name="Normal 7 16 5 4 7 2" xfId="10388" xr:uid="{00000000-0005-0000-0000-000074960000}"/>
    <cellStyle name="Normal 7 16 5 4 7 2 2" xfId="45049" xr:uid="{00000000-0005-0000-0000-000075960000}"/>
    <cellStyle name="Normal 7 16 5 4 7 3" xfId="15338" xr:uid="{00000000-0005-0000-0000-000076960000}"/>
    <cellStyle name="Normal 7 16 5 4 7 3 2" xfId="40097" xr:uid="{00000000-0005-0000-0000-000077960000}"/>
    <cellStyle name="Normal 7 16 5 4 7 4" xfId="20289" xr:uid="{00000000-0005-0000-0000-000078960000}"/>
    <cellStyle name="Normal 7 16 5 4 7 5" xfId="25241" xr:uid="{00000000-0005-0000-0000-000079960000}"/>
    <cellStyle name="Normal 7 16 5 4 7 6" xfId="30193" xr:uid="{00000000-0005-0000-0000-00007A960000}"/>
    <cellStyle name="Normal 7 16 5 4 7 7" xfId="35145" xr:uid="{00000000-0005-0000-0000-00007B960000}"/>
    <cellStyle name="Normal 7 16 5 4 8" xfId="2006" xr:uid="{00000000-0005-0000-0000-00007C960000}"/>
    <cellStyle name="Normal 7 16 5 4 8 2" xfId="41617" xr:uid="{00000000-0005-0000-0000-00007D960000}"/>
    <cellStyle name="Normal 7 16 5 4 9" xfId="6956" xr:uid="{00000000-0005-0000-0000-00007E960000}"/>
    <cellStyle name="Normal 7 16 5 4 9 2" xfId="36665" xr:uid="{00000000-0005-0000-0000-00007F960000}"/>
    <cellStyle name="Normal 7 16 5 5" xfId="620" xr:uid="{00000000-0005-0000-0000-000080960000}"/>
    <cellStyle name="Normal 7 16 5 5 10" xfId="21611" xr:uid="{00000000-0005-0000-0000-000081960000}"/>
    <cellStyle name="Normal 7 16 5 5 11" xfId="26563" xr:uid="{00000000-0005-0000-0000-000082960000}"/>
    <cellStyle name="Normal 7 16 5 5 12" xfId="31515" xr:uid="{00000000-0005-0000-0000-000083960000}"/>
    <cellStyle name="Normal 7 16 5 5 2" xfId="1214" xr:uid="{00000000-0005-0000-0000-000084960000}"/>
    <cellStyle name="Normal 7 16 5 5 2 10" xfId="32967" xr:uid="{00000000-0005-0000-0000-000085960000}"/>
    <cellStyle name="Normal 7 16 5 5 2 2" xfId="4712" xr:uid="{00000000-0005-0000-0000-000086960000}"/>
    <cellStyle name="Normal 7 16 5 5 2 2 2" xfId="9662" xr:uid="{00000000-0005-0000-0000-000087960000}"/>
    <cellStyle name="Normal 7 16 5 5 2 2 2 2" xfId="44323" xr:uid="{00000000-0005-0000-0000-000088960000}"/>
    <cellStyle name="Normal 7 16 5 5 2 2 3" xfId="14612" xr:uid="{00000000-0005-0000-0000-000089960000}"/>
    <cellStyle name="Normal 7 16 5 5 2 2 3 2" xfId="39371" xr:uid="{00000000-0005-0000-0000-00008A960000}"/>
    <cellStyle name="Normal 7 16 5 5 2 2 4" xfId="19563" xr:uid="{00000000-0005-0000-0000-00008B960000}"/>
    <cellStyle name="Normal 7 16 5 5 2 2 5" xfId="24515" xr:uid="{00000000-0005-0000-0000-00008C960000}"/>
    <cellStyle name="Normal 7 16 5 5 2 2 6" xfId="29467" xr:uid="{00000000-0005-0000-0000-00008D960000}"/>
    <cellStyle name="Normal 7 16 5 5 2 2 7" xfId="34419" xr:uid="{00000000-0005-0000-0000-00008E960000}"/>
    <cellStyle name="Normal 7 16 5 5 2 3" xfId="6164" xr:uid="{00000000-0005-0000-0000-00008F960000}"/>
    <cellStyle name="Normal 7 16 5 5 2 3 2" xfId="11114" xr:uid="{00000000-0005-0000-0000-000090960000}"/>
    <cellStyle name="Normal 7 16 5 5 2 3 2 2" xfId="45775" xr:uid="{00000000-0005-0000-0000-000091960000}"/>
    <cellStyle name="Normal 7 16 5 5 2 3 3" xfId="16064" xr:uid="{00000000-0005-0000-0000-000092960000}"/>
    <cellStyle name="Normal 7 16 5 5 2 3 3 2" xfId="40823" xr:uid="{00000000-0005-0000-0000-000093960000}"/>
    <cellStyle name="Normal 7 16 5 5 2 3 4" xfId="21015" xr:uid="{00000000-0005-0000-0000-000094960000}"/>
    <cellStyle name="Normal 7 16 5 5 2 3 5" xfId="25967" xr:uid="{00000000-0005-0000-0000-000095960000}"/>
    <cellStyle name="Normal 7 16 5 5 2 3 6" xfId="30919" xr:uid="{00000000-0005-0000-0000-000096960000}"/>
    <cellStyle name="Normal 7 16 5 5 2 3 7" xfId="35871" xr:uid="{00000000-0005-0000-0000-000097960000}"/>
    <cellStyle name="Normal 7 16 5 5 2 4" xfId="3260" xr:uid="{00000000-0005-0000-0000-000098960000}"/>
    <cellStyle name="Normal 7 16 5 5 2 4 2" xfId="42871" xr:uid="{00000000-0005-0000-0000-000099960000}"/>
    <cellStyle name="Normal 7 16 5 5 2 5" xfId="8210" xr:uid="{00000000-0005-0000-0000-00009A960000}"/>
    <cellStyle name="Normal 7 16 5 5 2 5 2" xfId="37919" xr:uid="{00000000-0005-0000-0000-00009B960000}"/>
    <cellStyle name="Normal 7 16 5 5 2 6" xfId="13160" xr:uid="{00000000-0005-0000-0000-00009C960000}"/>
    <cellStyle name="Normal 7 16 5 5 2 7" xfId="18111" xr:uid="{00000000-0005-0000-0000-00009D960000}"/>
    <cellStyle name="Normal 7 16 5 5 2 8" xfId="23063" xr:uid="{00000000-0005-0000-0000-00009E960000}"/>
    <cellStyle name="Normal 7 16 5 5 2 9" xfId="28015" xr:uid="{00000000-0005-0000-0000-00009F960000}"/>
    <cellStyle name="Normal 7 16 5 5 3" xfId="2666" xr:uid="{00000000-0005-0000-0000-0000A0960000}"/>
    <cellStyle name="Normal 7 16 5 5 3 2" xfId="7616" xr:uid="{00000000-0005-0000-0000-0000A1960000}"/>
    <cellStyle name="Normal 7 16 5 5 3 2 2" xfId="42277" xr:uid="{00000000-0005-0000-0000-0000A2960000}"/>
    <cellStyle name="Normal 7 16 5 5 3 3" xfId="12566" xr:uid="{00000000-0005-0000-0000-0000A3960000}"/>
    <cellStyle name="Normal 7 16 5 5 3 3 2" xfId="37325" xr:uid="{00000000-0005-0000-0000-0000A4960000}"/>
    <cellStyle name="Normal 7 16 5 5 3 4" xfId="17517" xr:uid="{00000000-0005-0000-0000-0000A5960000}"/>
    <cellStyle name="Normal 7 16 5 5 3 5" xfId="22469" xr:uid="{00000000-0005-0000-0000-0000A6960000}"/>
    <cellStyle name="Normal 7 16 5 5 3 6" xfId="27421" xr:uid="{00000000-0005-0000-0000-0000A7960000}"/>
    <cellStyle name="Normal 7 16 5 5 3 7" xfId="32373" xr:uid="{00000000-0005-0000-0000-0000A8960000}"/>
    <cellStyle name="Normal 7 16 5 5 4" xfId="4118" xr:uid="{00000000-0005-0000-0000-0000A9960000}"/>
    <cellStyle name="Normal 7 16 5 5 4 2" xfId="9068" xr:uid="{00000000-0005-0000-0000-0000AA960000}"/>
    <cellStyle name="Normal 7 16 5 5 4 2 2" xfId="43729" xr:uid="{00000000-0005-0000-0000-0000AB960000}"/>
    <cellStyle name="Normal 7 16 5 5 4 3" xfId="14018" xr:uid="{00000000-0005-0000-0000-0000AC960000}"/>
    <cellStyle name="Normal 7 16 5 5 4 3 2" xfId="38777" xr:uid="{00000000-0005-0000-0000-0000AD960000}"/>
    <cellStyle name="Normal 7 16 5 5 4 4" xfId="18969" xr:uid="{00000000-0005-0000-0000-0000AE960000}"/>
    <cellStyle name="Normal 7 16 5 5 4 5" xfId="23921" xr:uid="{00000000-0005-0000-0000-0000AF960000}"/>
    <cellStyle name="Normal 7 16 5 5 4 6" xfId="28873" xr:uid="{00000000-0005-0000-0000-0000B0960000}"/>
    <cellStyle name="Normal 7 16 5 5 4 7" xfId="33825" xr:uid="{00000000-0005-0000-0000-0000B1960000}"/>
    <cellStyle name="Normal 7 16 5 5 5" xfId="5570" xr:uid="{00000000-0005-0000-0000-0000B2960000}"/>
    <cellStyle name="Normal 7 16 5 5 5 2" xfId="10520" xr:uid="{00000000-0005-0000-0000-0000B3960000}"/>
    <cellStyle name="Normal 7 16 5 5 5 2 2" xfId="45181" xr:uid="{00000000-0005-0000-0000-0000B4960000}"/>
    <cellStyle name="Normal 7 16 5 5 5 3" xfId="15470" xr:uid="{00000000-0005-0000-0000-0000B5960000}"/>
    <cellStyle name="Normal 7 16 5 5 5 3 2" xfId="40229" xr:uid="{00000000-0005-0000-0000-0000B6960000}"/>
    <cellStyle name="Normal 7 16 5 5 5 4" xfId="20421" xr:uid="{00000000-0005-0000-0000-0000B7960000}"/>
    <cellStyle name="Normal 7 16 5 5 5 5" xfId="25373" xr:uid="{00000000-0005-0000-0000-0000B8960000}"/>
    <cellStyle name="Normal 7 16 5 5 5 6" xfId="30325" xr:uid="{00000000-0005-0000-0000-0000B9960000}"/>
    <cellStyle name="Normal 7 16 5 5 5 7" xfId="35277" xr:uid="{00000000-0005-0000-0000-0000BA960000}"/>
    <cellStyle name="Normal 7 16 5 5 6" xfId="1808" xr:uid="{00000000-0005-0000-0000-0000BB960000}"/>
    <cellStyle name="Normal 7 16 5 5 6 2" xfId="41419" xr:uid="{00000000-0005-0000-0000-0000BC960000}"/>
    <cellStyle name="Normal 7 16 5 5 7" xfId="6758" xr:uid="{00000000-0005-0000-0000-0000BD960000}"/>
    <cellStyle name="Normal 7 16 5 5 7 2" xfId="36467" xr:uid="{00000000-0005-0000-0000-0000BE960000}"/>
    <cellStyle name="Normal 7 16 5 5 8" xfId="11708" xr:uid="{00000000-0005-0000-0000-0000BF960000}"/>
    <cellStyle name="Normal 7 16 5 5 9" xfId="16659" xr:uid="{00000000-0005-0000-0000-0000C0960000}"/>
    <cellStyle name="Normal 7 16 5 6" xfId="884" xr:uid="{00000000-0005-0000-0000-0000C1960000}"/>
    <cellStyle name="Normal 7 16 5 6 10" xfId="21875" xr:uid="{00000000-0005-0000-0000-0000C2960000}"/>
    <cellStyle name="Normal 7 16 5 6 11" xfId="26827" xr:uid="{00000000-0005-0000-0000-0000C3960000}"/>
    <cellStyle name="Normal 7 16 5 6 12" xfId="31779" xr:uid="{00000000-0005-0000-0000-0000C4960000}"/>
    <cellStyle name="Normal 7 16 5 6 2" xfId="1478" xr:uid="{00000000-0005-0000-0000-0000C5960000}"/>
    <cellStyle name="Normal 7 16 5 6 2 10" xfId="33231" xr:uid="{00000000-0005-0000-0000-0000C6960000}"/>
    <cellStyle name="Normal 7 16 5 6 2 2" xfId="4976" xr:uid="{00000000-0005-0000-0000-0000C7960000}"/>
    <cellStyle name="Normal 7 16 5 6 2 2 2" xfId="9926" xr:uid="{00000000-0005-0000-0000-0000C8960000}"/>
    <cellStyle name="Normal 7 16 5 6 2 2 2 2" xfId="44587" xr:uid="{00000000-0005-0000-0000-0000C9960000}"/>
    <cellStyle name="Normal 7 16 5 6 2 2 3" xfId="14876" xr:uid="{00000000-0005-0000-0000-0000CA960000}"/>
    <cellStyle name="Normal 7 16 5 6 2 2 3 2" xfId="39635" xr:uid="{00000000-0005-0000-0000-0000CB960000}"/>
    <cellStyle name="Normal 7 16 5 6 2 2 4" xfId="19827" xr:uid="{00000000-0005-0000-0000-0000CC960000}"/>
    <cellStyle name="Normal 7 16 5 6 2 2 5" xfId="24779" xr:uid="{00000000-0005-0000-0000-0000CD960000}"/>
    <cellStyle name="Normal 7 16 5 6 2 2 6" xfId="29731" xr:uid="{00000000-0005-0000-0000-0000CE960000}"/>
    <cellStyle name="Normal 7 16 5 6 2 2 7" xfId="34683" xr:uid="{00000000-0005-0000-0000-0000CF960000}"/>
    <cellStyle name="Normal 7 16 5 6 2 3" xfId="6428" xr:uid="{00000000-0005-0000-0000-0000D0960000}"/>
    <cellStyle name="Normal 7 16 5 6 2 3 2" xfId="11378" xr:uid="{00000000-0005-0000-0000-0000D1960000}"/>
    <cellStyle name="Normal 7 16 5 6 2 3 2 2" xfId="46039" xr:uid="{00000000-0005-0000-0000-0000D2960000}"/>
    <cellStyle name="Normal 7 16 5 6 2 3 3" xfId="16328" xr:uid="{00000000-0005-0000-0000-0000D3960000}"/>
    <cellStyle name="Normal 7 16 5 6 2 3 3 2" xfId="41087" xr:uid="{00000000-0005-0000-0000-0000D4960000}"/>
    <cellStyle name="Normal 7 16 5 6 2 3 4" xfId="21279" xr:uid="{00000000-0005-0000-0000-0000D5960000}"/>
    <cellStyle name="Normal 7 16 5 6 2 3 5" xfId="26231" xr:uid="{00000000-0005-0000-0000-0000D6960000}"/>
    <cellStyle name="Normal 7 16 5 6 2 3 6" xfId="31183" xr:uid="{00000000-0005-0000-0000-0000D7960000}"/>
    <cellStyle name="Normal 7 16 5 6 2 3 7" xfId="36135" xr:uid="{00000000-0005-0000-0000-0000D8960000}"/>
    <cellStyle name="Normal 7 16 5 6 2 4" xfId="3524" xr:uid="{00000000-0005-0000-0000-0000D9960000}"/>
    <cellStyle name="Normal 7 16 5 6 2 4 2" xfId="43135" xr:uid="{00000000-0005-0000-0000-0000DA960000}"/>
    <cellStyle name="Normal 7 16 5 6 2 5" xfId="8474" xr:uid="{00000000-0005-0000-0000-0000DB960000}"/>
    <cellStyle name="Normal 7 16 5 6 2 5 2" xfId="38183" xr:uid="{00000000-0005-0000-0000-0000DC960000}"/>
    <cellStyle name="Normal 7 16 5 6 2 6" xfId="13424" xr:uid="{00000000-0005-0000-0000-0000DD960000}"/>
    <cellStyle name="Normal 7 16 5 6 2 7" xfId="18375" xr:uid="{00000000-0005-0000-0000-0000DE960000}"/>
    <cellStyle name="Normal 7 16 5 6 2 8" xfId="23327" xr:uid="{00000000-0005-0000-0000-0000DF960000}"/>
    <cellStyle name="Normal 7 16 5 6 2 9" xfId="28279" xr:uid="{00000000-0005-0000-0000-0000E0960000}"/>
    <cellStyle name="Normal 7 16 5 6 3" xfId="2930" xr:uid="{00000000-0005-0000-0000-0000E1960000}"/>
    <cellStyle name="Normal 7 16 5 6 3 2" xfId="7880" xr:uid="{00000000-0005-0000-0000-0000E2960000}"/>
    <cellStyle name="Normal 7 16 5 6 3 2 2" xfId="42541" xr:uid="{00000000-0005-0000-0000-0000E3960000}"/>
    <cellStyle name="Normal 7 16 5 6 3 3" xfId="12830" xr:uid="{00000000-0005-0000-0000-0000E4960000}"/>
    <cellStyle name="Normal 7 16 5 6 3 3 2" xfId="37589" xr:uid="{00000000-0005-0000-0000-0000E5960000}"/>
    <cellStyle name="Normal 7 16 5 6 3 4" xfId="17781" xr:uid="{00000000-0005-0000-0000-0000E6960000}"/>
    <cellStyle name="Normal 7 16 5 6 3 5" xfId="22733" xr:uid="{00000000-0005-0000-0000-0000E7960000}"/>
    <cellStyle name="Normal 7 16 5 6 3 6" xfId="27685" xr:uid="{00000000-0005-0000-0000-0000E8960000}"/>
    <cellStyle name="Normal 7 16 5 6 3 7" xfId="32637" xr:uid="{00000000-0005-0000-0000-0000E9960000}"/>
    <cellStyle name="Normal 7 16 5 6 4" xfId="4382" xr:uid="{00000000-0005-0000-0000-0000EA960000}"/>
    <cellStyle name="Normal 7 16 5 6 4 2" xfId="9332" xr:uid="{00000000-0005-0000-0000-0000EB960000}"/>
    <cellStyle name="Normal 7 16 5 6 4 2 2" xfId="43993" xr:uid="{00000000-0005-0000-0000-0000EC960000}"/>
    <cellStyle name="Normal 7 16 5 6 4 3" xfId="14282" xr:uid="{00000000-0005-0000-0000-0000ED960000}"/>
    <cellStyle name="Normal 7 16 5 6 4 3 2" xfId="39041" xr:uid="{00000000-0005-0000-0000-0000EE960000}"/>
    <cellStyle name="Normal 7 16 5 6 4 4" xfId="19233" xr:uid="{00000000-0005-0000-0000-0000EF960000}"/>
    <cellStyle name="Normal 7 16 5 6 4 5" xfId="24185" xr:uid="{00000000-0005-0000-0000-0000F0960000}"/>
    <cellStyle name="Normal 7 16 5 6 4 6" xfId="29137" xr:uid="{00000000-0005-0000-0000-0000F1960000}"/>
    <cellStyle name="Normal 7 16 5 6 4 7" xfId="34089" xr:uid="{00000000-0005-0000-0000-0000F2960000}"/>
    <cellStyle name="Normal 7 16 5 6 5" xfId="5834" xr:uid="{00000000-0005-0000-0000-0000F3960000}"/>
    <cellStyle name="Normal 7 16 5 6 5 2" xfId="10784" xr:uid="{00000000-0005-0000-0000-0000F4960000}"/>
    <cellStyle name="Normal 7 16 5 6 5 2 2" xfId="45445" xr:uid="{00000000-0005-0000-0000-0000F5960000}"/>
    <cellStyle name="Normal 7 16 5 6 5 3" xfId="15734" xr:uid="{00000000-0005-0000-0000-0000F6960000}"/>
    <cellStyle name="Normal 7 16 5 6 5 3 2" xfId="40493" xr:uid="{00000000-0005-0000-0000-0000F7960000}"/>
    <cellStyle name="Normal 7 16 5 6 5 4" xfId="20685" xr:uid="{00000000-0005-0000-0000-0000F8960000}"/>
    <cellStyle name="Normal 7 16 5 6 5 5" xfId="25637" xr:uid="{00000000-0005-0000-0000-0000F9960000}"/>
    <cellStyle name="Normal 7 16 5 6 5 6" xfId="30589" xr:uid="{00000000-0005-0000-0000-0000FA960000}"/>
    <cellStyle name="Normal 7 16 5 6 5 7" xfId="35541" xr:uid="{00000000-0005-0000-0000-0000FB960000}"/>
    <cellStyle name="Normal 7 16 5 6 6" xfId="2072" xr:uid="{00000000-0005-0000-0000-0000FC960000}"/>
    <cellStyle name="Normal 7 16 5 6 6 2" xfId="41683" xr:uid="{00000000-0005-0000-0000-0000FD960000}"/>
    <cellStyle name="Normal 7 16 5 6 7" xfId="7022" xr:uid="{00000000-0005-0000-0000-0000FE960000}"/>
    <cellStyle name="Normal 7 16 5 6 7 2" xfId="36731" xr:uid="{00000000-0005-0000-0000-0000FF960000}"/>
    <cellStyle name="Normal 7 16 5 6 8" xfId="11972" xr:uid="{00000000-0005-0000-0000-000000970000}"/>
    <cellStyle name="Normal 7 16 5 6 9" xfId="16923" xr:uid="{00000000-0005-0000-0000-000001970000}"/>
    <cellStyle name="Normal 7 16 5 7" xfId="554" xr:uid="{00000000-0005-0000-0000-000002970000}"/>
    <cellStyle name="Normal 7 16 5 7 10" xfId="32307" xr:uid="{00000000-0005-0000-0000-000003970000}"/>
    <cellStyle name="Normal 7 16 5 7 2" xfId="4052" xr:uid="{00000000-0005-0000-0000-000004970000}"/>
    <cellStyle name="Normal 7 16 5 7 2 2" xfId="9002" xr:uid="{00000000-0005-0000-0000-000005970000}"/>
    <cellStyle name="Normal 7 16 5 7 2 2 2" xfId="43663" xr:uid="{00000000-0005-0000-0000-000006970000}"/>
    <cellStyle name="Normal 7 16 5 7 2 3" xfId="13952" xr:uid="{00000000-0005-0000-0000-000007970000}"/>
    <cellStyle name="Normal 7 16 5 7 2 3 2" xfId="38711" xr:uid="{00000000-0005-0000-0000-000008970000}"/>
    <cellStyle name="Normal 7 16 5 7 2 4" xfId="18903" xr:uid="{00000000-0005-0000-0000-000009970000}"/>
    <cellStyle name="Normal 7 16 5 7 2 5" xfId="23855" xr:uid="{00000000-0005-0000-0000-00000A970000}"/>
    <cellStyle name="Normal 7 16 5 7 2 6" xfId="28807" xr:uid="{00000000-0005-0000-0000-00000B970000}"/>
    <cellStyle name="Normal 7 16 5 7 2 7" xfId="33759" xr:uid="{00000000-0005-0000-0000-00000C970000}"/>
    <cellStyle name="Normal 7 16 5 7 3" xfId="5504" xr:uid="{00000000-0005-0000-0000-00000D970000}"/>
    <cellStyle name="Normal 7 16 5 7 3 2" xfId="10454" xr:uid="{00000000-0005-0000-0000-00000E970000}"/>
    <cellStyle name="Normal 7 16 5 7 3 2 2" xfId="45115" xr:uid="{00000000-0005-0000-0000-00000F970000}"/>
    <cellStyle name="Normal 7 16 5 7 3 3" xfId="15404" xr:uid="{00000000-0005-0000-0000-000010970000}"/>
    <cellStyle name="Normal 7 16 5 7 3 3 2" xfId="40163" xr:uid="{00000000-0005-0000-0000-000011970000}"/>
    <cellStyle name="Normal 7 16 5 7 3 4" xfId="20355" xr:uid="{00000000-0005-0000-0000-000012970000}"/>
    <cellStyle name="Normal 7 16 5 7 3 5" xfId="25307" xr:uid="{00000000-0005-0000-0000-000013970000}"/>
    <cellStyle name="Normal 7 16 5 7 3 6" xfId="30259" xr:uid="{00000000-0005-0000-0000-000014970000}"/>
    <cellStyle name="Normal 7 16 5 7 3 7" xfId="35211" xr:uid="{00000000-0005-0000-0000-000015970000}"/>
    <cellStyle name="Normal 7 16 5 7 4" xfId="2600" xr:uid="{00000000-0005-0000-0000-000016970000}"/>
    <cellStyle name="Normal 7 16 5 7 4 2" xfId="42211" xr:uid="{00000000-0005-0000-0000-000017970000}"/>
    <cellStyle name="Normal 7 16 5 7 5" xfId="7550" xr:uid="{00000000-0005-0000-0000-000018970000}"/>
    <cellStyle name="Normal 7 16 5 7 5 2" xfId="37259" xr:uid="{00000000-0005-0000-0000-000019970000}"/>
    <cellStyle name="Normal 7 16 5 7 6" xfId="12500" xr:uid="{00000000-0005-0000-0000-00001A970000}"/>
    <cellStyle name="Normal 7 16 5 7 7" xfId="17451" xr:uid="{00000000-0005-0000-0000-00001B970000}"/>
    <cellStyle name="Normal 7 16 5 7 8" xfId="22403" xr:uid="{00000000-0005-0000-0000-00001C970000}"/>
    <cellStyle name="Normal 7 16 5 7 9" xfId="27355" xr:uid="{00000000-0005-0000-0000-00001D970000}"/>
    <cellStyle name="Normal 7 16 5 8" xfId="1148" xr:uid="{00000000-0005-0000-0000-00001E970000}"/>
    <cellStyle name="Normal 7 16 5 8 10" xfId="32901" xr:uid="{00000000-0005-0000-0000-00001F970000}"/>
    <cellStyle name="Normal 7 16 5 8 2" xfId="4646" xr:uid="{00000000-0005-0000-0000-000020970000}"/>
    <cellStyle name="Normal 7 16 5 8 2 2" xfId="9596" xr:uid="{00000000-0005-0000-0000-000021970000}"/>
    <cellStyle name="Normal 7 16 5 8 2 2 2" xfId="44257" xr:uid="{00000000-0005-0000-0000-000022970000}"/>
    <cellStyle name="Normal 7 16 5 8 2 3" xfId="14546" xr:uid="{00000000-0005-0000-0000-000023970000}"/>
    <cellStyle name="Normal 7 16 5 8 2 3 2" xfId="39305" xr:uid="{00000000-0005-0000-0000-000024970000}"/>
    <cellStyle name="Normal 7 16 5 8 2 4" xfId="19497" xr:uid="{00000000-0005-0000-0000-000025970000}"/>
    <cellStyle name="Normal 7 16 5 8 2 5" xfId="24449" xr:uid="{00000000-0005-0000-0000-000026970000}"/>
    <cellStyle name="Normal 7 16 5 8 2 6" xfId="29401" xr:uid="{00000000-0005-0000-0000-000027970000}"/>
    <cellStyle name="Normal 7 16 5 8 2 7" xfId="34353" xr:uid="{00000000-0005-0000-0000-000028970000}"/>
    <cellStyle name="Normal 7 16 5 8 3" xfId="6098" xr:uid="{00000000-0005-0000-0000-000029970000}"/>
    <cellStyle name="Normal 7 16 5 8 3 2" xfId="11048" xr:uid="{00000000-0005-0000-0000-00002A970000}"/>
    <cellStyle name="Normal 7 16 5 8 3 2 2" xfId="45709" xr:uid="{00000000-0005-0000-0000-00002B970000}"/>
    <cellStyle name="Normal 7 16 5 8 3 3" xfId="15998" xr:uid="{00000000-0005-0000-0000-00002C970000}"/>
    <cellStyle name="Normal 7 16 5 8 3 3 2" xfId="40757" xr:uid="{00000000-0005-0000-0000-00002D970000}"/>
    <cellStyle name="Normal 7 16 5 8 3 4" xfId="20949" xr:uid="{00000000-0005-0000-0000-00002E970000}"/>
    <cellStyle name="Normal 7 16 5 8 3 5" xfId="25901" xr:uid="{00000000-0005-0000-0000-00002F970000}"/>
    <cellStyle name="Normal 7 16 5 8 3 6" xfId="30853" xr:uid="{00000000-0005-0000-0000-000030970000}"/>
    <cellStyle name="Normal 7 16 5 8 3 7" xfId="35805" xr:uid="{00000000-0005-0000-0000-000031970000}"/>
    <cellStyle name="Normal 7 16 5 8 4" xfId="3194" xr:uid="{00000000-0005-0000-0000-000032970000}"/>
    <cellStyle name="Normal 7 16 5 8 4 2" xfId="42805" xr:uid="{00000000-0005-0000-0000-000033970000}"/>
    <cellStyle name="Normal 7 16 5 8 5" xfId="8144" xr:uid="{00000000-0005-0000-0000-000034970000}"/>
    <cellStyle name="Normal 7 16 5 8 5 2" xfId="37853" xr:uid="{00000000-0005-0000-0000-000035970000}"/>
    <cellStyle name="Normal 7 16 5 8 6" xfId="13094" xr:uid="{00000000-0005-0000-0000-000036970000}"/>
    <cellStyle name="Normal 7 16 5 8 7" xfId="18045" xr:uid="{00000000-0005-0000-0000-000037970000}"/>
    <cellStyle name="Normal 7 16 5 8 8" xfId="22997" xr:uid="{00000000-0005-0000-0000-000038970000}"/>
    <cellStyle name="Normal 7 16 5 8 9" xfId="27949" xr:uid="{00000000-0005-0000-0000-000039970000}"/>
    <cellStyle name="Normal 7 16 5 9" xfId="2336" xr:uid="{00000000-0005-0000-0000-00003A970000}"/>
    <cellStyle name="Normal 7 16 5 9 2" xfId="7286" xr:uid="{00000000-0005-0000-0000-00003B970000}"/>
    <cellStyle name="Normal 7 16 5 9 2 2" xfId="41947" xr:uid="{00000000-0005-0000-0000-00003C970000}"/>
    <cellStyle name="Normal 7 16 5 9 3" xfId="12236" xr:uid="{00000000-0005-0000-0000-00003D970000}"/>
    <cellStyle name="Normal 7 16 5 9 3 2" xfId="36995" xr:uid="{00000000-0005-0000-0000-00003E970000}"/>
    <cellStyle name="Normal 7 16 5 9 4" xfId="17187" xr:uid="{00000000-0005-0000-0000-00003F970000}"/>
    <cellStyle name="Normal 7 16 5 9 5" xfId="22139" xr:uid="{00000000-0005-0000-0000-000040970000}"/>
    <cellStyle name="Normal 7 16 5 9 6" xfId="27091" xr:uid="{00000000-0005-0000-0000-000041970000}"/>
    <cellStyle name="Normal 7 16 5 9 7" xfId="32043" xr:uid="{00000000-0005-0000-0000-000042970000}"/>
    <cellStyle name="Normal 7 16 6" xfId="323" xr:uid="{00000000-0005-0000-0000-000043970000}"/>
    <cellStyle name="Normal 7 16 6 10" xfId="11741" xr:uid="{00000000-0005-0000-0000-000044970000}"/>
    <cellStyle name="Normal 7 16 6 11" xfId="16692" xr:uid="{00000000-0005-0000-0000-000045970000}"/>
    <cellStyle name="Normal 7 16 6 12" xfId="21644" xr:uid="{00000000-0005-0000-0000-000046970000}"/>
    <cellStyle name="Normal 7 16 6 13" xfId="26596" xr:uid="{00000000-0005-0000-0000-000047970000}"/>
    <cellStyle name="Normal 7 16 6 14" xfId="31548" xr:uid="{00000000-0005-0000-0000-000048970000}"/>
    <cellStyle name="Normal 7 16 6 2" xfId="917" xr:uid="{00000000-0005-0000-0000-000049970000}"/>
    <cellStyle name="Normal 7 16 6 2 10" xfId="21908" xr:uid="{00000000-0005-0000-0000-00004A970000}"/>
    <cellStyle name="Normal 7 16 6 2 11" xfId="26860" xr:uid="{00000000-0005-0000-0000-00004B970000}"/>
    <cellStyle name="Normal 7 16 6 2 12" xfId="31812" xr:uid="{00000000-0005-0000-0000-00004C970000}"/>
    <cellStyle name="Normal 7 16 6 2 2" xfId="1511" xr:uid="{00000000-0005-0000-0000-00004D970000}"/>
    <cellStyle name="Normal 7 16 6 2 2 10" xfId="33264" xr:uid="{00000000-0005-0000-0000-00004E970000}"/>
    <cellStyle name="Normal 7 16 6 2 2 2" xfId="5009" xr:uid="{00000000-0005-0000-0000-00004F970000}"/>
    <cellStyle name="Normal 7 16 6 2 2 2 2" xfId="9959" xr:uid="{00000000-0005-0000-0000-000050970000}"/>
    <cellStyle name="Normal 7 16 6 2 2 2 2 2" xfId="44620" xr:uid="{00000000-0005-0000-0000-000051970000}"/>
    <cellStyle name="Normal 7 16 6 2 2 2 3" xfId="14909" xr:uid="{00000000-0005-0000-0000-000052970000}"/>
    <cellStyle name="Normal 7 16 6 2 2 2 3 2" xfId="39668" xr:uid="{00000000-0005-0000-0000-000053970000}"/>
    <cellStyle name="Normal 7 16 6 2 2 2 4" xfId="19860" xr:uid="{00000000-0005-0000-0000-000054970000}"/>
    <cellStyle name="Normal 7 16 6 2 2 2 5" xfId="24812" xr:uid="{00000000-0005-0000-0000-000055970000}"/>
    <cellStyle name="Normal 7 16 6 2 2 2 6" xfId="29764" xr:uid="{00000000-0005-0000-0000-000056970000}"/>
    <cellStyle name="Normal 7 16 6 2 2 2 7" xfId="34716" xr:uid="{00000000-0005-0000-0000-000057970000}"/>
    <cellStyle name="Normal 7 16 6 2 2 3" xfId="6461" xr:uid="{00000000-0005-0000-0000-000058970000}"/>
    <cellStyle name="Normal 7 16 6 2 2 3 2" xfId="11411" xr:uid="{00000000-0005-0000-0000-000059970000}"/>
    <cellStyle name="Normal 7 16 6 2 2 3 2 2" xfId="46072" xr:uid="{00000000-0005-0000-0000-00005A970000}"/>
    <cellStyle name="Normal 7 16 6 2 2 3 3" xfId="16361" xr:uid="{00000000-0005-0000-0000-00005B970000}"/>
    <cellStyle name="Normal 7 16 6 2 2 3 3 2" xfId="41120" xr:uid="{00000000-0005-0000-0000-00005C970000}"/>
    <cellStyle name="Normal 7 16 6 2 2 3 4" xfId="21312" xr:uid="{00000000-0005-0000-0000-00005D970000}"/>
    <cellStyle name="Normal 7 16 6 2 2 3 5" xfId="26264" xr:uid="{00000000-0005-0000-0000-00005E970000}"/>
    <cellStyle name="Normal 7 16 6 2 2 3 6" xfId="31216" xr:uid="{00000000-0005-0000-0000-00005F970000}"/>
    <cellStyle name="Normal 7 16 6 2 2 3 7" xfId="36168" xr:uid="{00000000-0005-0000-0000-000060970000}"/>
    <cellStyle name="Normal 7 16 6 2 2 4" xfId="3557" xr:uid="{00000000-0005-0000-0000-000061970000}"/>
    <cellStyle name="Normal 7 16 6 2 2 4 2" xfId="43168" xr:uid="{00000000-0005-0000-0000-000062970000}"/>
    <cellStyle name="Normal 7 16 6 2 2 5" xfId="8507" xr:uid="{00000000-0005-0000-0000-000063970000}"/>
    <cellStyle name="Normal 7 16 6 2 2 5 2" xfId="38216" xr:uid="{00000000-0005-0000-0000-000064970000}"/>
    <cellStyle name="Normal 7 16 6 2 2 6" xfId="13457" xr:uid="{00000000-0005-0000-0000-000065970000}"/>
    <cellStyle name="Normal 7 16 6 2 2 7" xfId="18408" xr:uid="{00000000-0005-0000-0000-000066970000}"/>
    <cellStyle name="Normal 7 16 6 2 2 8" xfId="23360" xr:uid="{00000000-0005-0000-0000-000067970000}"/>
    <cellStyle name="Normal 7 16 6 2 2 9" xfId="28312" xr:uid="{00000000-0005-0000-0000-000068970000}"/>
    <cellStyle name="Normal 7 16 6 2 3" xfId="2963" xr:uid="{00000000-0005-0000-0000-000069970000}"/>
    <cellStyle name="Normal 7 16 6 2 3 2" xfId="7913" xr:uid="{00000000-0005-0000-0000-00006A970000}"/>
    <cellStyle name="Normal 7 16 6 2 3 2 2" xfId="42574" xr:uid="{00000000-0005-0000-0000-00006B970000}"/>
    <cellStyle name="Normal 7 16 6 2 3 3" xfId="12863" xr:uid="{00000000-0005-0000-0000-00006C970000}"/>
    <cellStyle name="Normal 7 16 6 2 3 3 2" xfId="37622" xr:uid="{00000000-0005-0000-0000-00006D970000}"/>
    <cellStyle name="Normal 7 16 6 2 3 4" xfId="17814" xr:uid="{00000000-0005-0000-0000-00006E970000}"/>
    <cellStyle name="Normal 7 16 6 2 3 5" xfId="22766" xr:uid="{00000000-0005-0000-0000-00006F970000}"/>
    <cellStyle name="Normal 7 16 6 2 3 6" xfId="27718" xr:uid="{00000000-0005-0000-0000-000070970000}"/>
    <cellStyle name="Normal 7 16 6 2 3 7" xfId="32670" xr:uid="{00000000-0005-0000-0000-000071970000}"/>
    <cellStyle name="Normal 7 16 6 2 4" xfId="4415" xr:uid="{00000000-0005-0000-0000-000072970000}"/>
    <cellStyle name="Normal 7 16 6 2 4 2" xfId="9365" xr:uid="{00000000-0005-0000-0000-000073970000}"/>
    <cellStyle name="Normal 7 16 6 2 4 2 2" xfId="44026" xr:uid="{00000000-0005-0000-0000-000074970000}"/>
    <cellStyle name="Normal 7 16 6 2 4 3" xfId="14315" xr:uid="{00000000-0005-0000-0000-000075970000}"/>
    <cellStyle name="Normal 7 16 6 2 4 3 2" xfId="39074" xr:uid="{00000000-0005-0000-0000-000076970000}"/>
    <cellStyle name="Normal 7 16 6 2 4 4" xfId="19266" xr:uid="{00000000-0005-0000-0000-000077970000}"/>
    <cellStyle name="Normal 7 16 6 2 4 5" xfId="24218" xr:uid="{00000000-0005-0000-0000-000078970000}"/>
    <cellStyle name="Normal 7 16 6 2 4 6" xfId="29170" xr:uid="{00000000-0005-0000-0000-000079970000}"/>
    <cellStyle name="Normal 7 16 6 2 4 7" xfId="34122" xr:uid="{00000000-0005-0000-0000-00007A970000}"/>
    <cellStyle name="Normal 7 16 6 2 5" xfId="5867" xr:uid="{00000000-0005-0000-0000-00007B970000}"/>
    <cellStyle name="Normal 7 16 6 2 5 2" xfId="10817" xr:uid="{00000000-0005-0000-0000-00007C970000}"/>
    <cellStyle name="Normal 7 16 6 2 5 2 2" xfId="45478" xr:uid="{00000000-0005-0000-0000-00007D970000}"/>
    <cellStyle name="Normal 7 16 6 2 5 3" xfId="15767" xr:uid="{00000000-0005-0000-0000-00007E970000}"/>
    <cellStyle name="Normal 7 16 6 2 5 3 2" xfId="40526" xr:uid="{00000000-0005-0000-0000-00007F970000}"/>
    <cellStyle name="Normal 7 16 6 2 5 4" xfId="20718" xr:uid="{00000000-0005-0000-0000-000080970000}"/>
    <cellStyle name="Normal 7 16 6 2 5 5" xfId="25670" xr:uid="{00000000-0005-0000-0000-000081970000}"/>
    <cellStyle name="Normal 7 16 6 2 5 6" xfId="30622" xr:uid="{00000000-0005-0000-0000-000082970000}"/>
    <cellStyle name="Normal 7 16 6 2 5 7" xfId="35574" xr:uid="{00000000-0005-0000-0000-000083970000}"/>
    <cellStyle name="Normal 7 16 6 2 6" xfId="2105" xr:uid="{00000000-0005-0000-0000-000084970000}"/>
    <cellStyle name="Normal 7 16 6 2 6 2" xfId="41716" xr:uid="{00000000-0005-0000-0000-000085970000}"/>
    <cellStyle name="Normal 7 16 6 2 7" xfId="7055" xr:uid="{00000000-0005-0000-0000-000086970000}"/>
    <cellStyle name="Normal 7 16 6 2 7 2" xfId="36764" xr:uid="{00000000-0005-0000-0000-000087970000}"/>
    <cellStyle name="Normal 7 16 6 2 8" xfId="12005" xr:uid="{00000000-0005-0000-0000-000088970000}"/>
    <cellStyle name="Normal 7 16 6 2 9" xfId="16956" xr:uid="{00000000-0005-0000-0000-000089970000}"/>
    <cellStyle name="Normal 7 16 6 3" xfId="653" xr:uid="{00000000-0005-0000-0000-00008A970000}"/>
    <cellStyle name="Normal 7 16 6 3 10" xfId="32406" xr:uid="{00000000-0005-0000-0000-00008B970000}"/>
    <cellStyle name="Normal 7 16 6 3 2" xfId="4151" xr:uid="{00000000-0005-0000-0000-00008C970000}"/>
    <cellStyle name="Normal 7 16 6 3 2 2" xfId="9101" xr:uid="{00000000-0005-0000-0000-00008D970000}"/>
    <cellStyle name="Normal 7 16 6 3 2 2 2" xfId="43762" xr:uid="{00000000-0005-0000-0000-00008E970000}"/>
    <cellStyle name="Normal 7 16 6 3 2 3" xfId="14051" xr:uid="{00000000-0005-0000-0000-00008F970000}"/>
    <cellStyle name="Normal 7 16 6 3 2 3 2" xfId="38810" xr:uid="{00000000-0005-0000-0000-000090970000}"/>
    <cellStyle name="Normal 7 16 6 3 2 4" xfId="19002" xr:uid="{00000000-0005-0000-0000-000091970000}"/>
    <cellStyle name="Normal 7 16 6 3 2 5" xfId="23954" xr:uid="{00000000-0005-0000-0000-000092970000}"/>
    <cellStyle name="Normal 7 16 6 3 2 6" xfId="28906" xr:uid="{00000000-0005-0000-0000-000093970000}"/>
    <cellStyle name="Normal 7 16 6 3 2 7" xfId="33858" xr:uid="{00000000-0005-0000-0000-000094970000}"/>
    <cellStyle name="Normal 7 16 6 3 3" xfId="5603" xr:uid="{00000000-0005-0000-0000-000095970000}"/>
    <cellStyle name="Normal 7 16 6 3 3 2" xfId="10553" xr:uid="{00000000-0005-0000-0000-000096970000}"/>
    <cellStyle name="Normal 7 16 6 3 3 2 2" xfId="45214" xr:uid="{00000000-0005-0000-0000-000097970000}"/>
    <cellStyle name="Normal 7 16 6 3 3 3" xfId="15503" xr:uid="{00000000-0005-0000-0000-000098970000}"/>
    <cellStyle name="Normal 7 16 6 3 3 3 2" xfId="40262" xr:uid="{00000000-0005-0000-0000-000099970000}"/>
    <cellStyle name="Normal 7 16 6 3 3 4" xfId="20454" xr:uid="{00000000-0005-0000-0000-00009A970000}"/>
    <cellStyle name="Normal 7 16 6 3 3 5" xfId="25406" xr:uid="{00000000-0005-0000-0000-00009B970000}"/>
    <cellStyle name="Normal 7 16 6 3 3 6" xfId="30358" xr:uid="{00000000-0005-0000-0000-00009C970000}"/>
    <cellStyle name="Normal 7 16 6 3 3 7" xfId="35310" xr:uid="{00000000-0005-0000-0000-00009D970000}"/>
    <cellStyle name="Normal 7 16 6 3 4" xfId="2699" xr:uid="{00000000-0005-0000-0000-00009E970000}"/>
    <cellStyle name="Normal 7 16 6 3 4 2" xfId="42310" xr:uid="{00000000-0005-0000-0000-00009F970000}"/>
    <cellStyle name="Normal 7 16 6 3 5" xfId="7649" xr:uid="{00000000-0005-0000-0000-0000A0970000}"/>
    <cellStyle name="Normal 7 16 6 3 5 2" xfId="37358" xr:uid="{00000000-0005-0000-0000-0000A1970000}"/>
    <cellStyle name="Normal 7 16 6 3 6" xfId="12599" xr:uid="{00000000-0005-0000-0000-0000A2970000}"/>
    <cellStyle name="Normal 7 16 6 3 7" xfId="17550" xr:uid="{00000000-0005-0000-0000-0000A3970000}"/>
    <cellStyle name="Normal 7 16 6 3 8" xfId="22502" xr:uid="{00000000-0005-0000-0000-0000A4970000}"/>
    <cellStyle name="Normal 7 16 6 3 9" xfId="27454" xr:uid="{00000000-0005-0000-0000-0000A5970000}"/>
    <cellStyle name="Normal 7 16 6 4" xfId="1247" xr:uid="{00000000-0005-0000-0000-0000A6970000}"/>
    <cellStyle name="Normal 7 16 6 4 10" xfId="33000" xr:uid="{00000000-0005-0000-0000-0000A7970000}"/>
    <cellStyle name="Normal 7 16 6 4 2" xfId="4745" xr:uid="{00000000-0005-0000-0000-0000A8970000}"/>
    <cellStyle name="Normal 7 16 6 4 2 2" xfId="9695" xr:uid="{00000000-0005-0000-0000-0000A9970000}"/>
    <cellStyle name="Normal 7 16 6 4 2 2 2" xfId="44356" xr:uid="{00000000-0005-0000-0000-0000AA970000}"/>
    <cellStyle name="Normal 7 16 6 4 2 3" xfId="14645" xr:uid="{00000000-0005-0000-0000-0000AB970000}"/>
    <cellStyle name="Normal 7 16 6 4 2 3 2" xfId="39404" xr:uid="{00000000-0005-0000-0000-0000AC970000}"/>
    <cellStyle name="Normal 7 16 6 4 2 4" xfId="19596" xr:uid="{00000000-0005-0000-0000-0000AD970000}"/>
    <cellStyle name="Normal 7 16 6 4 2 5" xfId="24548" xr:uid="{00000000-0005-0000-0000-0000AE970000}"/>
    <cellStyle name="Normal 7 16 6 4 2 6" xfId="29500" xr:uid="{00000000-0005-0000-0000-0000AF970000}"/>
    <cellStyle name="Normal 7 16 6 4 2 7" xfId="34452" xr:uid="{00000000-0005-0000-0000-0000B0970000}"/>
    <cellStyle name="Normal 7 16 6 4 3" xfId="6197" xr:uid="{00000000-0005-0000-0000-0000B1970000}"/>
    <cellStyle name="Normal 7 16 6 4 3 2" xfId="11147" xr:uid="{00000000-0005-0000-0000-0000B2970000}"/>
    <cellStyle name="Normal 7 16 6 4 3 2 2" xfId="45808" xr:uid="{00000000-0005-0000-0000-0000B3970000}"/>
    <cellStyle name="Normal 7 16 6 4 3 3" xfId="16097" xr:uid="{00000000-0005-0000-0000-0000B4970000}"/>
    <cellStyle name="Normal 7 16 6 4 3 3 2" xfId="40856" xr:uid="{00000000-0005-0000-0000-0000B5970000}"/>
    <cellStyle name="Normal 7 16 6 4 3 4" xfId="21048" xr:uid="{00000000-0005-0000-0000-0000B6970000}"/>
    <cellStyle name="Normal 7 16 6 4 3 5" xfId="26000" xr:uid="{00000000-0005-0000-0000-0000B7970000}"/>
    <cellStyle name="Normal 7 16 6 4 3 6" xfId="30952" xr:uid="{00000000-0005-0000-0000-0000B8970000}"/>
    <cellStyle name="Normal 7 16 6 4 3 7" xfId="35904" xr:uid="{00000000-0005-0000-0000-0000B9970000}"/>
    <cellStyle name="Normal 7 16 6 4 4" xfId="3293" xr:uid="{00000000-0005-0000-0000-0000BA970000}"/>
    <cellStyle name="Normal 7 16 6 4 4 2" xfId="42904" xr:uid="{00000000-0005-0000-0000-0000BB970000}"/>
    <cellStyle name="Normal 7 16 6 4 5" xfId="8243" xr:uid="{00000000-0005-0000-0000-0000BC970000}"/>
    <cellStyle name="Normal 7 16 6 4 5 2" xfId="37952" xr:uid="{00000000-0005-0000-0000-0000BD970000}"/>
    <cellStyle name="Normal 7 16 6 4 6" xfId="13193" xr:uid="{00000000-0005-0000-0000-0000BE970000}"/>
    <cellStyle name="Normal 7 16 6 4 7" xfId="18144" xr:uid="{00000000-0005-0000-0000-0000BF970000}"/>
    <cellStyle name="Normal 7 16 6 4 8" xfId="23096" xr:uid="{00000000-0005-0000-0000-0000C0970000}"/>
    <cellStyle name="Normal 7 16 6 4 9" xfId="28048" xr:uid="{00000000-0005-0000-0000-0000C1970000}"/>
    <cellStyle name="Normal 7 16 6 5" xfId="2369" xr:uid="{00000000-0005-0000-0000-0000C2970000}"/>
    <cellStyle name="Normal 7 16 6 5 2" xfId="7319" xr:uid="{00000000-0005-0000-0000-0000C3970000}"/>
    <cellStyle name="Normal 7 16 6 5 2 2" xfId="41980" xr:uid="{00000000-0005-0000-0000-0000C4970000}"/>
    <cellStyle name="Normal 7 16 6 5 3" xfId="12269" xr:uid="{00000000-0005-0000-0000-0000C5970000}"/>
    <cellStyle name="Normal 7 16 6 5 3 2" xfId="37028" xr:uid="{00000000-0005-0000-0000-0000C6970000}"/>
    <cellStyle name="Normal 7 16 6 5 4" xfId="17220" xr:uid="{00000000-0005-0000-0000-0000C7970000}"/>
    <cellStyle name="Normal 7 16 6 5 5" xfId="22172" xr:uid="{00000000-0005-0000-0000-0000C8970000}"/>
    <cellStyle name="Normal 7 16 6 5 6" xfId="27124" xr:uid="{00000000-0005-0000-0000-0000C9970000}"/>
    <cellStyle name="Normal 7 16 6 5 7" xfId="32076" xr:uid="{00000000-0005-0000-0000-0000CA970000}"/>
    <cellStyle name="Normal 7 16 6 6" xfId="3821" xr:uid="{00000000-0005-0000-0000-0000CB970000}"/>
    <cellStyle name="Normal 7 16 6 6 2" xfId="8771" xr:uid="{00000000-0005-0000-0000-0000CC970000}"/>
    <cellStyle name="Normal 7 16 6 6 2 2" xfId="43432" xr:uid="{00000000-0005-0000-0000-0000CD970000}"/>
    <cellStyle name="Normal 7 16 6 6 3" xfId="13721" xr:uid="{00000000-0005-0000-0000-0000CE970000}"/>
    <cellStyle name="Normal 7 16 6 6 3 2" xfId="38480" xr:uid="{00000000-0005-0000-0000-0000CF970000}"/>
    <cellStyle name="Normal 7 16 6 6 4" xfId="18672" xr:uid="{00000000-0005-0000-0000-0000D0970000}"/>
    <cellStyle name="Normal 7 16 6 6 5" xfId="23624" xr:uid="{00000000-0005-0000-0000-0000D1970000}"/>
    <cellStyle name="Normal 7 16 6 6 6" xfId="28576" xr:uid="{00000000-0005-0000-0000-0000D2970000}"/>
    <cellStyle name="Normal 7 16 6 6 7" xfId="33528" xr:uid="{00000000-0005-0000-0000-0000D3970000}"/>
    <cellStyle name="Normal 7 16 6 7" xfId="5273" xr:uid="{00000000-0005-0000-0000-0000D4970000}"/>
    <cellStyle name="Normal 7 16 6 7 2" xfId="10223" xr:uid="{00000000-0005-0000-0000-0000D5970000}"/>
    <cellStyle name="Normal 7 16 6 7 2 2" xfId="44884" xr:uid="{00000000-0005-0000-0000-0000D6970000}"/>
    <cellStyle name="Normal 7 16 6 7 3" xfId="15173" xr:uid="{00000000-0005-0000-0000-0000D7970000}"/>
    <cellStyle name="Normal 7 16 6 7 3 2" xfId="39932" xr:uid="{00000000-0005-0000-0000-0000D8970000}"/>
    <cellStyle name="Normal 7 16 6 7 4" xfId="20124" xr:uid="{00000000-0005-0000-0000-0000D9970000}"/>
    <cellStyle name="Normal 7 16 6 7 5" xfId="25076" xr:uid="{00000000-0005-0000-0000-0000DA970000}"/>
    <cellStyle name="Normal 7 16 6 7 6" xfId="30028" xr:uid="{00000000-0005-0000-0000-0000DB970000}"/>
    <cellStyle name="Normal 7 16 6 7 7" xfId="34980" xr:uid="{00000000-0005-0000-0000-0000DC970000}"/>
    <cellStyle name="Normal 7 16 6 8" xfId="1841" xr:uid="{00000000-0005-0000-0000-0000DD970000}"/>
    <cellStyle name="Normal 7 16 6 8 2" xfId="41452" xr:uid="{00000000-0005-0000-0000-0000DE970000}"/>
    <cellStyle name="Normal 7 16 6 9" xfId="6791" xr:uid="{00000000-0005-0000-0000-0000DF970000}"/>
    <cellStyle name="Normal 7 16 6 9 2" xfId="36500" xr:uid="{00000000-0005-0000-0000-0000E0970000}"/>
    <cellStyle name="Normal 7 16 7" xfId="389" xr:uid="{00000000-0005-0000-0000-0000E1970000}"/>
    <cellStyle name="Normal 7 16 7 10" xfId="11807" xr:uid="{00000000-0005-0000-0000-0000E2970000}"/>
    <cellStyle name="Normal 7 16 7 11" xfId="16758" xr:uid="{00000000-0005-0000-0000-0000E3970000}"/>
    <cellStyle name="Normal 7 16 7 12" xfId="21710" xr:uid="{00000000-0005-0000-0000-0000E4970000}"/>
    <cellStyle name="Normal 7 16 7 13" xfId="26662" xr:uid="{00000000-0005-0000-0000-0000E5970000}"/>
    <cellStyle name="Normal 7 16 7 14" xfId="31614" xr:uid="{00000000-0005-0000-0000-0000E6970000}"/>
    <cellStyle name="Normal 7 16 7 2" xfId="983" xr:uid="{00000000-0005-0000-0000-0000E7970000}"/>
    <cellStyle name="Normal 7 16 7 2 10" xfId="21974" xr:uid="{00000000-0005-0000-0000-0000E8970000}"/>
    <cellStyle name="Normal 7 16 7 2 11" xfId="26926" xr:uid="{00000000-0005-0000-0000-0000E9970000}"/>
    <cellStyle name="Normal 7 16 7 2 12" xfId="31878" xr:uid="{00000000-0005-0000-0000-0000EA970000}"/>
    <cellStyle name="Normal 7 16 7 2 2" xfId="1577" xr:uid="{00000000-0005-0000-0000-0000EB970000}"/>
    <cellStyle name="Normal 7 16 7 2 2 10" xfId="33330" xr:uid="{00000000-0005-0000-0000-0000EC970000}"/>
    <cellStyle name="Normal 7 16 7 2 2 2" xfId="5075" xr:uid="{00000000-0005-0000-0000-0000ED970000}"/>
    <cellStyle name="Normal 7 16 7 2 2 2 2" xfId="10025" xr:uid="{00000000-0005-0000-0000-0000EE970000}"/>
    <cellStyle name="Normal 7 16 7 2 2 2 2 2" xfId="44686" xr:uid="{00000000-0005-0000-0000-0000EF970000}"/>
    <cellStyle name="Normal 7 16 7 2 2 2 3" xfId="14975" xr:uid="{00000000-0005-0000-0000-0000F0970000}"/>
    <cellStyle name="Normal 7 16 7 2 2 2 3 2" xfId="39734" xr:uid="{00000000-0005-0000-0000-0000F1970000}"/>
    <cellStyle name="Normal 7 16 7 2 2 2 4" xfId="19926" xr:uid="{00000000-0005-0000-0000-0000F2970000}"/>
    <cellStyle name="Normal 7 16 7 2 2 2 5" xfId="24878" xr:uid="{00000000-0005-0000-0000-0000F3970000}"/>
    <cellStyle name="Normal 7 16 7 2 2 2 6" xfId="29830" xr:uid="{00000000-0005-0000-0000-0000F4970000}"/>
    <cellStyle name="Normal 7 16 7 2 2 2 7" xfId="34782" xr:uid="{00000000-0005-0000-0000-0000F5970000}"/>
    <cellStyle name="Normal 7 16 7 2 2 3" xfId="6527" xr:uid="{00000000-0005-0000-0000-0000F6970000}"/>
    <cellStyle name="Normal 7 16 7 2 2 3 2" xfId="11477" xr:uid="{00000000-0005-0000-0000-0000F7970000}"/>
    <cellStyle name="Normal 7 16 7 2 2 3 2 2" xfId="46138" xr:uid="{00000000-0005-0000-0000-0000F8970000}"/>
    <cellStyle name="Normal 7 16 7 2 2 3 3" xfId="16427" xr:uid="{00000000-0005-0000-0000-0000F9970000}"/>
    <cellStyle name="Normal 7 16 7 2 2 3 3 2" xfId="41186" xr:uid="{00000000-0005-0000-0000-0000FA970000}"/>
    <cellStyle name="Normal 7 16 7 2 2 3 4" xfId="21378" xr:uid="{00000000-0005-0000-0000-0000FB970000}"/>
    <cellStyle name="Normal 7 16 7 2 2 3 5" xfId="26330" xr:uid="{00000000-0005-0000-0000-0000FC970000}"/>
    <cellStyle name="Normal 7 16 7 2 2 3 6" xfId="31282" xr:uid="{00000000-0005-0000-0000-0000FD970000}"/>
    <cellStyle name="Normal 7 16 7 2 2 3 7" xfId="36234" xr:uid="{00000000-0005-0000-0000-0000FE970000}"/>
    <cellStyle name="Normal 7 16 7 2 2 4" xfId="3623" xr:uid="{00000000-0005-0000-0000-0000FF970000}"/>
    <cellStyle name="Normal 7 16 7 2 2 4 2" xfId="43234" xr:uid="{00000000-0005-0000-0000-000000980000}"/>
    <cellStyle name="Normal 7 16 7 2 2 5" xfId="8573" xr:uid="{00000000-0005-0000-0000-000001980000}"/>
    <cellStyle name="Normal 7 16 7 2 2 5 2" xfId="38282" xr:uid="{00000000-0005-0000-0000-000002980000}"/>
    <cellStyle name="Normal 7 16 7 2 2 6" xfId="13523" xr:uid="{00000000-0005-0000-0000-000003980000}"/>
    <cellStyle name="Normal 7 16 7 2 2 7" xfId="18474" xr:uid="{00000000-0005-0000-0000-000004980000}"/>
    <cellStyle name="Normal 7 16 7 2 2 8" xfId="23426" xr:uid="{00000000-0005-0000-0000-000005980000}"/>
    <cellStyle name="Normal 7 16 7 2 2 9" xfId="28378" xr:uid="{00000000-0005-0000-0000-000006980000}"/>
    <cellStyle name="Normal 7 16 7 2 3" xfId="3029" xr:uid="{00000000-0005-0000-0000-000007980000}"/>
    <cellStyle name="Normal 7 16 7 2 3 2" xfId="7979" xr:uid="{00000000-0005-0000-0000-000008980000}"/>
    <cellStyle name="Normal 7 16 7 2 3 2 2" xfId="42640" xr:uid="{00000000-0005-0000-0000-000009980000}"/>
    <cellStyle name="Normal 7 16 7 2 3 3" xfId="12929" xr:uid="{00000000-0005-0000-0000-00000A980000}"/>
    <cellStyle name="Normal 7 16 7 2 3 3 2" xfId="37688" xr:uid="{00000000-0005-0000-0000-00000B980000}"/>
    <cellStyle name="Normal 7 16 7 2 3 4" xfId="17880" xr:uid="{00000000-0005-0000-0000-00000C980000}"/>
    <cellStyle name="Normal 7 16 7 2 3 5" xfId="22832" xr:uid="{00000000-0005-0000-0000-00000D980000}"/>
    <cellStyle name="Normal 7 16 7 2 3 6" xfId="27784" xr:uid="{00000000-0005-0000-0000-00000E980000}"/>
    <cellStyle name="Normal 7 16 7 2 3 7" xfId="32736" xr:uid="{00000000-0005-0000-0000-00000F980000}"/>
    <cellStyle name="Normal 7 16 7 2 4" xfId="4481" xr:uid="{00000000-0005-0000-0000-000010980000}"/>
    <cellStyle name="Normal 7 16 7 2 4 2" xfId="9431" xr:uid="{00000000-0005-0000-0000-000011980000}"/>
    <cellStyle name="Normal 7 16 7 2 4 2 2" xfId="44092" xr:uid="{00000000-0005-0000-0000-000012980000}"/>
    <cellStyle name="Normal 7 16 7 2 4 3" xfId="14381" xr:uid="{00000000-0005-0000-0000-000013980000}"/>
    <cellStyle name="Normal 7 16 7 2 4 3 2" xfId="39140" xr:uid="{00000000-0005-0000-0000-000014980000}"/>
    <cellStyle name="Normal 7 16 7 2 4 4" xfId="19332" xr:uid="{00000000-0005-0000-0000-000015980000}"/>
    <cellStyle name="Normal 7 16 7 2 4 5" xfId="24284" xr:uid="{00000000-0005-0000-0000-000016980000}"/>
    <cellStyle name="Normal 7 16 7 2 4 6" xfId="29236" xr:uid="{00000000-0005-0000-0000-000017980000}"/>
    <cellStyle name="Normal 7 16 7 2 4 7" xfId="34188" xr:uid="{00000000-0005-0000-0000-000018980000}"/>
    <cellStyle name="Normal 7 16 7 2 5" xfId="5933" xr:uid="{00000000-0005-0000-0000-000019980000}"/>
    <cellStyle name="Normal 7 16 7 2 5 2" xfId="10883" xr:uid="{00000000-0005-0000-0000-00001A980000}"/>
    <cellStyle name="Normal 7 16 7 2 5 2 2" xfId="45544" xr:uid="{00000000-0005-0000-0000-00001B980000}"/>
    <cellStyle name="Normal 7 16 7 2 5 3" xfId="15833" xr:uid="{00000000-0005-0000-0000-00001C980000}"/>
    <cellStyle name="Normal 7 16 7 2 5 3 2" xfId="40592" xr:uid="{00000000-0005-0000-0000-00001D980000}"/>
    <cellStyle name="Normal 7 16 7 2 5 4" xfId="20784" xr:uid="{00000000-0005-0000-0000-00001E980000}"/>
    <cellStyle name="Normal 7 16 7 2 5 5" xfId="25736" xr:uid="{00000000-0005-0000-0000-00001F980000}"/>
    <cellStyle name="Normal 7 16 7 2 5 6" xfId="30688" xr:uid="{00000000-0005-0000-0000-000020980000}"/>
    <cellStyle name="Normal 7 16 7 2 5 7" xfId="35640" xr:uid="{00000000-0005-0000-0000-000021980000}"/>
    <cellStyle name="Normal 7 16 7 2 6" xfId="2171" xr:uid="{00000000-0005-0000-0000-000022980000}"/>
    <cellStyle name="Normal 7 16 7 2 6 2" xfId="41782" xr:uid="{00000000-0005-0000-0000-000023980000}"/>
    <cellStyle name="Normal 7 16 7 2 7" xfId="7121" xr:uid="{00000000-0005-0000-0000-000024980000}"/>
    <cellStyle name="Normal 7 16 7 2 7 2" xfId="36830" xr:uid="{00000000-0005-0000-0000-000025980000}"/>
    <cellStyle name="Normal 7 16 7 2 8" xfId="12071" xr:uid="{00000000-0005-0000-0000-000026980000}"/>
    <cellStyle name="Normal 7 16 7 2 9" xfId="17022" xr:uid="{00000000-0005-0000-0000-000027980000}"/>
    <cellStyle name="Normal 7 16 7 3" xfId="719" xr:uid="{00000000-0005-0000-0000-000028980000}"/>
    <cellStyle name="Normal 7 16 7 3 10" xfId="32472" xr:uid="{00000000-0005-0000-0000-000029980000}"/>
    <cellStyle name="Normal 7 16 7 3 2" xfId="4217" xr:uid="{00000000-0005-0000-0000-00002A980000}"/>
    <cellStyle name="Normal 7 16 7 3 2 2" xfId="9167" xr:uid="{00000000-0005-0000-0000-00002B980000}"/>
    <cellStyle name="Normal 7 16 7 3 2 2 2" xfId="43828" xr:uid="{00000000-0005-0000-0000-00002C980000}"/>
    <cellStyle name="Normal 7 16 7 3 2 3" xfId="14117" xr:uid="{00000000-0005-0000-0000-00002D980000}"/>
    <cellStyle name="Normal 7 16 7 3 2 3 2" xfId="38876" xr:uid="{00000000-0005-0000-0000-00002E980000}"/>
    <cellStyle name="Normal 7 16 7 3 2 4" xfId="19068" xr:uid="{00000000-0005-0000-0000-00002F980000}"/>
    <cellStyle name="Normal 7 16 7 3 2 5" xfId="24020" xr:uid="{00000000-0005-0000-0000-000030980000}"/>
    <cellStyle name="Normal 7 16 7 3 2 6" xfId="28972" xr:uid="{00000000-0005-0000-0000-000031980000}"/>
    <cellStyle name="Normal 7 16 7 3 2 7" xfId="33924" xr:uid="{00000000-0005-0000-0000-000032980000}"/>
    <cellStyle name="Normal 7 16 7 3 3" xfId="5669" xr:uid="{00000000-0005-0000-0000-000033980000}"/>
    <cellStyle name="Normal 7 16 7 3 3 2" xfId="10619" xr:uid="{00000000-0005-0000-0000-000034980000}"/>
    <cellStyle name="Normal 7 16 7 3 3 2 2" xfId="45280" xr:uid="{00000000-0005-0000-0000-000035980000}"/>
    <cellStyle name="Normal 7 16 7 3 3 3" xfId="15569" xr:uid="{00000000-0005-0000-0000-000036980000}"/>
    <cellStyle name="Normal 7 16 7 3 3 3 2" xfId="40328" xr:uid="{00000000-0005-0000-0000-000037980000}"/>
    <cellStyle name="Normal 7 16 7 3 3 4" xfId="20520" xr:uid="{00000000-0005-0000-0000-000038980000}"/>
    <cellStyle name="Normal 7 16 7 3 3 5" xfId="25472" xr:uid="{00000000-0005-0000-0000-000039980000}"/>
    <cellStyle name="Normal 7 16 7 3 3 6" xfId="30424" xr:uid="{00000000-0005-0000-0000-00003A980000}"/>
    <cellStyle name="Normal 7 16 7 3 3 7" xfId="35376" xr:uid="{00000000-0005-0000-0000-00003B980000}"/>
    <cellStyle name="Normal 7 16 7 3 4" xfId="2765" xr:uid="{00000000-0005-0000-0000-00003C980000}"/>
    <cellStyle name="Normal 7 16 7 3 4 2" xfId="42376" xr:uid="{00000000-0005-0000-0000-00003D980000}"/>
    <cellStyle name="Normal 7 16 7 3 5" xfId="7715" xr:uid="{00000000-0005-0000-0000-00003E980000}"/>
    <cellStyle name="Normal 7 16 7 3 5 2" xfId="37424" xr:uid="{00000000-0005-0000-0000-00003F980000}"/>
    <cellStyle name="Normal 7 16 7 3 6" xfId="12665" xr:uid="{00000000-0005-0000-0000-000040980000}"/>
    <cellStyle name="Normal 7 16 7 3 7" xfId="17616" xr:uid="{00000000-0005-0000-0000-000041980000}"/>
    <cellStyle name="Normal 7 16 7 3 8" xfId="22568" xr:uid="{00000000-0005-0000-0000-000042980000}"/>
    <cellStyle name="Normal 7 16 7 3 9" xfId="27520" xr:uid="{00000000-0005-0000-0000-000043980000}"/>
    <cellStyle name="Normal 7 16 7 4" xfId="1313" xr:uid="{00000000-0005-0000-0000-000044980000}"/>
    <cellStyle name="Normal 7 16 7 4 10" xfId="33066" xr:uid="{00000000-0005-0000-0000-000045980000}"/>
    <cellStyle name="Normal 7 16 7 4 2" xfId="4811" xr:uid="{00000000-0005-0000-0000-000046980000}"/>
    <cellStyle name="Normal 7 16 7 4 2 2" xfId="9761" xr:uid="{00000000-0005-0000-0000-000047980000}"/>
    <cellStyle name="Normal 7 16 7 4 2 2 2" xfId="44422" xr:uid="{00000000-0005-0000-0000-000048980000}"/>
    <cellStyle name="Normal 7 16 7 4 2 3" xfId="14711" xr:uid="{00000000-0005-0000-0000-000049980000}"/>
    <cellStyle name="Normal 7 16 7 4 2 3 2" xfId="39470" xr:uid="{00000000-0005-0000-0000-00004A980000}"/>
    <cellStyle name="Normal 7 16 7 4 2 4" xfId="19662" xr:uid="{00000000-0005-0000-0000-00004B980000}"/>
    <cellStyle name="Normal 7 16 7 4 2 5" xfId="24614" xr:uid="{00000000-0005-0000-0000-00004C980000}"/>
    <cellStyle name="Normal 7 16 7 4 2 6" xfId="29566" xr:uid="{00000000-0005-0000-0000-00004D980000}"/>
    <cellStyle name="Normal 7 16 7 4 2 7" xfId="34518" xr:uid="{00000000-0005-0000-0000-00004E980000}"/>
    <cellStyle name="Normal 7 16 7 4 3" xfId="6263" xr:uid="{00000000-0005-0000-0000-00004F980000}"/>
    <cellStyle name="Normal 7 16 7 4 3 2" xfId="11213" xr:uid="{00000000-0005-0000-0000-000050980000}"/>
    <cellStyle name="Normal 7 16 7 4 3 2 2" xfId="45874" xr:uid="{00000000-0005-0000-0000-000051980000}"/>
    <cellStyle name="Normal 7 16 7 4 3 3" xfId="16163" xr:uid="{00000000-0005-0000-0000-000052980000}"/>
    <cellStyle name="Normal 7 16 7 4 3 3 2" xfId="40922" xr:uid="{00000000-0005-0000-0000-000053980000}"/>
    <cellStyle name="Normal 7 16 7 4 3 4" xfId="21114" xr:uid="{00000000-0005-0000-0000-000054980000}"/>
    <cellStyle name="Normal 7 16 7 4 3 5" xfId="26066" xr:uid="{00000000-0005-0000-0000-000055980000}"/>
    <cellStyle name="Normal 7 16 7 4 3 6" xfId="31018" xr:uid="{00000000-0005-0000-0000-000056980000}"/>
    <cellStyle name="Normal 7 16 7 4 3 7" xfId="35970" xr:uid="{00000000-0005-0000-0000-000057980000}"/>
    <cellStyle name="Normal 7 16 7 4 4" xfId="3359" xr:uid="{00000000-0005-0000-0000-000058980000}"/>
    <cellStyle name="Normal 7 16 7 4 4 2" xfId="42970" xr:uid="{00000000-0005-0000-0000-000059980000}"/>
    <cellStyle name="Normal 7 16 7 4 5" xfId="8309" xr:uid="{00000000-0005-0000-0000-00005A980000}"/>
    <cellStyle name="Normal 7 16 7 4 5 2" xfId="38018" xr:uid="{00000000-0005-0000-0000-00005B980000}"/>
    <cellStyle name="Normal 7 16 7 4 6" xfId="13259" xr:uid="{00000000-0005-0000-0000-00005C980000}"/>
    <cellStyle name="Normal 7 16 7 4 7" xfId="18210" xr:uid="{00000000-0005-0000-0000-00005D980000}"/>
    <cellStyle name="Normal 7 16 7 4 8" xfId="23162" xr:uid="{00000000-0005-0000-0000-00005E980000}"/>
    <cellStyle name="Normal 7 16 7 4 9" xfId="28114" xr:uid="{00000000-0005-0000-0000-00005F980000}"/>
    <cellStyle name="Normal 7 16 7 5" xfId="2435" xr:uid="{00000000-0005-0000-0000-000060980000}"/>
    <cellStyle name="Normal 7 16 7 5 2" xfId="7385" xr:uid="{00000000-0005-0000-0000-000061980000}"/>
    <cellStyle name="Normal 7 16 7 5 2 2" xfId="42046" xr:uid="{00000000-0005-0000-0000-000062980000}"/>
    <cellStyle name="Normal 7 16 7 5 3" xfId="12335" xr:uid="{00000000-0005-0000-0000-000063980000}"/>
    <cellStyle name="Normal 7 16 7 5 3 2" xfId="37094" xr:uid="{00000000-0005-0000-0000-000064980000}"/>
    <cellStyle name="Normal 7 16 7 5 4" xfId="17286" xr:uid="{00000000-0005-0000-0000-000065980000}"/>
    <cellStyle name="Normal 7 16 7 5 5" xfId="22238" xr:uid="{00000000-0005-0000-0000-000066980000}"/>
    <cellStyle name="Normal 7 16 7 5 6" xfId="27190" xr:uid="{00000000-0005-0000-0000-000067980000}"/>
    <cellStyle name="Normal 7 16 7 5 7" xfId="32142" xr:uid="{00000000-0005-0000-0000-000068980000}"/>
    <cellStyle name="Normal 7 16 7 6" xfId="3887" xr:uid="{00000000-0005-0000-0000-000069980000}"/>
    <cellStyle name="Normal 7 16 7 6 2" xfId="8837" xr:uid="{00000000-0005-0000-0000-00006A980000}"/>
    <cellStyle name="Normal 7 16 7 6 2 2" xfId="43498" xr:uid="{00000000-0005-0000-0000-00006B980000}"/>
    <cellStyle name="Normal 7 16 7 6 3" xfId="13787" xr:uid="{00000000-0005-0000-0000-00006C980000}"/>
    <cellStyle name="Normal 7 16 7 6 3 2" xfId="38546" xr:uid="{00000000-0005-0000-0000-00006D980000}"/>
    <cellStyle name="Normal 7 16 7 6 4" xfId="18738" xr:uid="{00000000-0005-0000-0000-00006E980000}"/>
    <cellStyle name="Normal 7 16 7 6 5" xfId="23690" xr:uid="{00000000-0005-0000-0000-00006F980000}"/>
    <cellStyle name="Normal 7 16 7 6 6" xfId="28642" xr:uid="{00000000-0005-0000-0000-000070980000}"/>
    <cellStyle name="Normal 7 16 7 6 7" xfId="33594" xr:uid="{00000000-0005-0000-0000-000071980000}"/>
    <cellStyle name="Normal 7 16 7 7" xfId="5339" xr:uid="{00000000-0005-0000-0000-000072980000}"/>
    <cellStyle name="Normal 7 16 7 7 2" xfId="10289" xr:uid="{00000000-0005-0000-0000-000073980000}"/>
    <cellStyle name="Normal 7 16 7 7 2 2" xfId="44950" xr:uid="{00000000-0005-0000-0000-000074980000}"/>
    <cellStyle name="Normal 7 16 7 7 3" xfId="15239" xr:uid="{00000000-0005-0000-0000-000075980000}"/>
    <cellStyle name="Normal 7 16 7 7 3 2" xfId="39998" xr:uid="{00000000-0005-0000-0000-000076980000}"/>
    <cellStyle name="Normal 7 16 7 7 4" xfId="20190" xr:uid="{00000000-0005-0000-0000-000077980000}"/>
    <cellStyle name="Normal 7 16 7 7 5" xfId="25142" xr:uid="{00000000-0005-0000-0000-000078980000}"/>
    <cellStyle name="Normal 7 16 7 7 6" xfId="30094" xr:uid="{00000000-0005-0000-0000-000079980000}"/>
    <cellStyle name="Normal 7 16 7 7 7" xfId="35046" xr:uid="{00000000-0005-0000-0000-00007A980000}"/>
    <cellStyle name="Normal 7 16 7 8" xfId="1907" xr:uid="{00000000-0005-0000-0000-00007B980000}"/>
    <cellStyle name="Normal 7 16 7 8 2" xfId="41518" xr:uid="{00000000-0005-0000-0000-00007C980000}"/>
    <cellStyle name="Normal 7 16 7 9" xfId="6857" xr:uid="{00000000-0005-0000-0000-00007D980000}"/>
    <cellStyle name="Normal 7 16 7 9 2" xfId="36566" xr:uid="{00000000-0005-0000-0000-00007E980000}"/>
    <cellStyle name="Normal 7 16 8" xfId="455" xr:uid="{00000000-0005-0000-0000-00007F980000}"/>
    <cellStyle name="Normal 7 16 8 10" xfId="11873" xr:uid="{00000000-0005-0000-0000-000080980000}"/>
    <cellStyle name="Normal 7 16 8 11" xfId="16824" xr:uid="{00000000-0005-0000-0000-000081980000}"/>
    <cellStyle name="Normal 7 16 8 12" xfId="21776" xr:uid="{00000000-0005-0000-0000-000082980000}"/>
    <cellStyle name="Normal 7 16 8 13" xfId="26728" xr:uid="{00000000-0005-0000-0000-000083980000}"/>
    <cellStyle name="Normal 7 16 8 14" xfId="31680" xr:uid="{00000000-0005-0000-0000-000084980000}"/>
    <cellStyle name="Normal 7 16 8 2" xfId="1049" xr:uid="{00000000-0005-0000-0000-000085980000}"/>
    <cellStyle name="Normal 7 16 8 2 10" xfId="22040" xr:uid="{00000000-0005-0000-0000-000086980000}"/>
    <cellStyle name="Normal 7 16 8 2 11" xfId="26992" xr:uid="{00000000-0005-0000-0000-000087980000}"/>
    <cellStyle name="Normal 7 16 8 2 12" xfId="31944" xr:uid="{00000000-0005-0000-0000-000088980000}"/>
    <cellStyle name="Normal 7 16 8 2 2" xfId="1643" xr:uid="{00000000-0005-0000-0000-000089980000}"/>
    <cellStyle name="Normal 7 16 8 2 2 10" xfId="33396" xr:uid="{00000000-0005-0000-0000-00008A980000}"/>
    <cellStyle name="Normal 7 16 8 2 2 2" xfId="5141" xr:uid="{00000000-0005-0000-0000-00008B980000}"/>
    <cellStyle name="Normal 7 16 8 2 2 2 2" xfId="10091" xr:uid="{00000000-0005-0000-0000-00008C980000}"/>
    <cellStyle name="Normal 7 16 8 2 2 2 2 2" xfId="44752" xr:uid="{00000000-0005-0000-0000-00008D980000}"/>
    <cellStyle name="Normal 7 16 8 2 2 2 3" xfId="15041" xr:uid="{00000000-0005-0000-0000-00008E980000}"/>
    <cellStyle name="Normal 7 16 8 2 2 2 3 2" xfId="39800" xr:uid="{00000000-0005-0000-0000-00008F980000}"/>
    <cellStyle name="Normal 7 16 8 2 2 2 4" xfId="19992" xr:uid="{00000000-0005-0000-0000-000090980000}"/>
    <cellStyle name="Normal 7 16 8 2 2 2 5" xfId="24944" xr:uid="{00000000-0005-0000-0000-000091980000}"/>
    <cellStyle name="Normal 7 16 8 2 2 2 6" xfId="29896" xr:uid="{00000000-0005-0000-0000-000092980000}"/>
    <cellStyle name="Normal 7 16 8 2 2 2 7" xfId="34848" xr:uid="{00000000-0005-0000-0000-000093980000}"/>
    <cellStyle name="Normal 7 16 8 2 2 3" xfId="6593" xr:uid="{00000000-0005-0000-0000-000094980000}"/>
    <cellStyle name="Normal 7 16 8 2 2 3 2" xfId="11543" xr:uid="{00000000-0005-0000-0000-000095980000}"/>
    <cellStyle name="Normal 7 16 8 2 2 3 2 2" xfId="46204" xr:uid="{00000000-0005-0000-0000-000096980000}"/>
    <cellStyle name="Normal 7 16 8 2 2 3 3" xfId="16493" xr:uid="{00000000-0005-0000-0000-000097980000}"/>
    <cellStyle name="Normal 7 16 8 2 2 3 3 2" xfId="41252" xr:uid="{00000000-0005-0000-0000-000098980000}"/>
    <cellStyle name="Normal 7 16 8 2 2 3 4" xfId="21444" xr:uid="{00000000-0005-0000-0000-000099980000}"/>
    <cellStyle name="Normal 7 16 8 2 2 3 5" xfId="26396" xr:uid="{00000000-0005-0000-0000-00009A980000}"/>
    <cellStyle name="Normal 7 16 8 2 2 3 6" xfId="31348" xr:uid="{00000000-0005-0000-0000-00009B980000}"/>
    <cellStyle name="Normal 7 16 8 2 2 3 7" xfId="36300" xr:uid="{00000000-0005-0000-0000-00009C980000}"/>
    <cellStyle name="Normal 7 16 8 2 2 4" xfId="3689" xr:uid="{00000000-0005-0000-0000-00009D980000}"/>
    <cellStyle name="Normal 7 16 8 2 2 4 2" xfId="43300" xr:uid="{00000000-0005-0000-0000-00009E980000}"/>
    <cellStyle name="Normal 7 16 8 2 2 5" xfId="8639" xr:uid="{00000000-0005-0000-0000-00009F980000}"/>
    <cellStyle name="Normal 7 16 8 2 2 5 2" xfId="38348" xr:uid="{00000000-0005-0000-0000-0000A0980000}"/>
    <cellStyle name="Normal 7 16 8 2 2 6" xfId="13589" xr:uid="{00000000-0005-0000-0000-0000A1980000}"/>
    <cellStyle name="Normal 7 16 8 2 2 7" xfId="18540" xr:uid="{00000000-0005-0000-0000-0000A2980000}"/>
    <cellStyle name="Normal 7 16 8 2 2 8" xfId="23492" xr:uid="{00000000-0005-0000-0000-0000A3980000}"/>
    <cellStyle name="Normal 7 16 8 2 2 9" xfId="28444" xr:uid="{00000000-0005-0000-0000-0000A4980000}"/>
    <cellStyle name="Normal 7 16 8 2 3" xfId="3095" xr:uid="{00000000-0005-0000-0000-0000A5980000}"/>
    <cellStyle name="Normal 7 16 8 2 3 2" xfId="8045" xr:uid="{00000000-0005-0000-0000-0000A6980000}"/>
    <cellStyle name="Normal 7 16 8 2 3 2 2" xfId="42706" xr:uid="{00000000-0005-0000-0000-0000A7980000}"/>
    <cellStyle name="Normal 7 16 8 2 3 3" xfId="12995" xr:uid="{00000000-0005-0000-0000-0000A8980000}"/>
    <cellStyle name="Normal 7 16 8 2 3 3 2" xfId="37754" xr:uid="{00000000-0005-0000-0000-0000A9980000}"/>
    <cellStyle name="Normal 7 16 8 2 3 4" xfId="17946" xr:uid="{00000000-0005-0000-0000-0000AA980000}"/>
    <cellStyle name="Normal 7 16 8 2 3 5" xfId="22898" xr:uid="{00000000-0005-0000-0000-0000AB980000}"/>
    <cellStyle name="Normal 7 16 8 2 3 6" xfId="27850" xr:uid="{00000000-0005-0000-0000-0000AC980000}"/>
    <cellStyle name="Normal 7 16 8 2 3 7" xfId="32802" xr:uid="{00000000-0005-0000-0000-0000AD980000}"/>
    <cellStyle name="Normal 7 16 8 2 4" xfId="4547" xr:uid="{00000000-0005-0000-0000-0000AE980000}"/>
    <cellStyle name="Normal 7 16 8 2 4 2" xfId="9497" xr:uid="{00000000-0005-0000-0000-0000AF980000}"/>
    <cellStyle name="Normal 7 16 8 2 4 2 2" xfId="44158" xr:uid="{00000000-0005-0000-0000-0000B0980000}"/>
    <cellStyle name="Normal 7 16 8 2 4 3" xfId="14447" xr:uid="{00000000-0005-0000-0000-0000B1980000}"/>
    <cellStyle name="Normal 7 16 8 2 4 3 2" xfId="39206" xr:uid="{00000000-0005-0000-0000-0000B2980000}"/>
    <cellStyle name="Normal 7 16 8 2 4 4" xfId="19398" xr:uid="{00000000-0005-0000-0000-0000B3980000}"/>
    <cellStyle name="Normal 7 16 8 2 4 5" xfId="24350" xr:uid="{00000000-0005-0000-0000-0000B4980000}"/>
    <cellStyle name="Normal 7 16 8 2 4 6" xfId="29302" xr:uid="{00000000-0005-0000-0000-0000B5980000}"/>
    <cellStyle name="Normal 7 16 8 2 4 7" xfId="34254" xr:uid="{00000000-0005-0000-0000-0000B6980000}"/>
    <cellStyle name="Normal 7 16 8 2 5" xfId="5999" xr:uid="{00000000-0005-0000-0000-0000B7980000}"/>
    <cellStyle name="Normal 7 16 8 2 5 2" xfId="10949" xr:uid="{00000000-0005-0000-0000-0000B8980000}"/>
    <cellStyle name="Normal 7 16 8 2 5 2 2" xfId="45610" xr:uid="{00000000-0005-0000-0000-0000B9980000}"/>
    <cellStyle name="Normal 7 16 8 2 5 3" xfId="15899" xr:uid="{00000000-0005-0000-0000-0000BA980000}"/>
    <cellStyle name="Normal 7 16 8 2 5 3 2" xfId="40658" xr:uid="{00000000-0005-0000-0000-0000BB980000}"/>
    <cellStyle name="Normal 7 16 8 2 5 4" xfId="20850" xr:uid="{00000000-0005-0000-0000-0000BC980000}"/>
    <cellStyle name="Normal 7 16 8 2 5 5" xfId="25802" xr:uid="{00000000-0005-0000-0000-0000BD980000}"/>
    <cellStyle name="Normal 7 16 8 2 5 6" xfId="30754" xr:uid="{00000000-0005-0000-0000-0000BE980000}"/>
    <cellStyle name="Normal 7 16 8 2 5 7" xfId="35706" xr:uid="{00000000-0005-0000-0000-0000BF980000}"/>
    <cellStyle name="Normal 7 16 8 2 6" xfId="2237" xr:uid="{00000000-0005-0000-0000-0000C0980000}"/>
    <cellStyle name="Normal 7 16 8 2 6 2" xfId="41848" xr:uid="{00000000-0005-0000-0000-0000C1980000}"/>
    <cellStyle name="Normal 7 16 8 2 7" xfId="7187" xr:uid="{00000000-0005-0000-0000-0000C2980000}"/>
    <cellStyle name="Normal 7 16 8 2 7 2" xfId="36896" xr:uid="{00000000-0005-0000-0000-0000C3980000}"/>
    <cellStyle name="Normal 7 16 8 2 8" xfId="12137" xr:uid="{00000000-0005-0000-0000-0000C4980000}"/>
    <cellStyle name="Normal 7 16 8 2 9" xfId="17088" xr:uid="{00000000-0005-0000-0000-0000C5980000}"/>
    <cellStyle name="Normal 7 16 8 3" xfId="785" xr:uid="{00000000-0005-0000-0000-0000C6980000}"/>
    <cellStyle name="Normal 7 16 8 3 10" xfId="32538" xr:uid="{00000000-0005-0000-0000-0000C7980000}"/>
    <cellStyle name="Normal 7 16 8 3 2" xfId="4283" xr:uid="{00000000-0005-0000-0000-0000C8980000}"/>
    <cellStyle name="Normal 7 16 8 3 2 2" xfId="9233" xr:uid="{00000000-0005-0000-0000-0000C9980000}"/>
    <cellStyle name="Normal 7 16 8 3 2 2 2" xfId="43894" xr:uid="{00000000-0005-0000-0000-0000CA980000}"/>
    <cellStyle name="Normal 7 16 8 3 2 3" xfId="14183" xr:uid="{00000000-0005-0000-0000-0000CB980000}"/>
    <cellStyle name="Normal 7 16 8 3 2 3 2" xfId="38942" xr:uid="{00000000-0005-0000-0000-0000CC980000}"/>
    <cellStyle name="Normal 7 16 8 3 2 4" xfId="19134" xr:uid="{00000000-0005-0000-0000-0000CD980000}"/>
    <cellStyle name="Normal 7 16 8 3 2 5" xfId="24086" xr:uid="{00000000-0005-0000-0000-0000CE980000}"/>
    <cellStyle name="Normal 7 16 8 3 2 6" xfId="29038" xr:uid="{00000000-0005-0000-0000-0000CF980000}"/>
    <cellStyle name="Normal 7 16 8 3 2 7" xfId="33990" xr:uid="{00000000-0005-0000-0000-0000D0980000}"/>
    <cellStyle name="Normal 7 16 8 3 3" xfId="5735" xr:uid="{00000000-0005-0000-0000-0000D1980000}"/>
    <cellStyle name="Normal 7 16 8 3 3 2" xfId="10685" xr:uid="{00000000-0005-0000-0000-0000D2980000}"/>
    <cellStyle name="Normal 7 16 8 3 3 2 2" xfId="45346" xr:uid="{00000000-0005-0000-0000-0000D3980000}"/>
    <cellStyle name="Normal 7 16 8 3 3 3" xfId="15635" xr:uid="{00000000-0005-0000-0000-0000D4980000}"/>
    <cellStyle name="Normal 7 16 8 3 3 3 2" xfId="40394" xr:uid="{00000000-0005-0000-0000-0000D5980000}"/>
    <cellStyle name="Normal 7 16 8 3 3 4" xfId="20586" xr:uid="{00000000-0005-0000-0000-0000D6980000}"/>
    <cellStyle name="Normal 7 16 8 3 3 5" xfId="25538" xr:uid="{00000000-0005-0000-0000-0000D7980000}"/>
    <cellStyle name="Normal 7 16 8 3 3 6" xfId="30490" xr:uid="{00000000-0005-0000-0000-0000D8980000}"/>
    <cellStyle name="Normal 7 16 8 3 3 7" xfId="35442" xr:uid="{00000000-0005-0000-0000-0000D9980000}"/>
    <cellStyle name="Normal 7 16 8 3 4" xfId="2831" xr:uid="{00000000-0005-0000-0000-0000DA980000}"/>
    <cellStyle name="Normal 7 16 8 3 4 2" xfId="42442" xr:uid="{00000000-0005-0000-0000-0000DB980000}"/>
    <cellStyle name="Normal 7 16 8 3 5" xfId="7781" xr:uid="{00000000-0005-0000-0000-0000DC980000}"/>
    <cellStyle name="Normal 7 16 8 3 5 2" xfId="37490" xr:uid="{00000000-0005-0000-0000-0000DD980000}"/>
    <cellStyle name="Normal 7 16 8 3 6" xfId="12731" xr:uid="{00000000-0005-0000-0000-0000DE980000}"/>
    <cellStyle name="Normal 7 16 8 3 7" xfId="17682" xr:uid="{00000000-0005-0000-0000-0000DF980000}"/>
    <cellStyle name="Normal 7 16 8 3 8" xfId="22634" xr:uid="{00000000-0005-0000-0000-0000E0980000}"/>
    <cellStyle name="Normal 7 16 8 3 9" xfId="27586" xr:uid="{00000000-0005-0000-0000-0000E1980000}"/>
    <cellStyle name="Normal 7 16 8 4" xfId="1379" xr:uid="{00000000-0005-0000-0000-0000E2980000}"/>
    <cellStyle name="Normal 7 16 8 4 10" xfId="33132" xr:uid="{00000000-0005-0000-0000-0000E3980000}"/>
    <cellStyle name="Normal 7 16 8 4 2" xfId="4877" xr:uid="{00000000-0005-0000-0000-0000E4980000}"/>
    <cellStyle name="Normal 7 16 8 4 2 2" xfId="9827" xr:uid="{00000000-0005-0000-0000-0000E5980000}"/>
    <cellStyle name="Normal 7 16 8 4 2 2 2" xfId="44488" xr:uid="{00000000-0005-0000-0000-0000E6980000}"/>
    <cellStyle name="Normal 7 16 8 4 2 3" xfId="14777" xr:uid="{00000000-0005-0000-0000-0000E7980000}"/>
    <cellStyle name="Normal 7 16 8 4 2 3 2" xfId="39536" xr:uid="{00000000-0005-0000-0000-0000E8980000}"/>
    <cellStyle name="Normal 7 16 8 4 2 4" xfId="19728" xr:uid="{00000000-0005-0000-0000-0000E9980000}"/>
    <cellStyle name="Normal 7 16 8 4 2 5" xfId="24680" xr:uid="{00000000-0005-0000-0000-0000EA980000}"/>
    <cellStyle name="Normal 7 16 8 4 2 6" xfId="29632" xr:uid="{00000000-0005-0000-0000-0000EB980000}"/>
    <cellStyle name="Normal 7 16 8 4 2 7" xfId="34584" xr:uid="{00000000-0005-0000-0000-0000EC980000}"/>
    <cellStyle name="Normal 7 16 8 4 3" xfId="6329" xr:uid="{00000000-0005-0000-0000-0000ED980000}"/>
    <cellStyle name="Normal 7 16 8 4 3 2" xfId="11279" xr:uid="{00000000-0005-0000-0000-0000EE980000}"/>
    <cellStyle name="Normal 7 16 8 4 3 2 2" xfId="45940" xr:uid="{00000000-0005-0000-0000-0000EF980000}"/>
    <cellStyle name="Normal 7 16 8 4 3 3" xfId="16229" xr:uid="{00000000-0005-0000-0000-0000F0980000}"/>
    <cellStyle name="Normal 7 16 8 4 3 3 2" xfId="40988" xr:uid="{00000000-0005-0000-0000-0000F1980000}"/>
    <cellStyle name="Normal 7 16 8 4 3 4" xfId="21180" xr:uid="{00000000-0005-0000-0000-0000F2980000}"/>
    <cellStyle name="Normal 7 16 8 4 3 5" xfId="26132" xr:uid="{00000000-0005-0000-0000-0000F3980000}"/>
    <cellStyle name="Normal 7 16 8 4 3 6" xfId="31084" xr:uid="{00000000-0005-0000-0000-0000F4980000}"/>
    <cellStyle name="Normal 7 16 8 4 3 7" xfId="36036" xr:uid="{00000000-0005-0000-0000-0000F5980000}"/>
    <cellStyle name="Normal 7 16 8 4 4" xfId="3425" xr:uid="{00000000-0005-0000-0000-0000F6980000}"/>
    <cellStyle name="Normal 7 16 8 4 4 2" xfId="43036" xr:uid="{00000000-0005-0000-0000-0000F7980000}"/>
    <cellStyle name="Normal 7 16 8 4 5" xfId="8375" xr:uid="{00000000-0005-0000-0000-0000F8980000}"/>
    <cellStyle name="Normal 7 16 8 4 5 2" xfId="38084" xr:uid="{00000000-0005-0000-0000-0000F9980000}"/>
    <cellStyle name="Normal 7 16 8 4 6" xfId="13325" xr:uid="{00000000-0005-0000-0000-0000FA980000}"/>
    <cellStyle name="Normal 7 16 8 4 7" xfId="18276" xr:uid="{00000000-0005-0000-0000-0000FB980000}"/>
    <cellStyle name="Normal 7 16 8 4 8" xfId="23228" xr:uid="{00000000-0005-0000-0000-0000FC980000}"/>
    <cellStyle name="Normal 7 16 8 4 9" xfId="28180" xr:uid="{00000000-0005-0000-0000-0000FD980000}"/>
    <cellStyle name="Normal 7 16 8 5" xfId="2501" xr:uid="{00000000-0005-0000-0000-0000FE980000}"/>
    <cellStyle name="Normal 7 16 8 5 2" xfId="7451" xr:uid="{00000000-0005-0000-0000-0000FF980000}"/>
    <cellStyle name="Normal 7 16 8 5 2 2" xfId="42112" xr:uid="{00000000-0005-0000-0000-000000990000}"/>
    <cellStyle name="Normal 7 16 8 5 3" xfId="12401" xr:uid="{00000000-0005-0000-0000-000001990000}"/>
    <cellStyle name="Normal 7 16 8 5 3 2" xfId="37160" xr:uid="{00000000-0005-0000-0000-000002990000}"/>
    <cellStyle name="Normal 7 16 8 5 4" xfId="17352" xr:uid="{00000000-0005-0000-0000-000003990000}"/>
    <cellStyle name="Normal 7 16 8 5 5" xfId="22304" xr:uid="{00000000-0005-0000-0000-000004990000}"/>
    <cellStyle name="Normal 7 16 8 5 6" xfId="27256" xr:uid="{00000000-0005-0000-0000-000005990000}"/>
    <cellStyle name="Normal 7 16 8 5 7" xfId="32208" xr:uid="{00000000-0005-0000-0000-000006990000}"/>
    <cellStyle name="Normal 7 16 8 6" xfId="3953" xr:uid="{00000000-0005-0000-0000-000007990000}"/>
    <cellStyle name="Normal 7 16 8 6 2" xfId="8903" xr:uid="{00000000-0005-0000-0000-000008990000}"/>
    <cellStyle name="Normal 7 16 8 6 2 2" xfId="43564" xr:uid="{00000000-0005-0000-0000-000009990000}"/>
    <cellStyle name="Normal 7 16 8 6 3" xfId="13853" xr:uid="{00000000-0005-0000-0000-00000A990000}"/>
    <cellStyle name="Normal 7 16 8 6 3 2" xfId="38612" xr:uid="{00000000-0005-0000-0000-00000B990000}"/>
    <cellStyle name="Normal 7 16 8 6 4" xfId="18804" xr:uid="{00000000-0005-0000-0000-00000C990000}"/>
    <cellStyle name="Normal 7 16 8 6 5" xfId="23756" xr:uid="{00000000-0005-0000-0000-00000D990000}"/>
    <cellStyle name="Normal 7 16 8 6 6" xfId="28708" xr:uid="{00000000-0005-0000-0000-00000E990000}"/>
    <cellStyle name="Normal 7 16 8 6 7" xfId="33660" xr:uid="{00000000-0005-0000-0000-00000F990000}"/>
    <cellStyle name="Normal 7 16 8 7" xfId="5405" xr:uid="{00000000-0005-0000-0000-000010990000}"/>
    <cellStyle name="Normal 7 16 8 7 2" xfId="10355" xr:uid="{00000000-0005-0000-0000-000011990000}"/>
    <cellStyle name="Normal 7 16 8 7 2 2" xfId="45016" xr:uid="{00000000-0005-0000-0000-000012990000}"/>
    <cellStyle name="Normal 7 16 8 7 3" xfId="15305" xr:uid="{00000000-0005-0000-0000-000013990000}"/>
    <cellStyle name="Normal 7 16 8 7 3 2" xfId="40064" xr:uid="{00000000-0005-0000-0000-000014990000}"/>
    <cellStyle name="Normal 7 16 8 7 4" xfId="20256" xr:uid="{00000000-0005-0000-0000-000015990000}"/>
    <cellStyle name="Normal 7 16 8 7 5" xfId="25208" xr:uid="{00000000-0005-0000-0000-000016990000}"/>
    <cellStyle name="Normal 7 16 8 7 6" xfId="30160" xr:uid="{00000000-0005-0000-0000-000017990000}"/>
    <cellStyle name="Normal 7 16 8 7 7" xfId="35112" xr:uid="{00000000-0005-0000-0000-000018990000}"/>
    <cellStyle name="Normal 7 16 8 8" xfId="1973" xr:uid="{00000000-0005-0000-0000-000019990000}"/>
    <cellStyle name="Normal 7 16 8 8 2" xfId="41584" xr:uid="{00000000-0005-0000-0000-00001A990000}"/>
    <cellStyle name="Normal 7 16 8 9" xfId="6923" xr:uid="{00000000-0005-0000-0000-00001B990000}"/>
    <cellStyle name="Normal 7 16 8 9 2" xfId="36632" xr:uid="{00000000-0005-0000-0000-00001C990000}"/>
    <cellStyle name="Normal 7 16 9" xfId="587" xr:uid="{00000000-0005-0000-0000-00001D990000}"/>
    <cellStyle name="Normal 7 16 9 10" xfId="21578" xr:uid="{00000000-0005-0000-0000-00001E990000}"/>
    <cellStyle name="Normal 7 16 9 11" xfId="26530" xr:uid="{00000000-0005-0000-0000-00001F990000}"/>
    <cellStyle name="Normal 7 16 9 12" xfId="31482" xr:uid="{00000000-0005-0000-0000-000020990000}"/>
    <cellStyle name="Normal 7 16 9 2" xfId="1181" xr:uid="{00000000-0005-0000-0000-000021990000}"/>
    <cellStyle name="Normal 7 16 9 2 10" xfId="32934" xr:uid="{00000000-0005-0000-0000-000022990000}"/>
    <cellStyle name="Normal 7 16 9 2 2" xfId="4679" xr:uid="{00000000-0005-0000-0000-000023990000}"/>
    <cellStyle name="Normal 7 16 9 2 2 2" xfId="9629" xr:uid="{00000000-0005-0000-0000-000024990000}"/>
    <cellStyle name="Normal 7 16 9 2 2 2 2" xfId="44290" xr:uid="{00000000-0005-0000-0000-000025990000}"/>
    <cellStyle name="Normal 7 16 9 2 2 3" xfId="14579" xr:uid="{00000000-0005-0000-0000-000026990000}"/>
    <cellStyle name="Normal 7 16 9 2 2 3 2" xfId="39338" xr:uid="{00000000-0005-0000-0000-000027990000}"/>
    <cellStyle name="Normal 7 16 9 2 2 4" xfId="19530" xr:uid="{00000000-0005-0000-0000-000028990000}"/>
    <cellStyle name="Normal 7 16 9 2 2 5" xfId="24482" xr:uid="{00000000-0005-0000-0000-000029990000}"/>
    <cellStyle name="Normal 7 16 9 2 2 6" xfId="29434" xr:uid="{00000000-0005-0000-0000-00002A990000}"/>
    <cellStyle name="Normal 7 16 9 2 2 7" xfId="34386" xr:uid="{00000000-0005-0000-0000-00002B990000}"/>
    <cellStyle name="Normal 7 16 9 2 3" xfId="6131" xr:uid="{00000000-0005-0000-0000-00002C990000}"/>
    <cellStyle name="Normal 7 16 9 2 3 2" xfId="11081" xr:uid="{00000000-0005-0000-0000-00002D990000}"/>
    <cellStyle name="Normal 7 16 9 2 3 2 2" xfId="45742" xr:uid="{00000000-0005-0000-0000-00002E990000}"/>
    <cellStyle name="Normal 7 16 9 2 3 3" xfId="16031" xr:uid="{00000000-0005-0000-0000-00002F990000}"/>
    <cellStyle name="Normal 7 16 9 2 3 3 2" xfId="40790" xr:uid="{00000000-0005-0000-0000-000030990000}"/>
    <cellStyle name="Normal 7 16 9 2 3 4" xfId="20982" xr:uid="{00000000-0005-0000-0000-000031990000}"/>
    <cellStyle name="Normal 7 16 9 2 3 5" xfId="25934" xr:uid="{00000000-0005-0000-0000-000032990000}"/>
    <cellStyle name="Normal 7 16 9 2 3 6" xfId="30886" xr:uid="{00000000-0005-0000-0000-000033990000}"/>
    <cellStyle name="Normal 7 16 9 2 3 7" xfId="35838" xr:uid="{00000000-0005-0000-0000-000034990000}"/>
    <cellStyle name="Normal 7 16 9 2 4" xfId="3227" xr:uid="{00000000-0005-0000-0000-000035990000}"/>
    <cellStyle name="Normal 7 16 9 2 4 2" xfId="42838" xr:uid="{00000000-0005-0000-0000-000036990000}"/>
    <cellStyle name="Normal 7 16 9 2 5" xfId="8177" xr:uid="{00000000-0005-0000-0000-000037990000}"/>
    <cellStyle name="Normal 7 16 9 2 5 2" xfId="37886" xr:uid="{00000000-0005-0000-0000-000038990000}"/>
    <cellStyle name="Normal 7 16 9 2 6" xfId="13127" xr:uid="{00000000-0005-0000-0000-000039990000}"/>
    <cellStyle name="Normal 7 16 9 2 7" xfId="18078" xr:uid="{00000000-0005-0000-0000-00003A990000}"/>
    <cellStyle name="Normal 7 16 9 2 8" xfId="23030" xr:uid="{00000000-0005-0000-0000-00003B990000}"/>
    <cellStyle name="Normal 7 16 9 2 9" xfId="27982" xr:uid="{00000000-0005-0000-0000-00003C990000}"/>
    <cellStyle name="Normal 7 16 9 3" xfId="2633" xr:uid="{00000000-0005-0000-0000-00003D990000}"/>
    <cellStyle name="Normal 7 16 9 3 2" xfId="7583" xr:uid="{00000000-0005-0000-0000-00003E990000}"/>
    <cellStyle name="Normal 7 16 9 3 2 2" xfId="42244" xr:uid="{00000000-0005-0000-0000-00003F990000}"/>
    <cellStyle name="Normal 7 16 9 3 3" xfId="12533" xr:uid="{00000000-0005-0000-0000-000040990000}"/>
    <cellStyle name="Normal 7 16 9 3 3 2" xfId="37292" xr:uid="{00000000-0005-0000-0000-000041990000}"/>
    <cellStyle name="Normal 7 16 9 3 4" xfId="17484" xr:uid="{00000000-0005-0000-0000-000042990000}"/>
    <cellStyle name="Normal 7 16 9 3 5" xfId="22436" xr:uid="{00000000-0005-0000-0000-000043990000}"/>
    <cellStyle name="Normal 7 16 9 3 6" xfId="27388" xr:uid="{00000000-0005-0000-0000-000044990000}"/>
    <cellStyle name="Normal 7 16 9 3 7" xfId="32340" xr:uid="{00000000-0005-0000-0000-000045990000}"/>
    <cellStyle name="Normal 7 16 9 4" xfId="4085" xr:uid="{00000000-0005-0000-0000-000046990000}"/>
    <cellStyle name="Normal 7 16 9 4 2" xfId="9035" xr:uid="{00000000-0005-0000-0000-000047990000}"/>
    <cellStyle name="Normal 7 16 9 4 2 2" xfId="43696" xr:uid="{00000000-0005-0000-0000-000048990000}"/>
    <cellStyle name="Normal 7 16 9 4 3" xfId="13985" xr:uid="{00000000-0005-0000-0000-000049990000}"/>
    <cellStyle name="Normal 7 16 9 4 3 2" xfId="38744" xr:uid="{00000000-0005-0000-0000-00004A990000}"/>
    <cellStyle name="Normal 7 16 9 4 4" xfId="18936" xr:uid="{00000000-0005-0000-0000-00004B990000}"/>
    <cellStyle name="Normal 7 16 9 4 5" xfId="23888" xr:uid="{00000000-0005-0000-0000-00004C990000}"/>
    <cellStyle name="Normal 7 16 9 4 6" xfId="28840" xr:uid="{00000000-0005-0000-0000-00004D990000}"/>
    <cellStyle name="Normal 7 16 9 4 7" xfId="33792" xr:uid="{00000000-0005-0000-0000-00004E990000}"/>
    <cellStyle name="Normal 7 16 9 5" xfId="5537" xr:uid="{00000000-0005-0000-0000-00004F990000}"/>
    <cellStyle name="Normal 7 16 9 5 2" xfId="10487" xr:uid="{00000000-0005-0000-0000-000050990000}"/>
    <cellStyle name="Normal 7 16 9 5 2 2" xfId="45148" xr:uid="{00000000-0005-0000-0000-000051990000}"/>
    <cellStyle name="Normal 7 16 9 5 3" xfId="15437" xr:uid="{00000000-0005-0000-0000-000052990000}"/>
    <cellStyle name="Normal 7 16 9 5 3 2" xfId="40196" xr:uid="{00000000-0005-0000-0000-000053990000}"/>
    <cellStyle name="Normal 7 16 9 5 4" xfId="20388" xr:uid="{00000000-0005-0000-0000-000054990000}"/>
    <cellStyle name="Normal 7 16 9 5 5" xfId="25340" xr:uid="{00000000-0005-0000-0000-000055990000}"/>
    <cellStyle name="Normal 7 16 9 5 6" xfId="30292" xr:uid="{00000000-0005-0000-0000-000056990000}"/>
    <cellStyle name="Normal 7 16 9 5 7" xfId="35244" xr:uid="{00000000-0005-0000-0000-000057990000}"/>
    <cellStyle name="Normal 7 16 9 6" xfId="1775" xr:uid="{00000000-0005-0000-0000-000058990000}"/>
    <cellStyle name="Normal 7 16 9 6 2" xfId="41386" xr:uid="{00000000-0005-0000-0000-000059990000}"/>
    <cellStyle name="Normal 7 16 9 7" xfId="6725" xr:uid="{00000000-0005-0000-0000-00005A990000}"/>
    <cellStyle name="Normal 7 16 9 7 2" xfId="36434" xr:uid="{00000000-0005-0000-0000-00005B990000}"/>
    <cellStyle name="Normal 7 16 9 8" xfId="11675" xr:uid="{00000000-0005-0000-0000-00005C990000}"/>
    <cellStyle name="Normal 7 16 9 9" xfId="16626" xr:uid="{00000000-0005-0000-0000-00005D990000}"/>
    <cellStyle name="Normal 7 17" xfId="178" xr:uid="{00000000-0005-0000-0000-00005E990000}"/>
    <cellStyle name="Normal 7 17 10" xfId="1125" xr:uid="{00000000-0005-0000-0000-00005F990000}"/>
    <cellStyle name="Normal 7 17 10 10" xfId="32878" xr:uid="{00000000-0005-0000-0000-000060990000}"/>
    <cellStyle name="Normal 7 17 10 2" xfId="4623" xr:uid="{00000000-0005-0000-0000-000061990000}"/>
    <cellStyle name="Normal 7 17 10 2 2" xfId="9573" xr:uid="{00000000-0005-0000-0000-000062990000}"/>
    <cellStyle name="Normal 7 17 10 2 2 2" xfId="44234" xr:uid="{00000000-0005-0000-0000-000063990000}"/>
    <cellStyle name="Normal 7 17 10 2 3" xfId="14523" xr:uid="{00000000-0005-0000-0000-000064990000}"/>
    <cellStyle name="Normal 7 17 10 2 3 2" xfId="39282" xr:uid="{00000000-0005-0000-0000-000065990000}"/>
    <cellStyle name="Normal 7 17 10 2 4" xfId="19474" xr:uid="{00000000-0005-0000-0000-000066990000}"/>
    <cellStyle name="Normal 7 17 10 2 5" xfId="24426" xr:uid="{00000000-0005-0000-0000-000067990000}"/>
    <cellStyle name="Normal 7 17 10 2 6" xfId="29378" xr:uid="{00000000-0005-0000-0000-000068990000}"/>
    <cellStyle name="Normal 7 17 10 2 7" xfId="34330" xr:uid="{00000000-0005-0000-0000-000069990000}"/>
    <cellStyle name="Normal 7 17 10 3" xfId="6075" xr:uid="{00000000-0005-0000-0000-00006A990000}"/>
    <cellStyle name="Normal 7 17 10 3 2" xfId="11025" xr:uid="{00000000-0005-0000-0000-00006B990000}"/>
    <cellStyle name="Normal 7 17 10 3 2 2" xfId="45686" xr:uid="{00000000-0005-0000-0000-00006C990000}"/>
    <cellStyle name="Normal 7 17 10 3 3" xfId="15975" xr:uid="{00000000-0005-0000-0000-00006D990000}"/>
    <cellStyle name="Normal 7 17 10 3 3 2" xfId="40734" xr:uid="{00000000-0005-0000-0000-00006E990000}"/>
    <cellStyle name="Normal 7 17 10 3 4" xfId="20926" xr:uid="{00000000-0005-0000-0000-00006F990000}"/>
    <cellStyle name="Normal 7 17 10 3 5" xfId="25878" xr:uid="{00000000-0005-0000-0000-000070990000}"/>
    <cellStyle name="Normal 7 17 10 3 6" xfId="30830" xr:uid="{00000000-0005-0000-0000-000071990000}"/>
    <cellStyle name="Normal 7 17 10 3 7" xfId="35782" xr:uid="{00000000-0005-0000-0000-000072990000}"/>
    <cellStyle name="Normal 7 17 10 4" xfId="3171" xr:uid="{00000000-0005-0000-0000-000073990000}"/>
    <cellStyle name="Normal 7 17 10 4 2" xfId="42782" xr:uid="{00000000-0005-0000-0000-000074990000}"/>
    <cellStyle name="Normal 7 17 10 5" xfId="8121" xr:uid="{00000000-0005-0000-0000-000075990000}"/>
    <cellStyle name="Normal 7 17 10 5 2" xfId="37830" xr:uid="{00000000-0005-0000-0000-000076990000}"/>
    <cellStyle name="Normal 7 17 10 6" xfId="13071" xr:uid="{00000000-0005-0000-0000-000077990000}"/>
    <cellStyle name="Normal 7 17 10 7" xfId="18022" xr:uid="{00000000-0005-0000-0000-000078990000}"/>
    <cellStyle name="Normal 7 17 10 8" xfId="22974" xr:uid="{00000000-0005-0000-0000-000079990000}"/>
    <cellStyle name="Normal 7 17 10 9" xfId="27926" xr:uid="{00000000-0005-0000-0000-00007A990000}"/>
    <cellStyle name="Normal 7 17 11" xfId="2313" xr:uid="{00000000-0005-0000-0000-00007B990000}"/>
    <cellStyle name="Normal 7 17 11 2" xfId="7263" xr:uid="{00000000-0005-0000-0000-00007C990000}"/>
    <cellStyle name="Normal 7 17 11 2 2" xfId="41924" xr:uid="{00000000-0005-0000-0000-00007D990000}"/>
    <cellStyle name="Normal 7 17 11 3" xfId="12213" xr:uid="{00000000-0005-0000-0000-00007E990000}"/>
    <cellStyle name="Normal 7 17 11 3 2" xfId="36972" xr:uid="{00000000-0005-0000-0000-00007F990000}"/>
    <cellStyle name="Normal 7 17 11 4" xfId="17164" xr:uid="{00000000-0005-0000-0000-000080990000}"/>
    <cellStyle name="Normal 7 17 11 5" xfId="22116" xr:uid="{00000000-0005-0000-0000-000081990000}"/>
    <cellStyle name="Normal 7 17 11 6" xfId="27068" xr:uid="{00000000-0005-0000-0000-000082990000}"/>
    <cellStyle name="Normal 7 17 11 7" xfId="32020" xr:uid="{00000000-0005-0000-0000-000083990000}"/>
    <cellStyle name="Normal 7 17 12" xfId="3765" xr:uid="{00000000-0005-0000-0000-000084990000}"/>
    <cellStyle name="Normal 7 17 12 2" xfId="8715" xr:uid="{00000000-0005-0000-0000-000085990000}"/>
    <cellStyle name="Normal 7 17 12 2 2" xfId="43376" xr:uid="{00000000-0005-0000-0000-000086990000}"/>
    <cellStyle name="Normal 7 17 12 3" xfId="13665" xr:uid="{00000000-0005-0000-0000-000087990000}"/>
    <cellStyle name="Normal 7 17 12 3 2" xfId="38424" xr:uid="{00000000-0005-0000-0000-000088990000}"/>
    <cellStyle name="Normal 7 17 12 4" xfId="18616" xr:uid="{00000000-0005-0000-0000-000089990000}"/>
    <cellStyle name="Normal 7 17 12 5" xfId="23568" xr:uid="{00000000-0005-0000-0000-00008A990000}"/>
    <cellStyle name="Normal 7 17 12 6" xfId="28520" xr:uid="{00000000-0005-0000-0000-00008B990000}"/>
    <cellStyle name="Normal 7 17 12 7" xfId="33472" xr:uid="{00000000-0005-0000-0000-00008C990000}"/>
    <cellStyle name="Normal 7 17 13" xfId="5217" xr:uid="{00000000-0005-0000-0000-00008D990000}"/>
    <cellStyle name="Normal 7 17 13 2" xfId="10167" xr:uid="{00000000-0005-0000-0000-00008E990000}"/>
    <cellStyle name="Normal 7 17 13 2 2" xfId="44828" xr:uid="{00000000-0005-0000-0000-00008F990000}"/>
    <cellStyle name="Normal 7 17 13 3" xfId="15117" xr:uid="{00000000-0005-0000-0000-000090990000}"/>
    <cellStyle name="Normal 7 17 13 3 2" xfId="39876" xr:uid="{00000000-0005-0000-0000-000091990000}"/>
    <cellStyle name="Normal 7 17 13 4" xfId="20068" xr:uid="{00000000-0005-0000-0000-000092990000}"/>
    <cellStyle name="Normal 7 17 13 5" xfId="25020" xr:uid="{00000000-0005-0000-0000-000093990000}"/>
    <cellStyle name="Normal 7 17 13 6" xfId="29972" xr:uid="{00000000-0005-0000-0000-000094990000}"/>
    <cellStyle name="Normal 7 17 13 7" xfId="34924" xr:uid="{00000000-0005-0000-0000-000095990000}"/>
    <cellStyle name="Normal 7 17 14" xfId="1719" xr:uid="{00000000-0005-0000-0000-000096990000}"/>
    <cellStyle name="Normal 7 17 14 2" xfId="41330" xr:uid="{00000000-0005-0000-0000-000097990000}"/>
    <cellStyle name="Normal 7 17 15" xfId="6669" xr:uid="{00000000-0005-0000-0000-000098990000}"/>
    <cellStyle name="Normal 7 17 15 2" xfId="36378" xr:uid="{00000000-0005-0000-0000-000099990000}"/>
    <cellStyle name="Normal 7 17 16" xfId="11619" xr:uid="{00000000-0005-0000-0000-00009A990000}"/>
    <cellStyle name="Normal 7 17 17" xfId="16570" xr:uid="{00000000-0005-0000-0000-00009B990000}"/>
    <cellStyle name="Normal 7 17 18" xfId="21522" xr:uid="{00000000-0005-0000-0000-00009C990000}"/>
    <cellStyle name="Normal 7 17 19" xfId="26474" xr:uid="{00000000-0005-0000-0000-00009D990000}"/>
    <cellStyle name="Normal 7 17 2" xfId="282" xr:uid="{00000000-0005-0000-0000-00009E990000}"/>
    <cellStyle name="Normal 7 17 2 10" xfId="2328" xr:uid="{00000000-0005-0000-0000-00009F990000}"/>
    <cellStyle name="Normal 7 17 2 10 2" xfId="7278" xr:uid="{00000000-0005-0000-0000-0000A0990000}"/>
    <cellStyle name="Normal 7 17 2 10 2 2" xfId="41939" xr:uid="{00000000-0005-0000-0000-0000A1990000}"/>
    <cellStyle name="Normal 7 17 2 10 3" xfId="12228" xr:uid="{00000000-0005-0000-0000-0000A2990000}"/>
    <cellStyle name="Normal 7 17 2 10 3 2" xfId="36987" xr:uid="{00000000-0005-0000-0000-0000A3990000}"/>
    <cellStyle name="Normal 7 17 2 10 4" xfId="17179" xr:uid="{00000000-0005-0000-0000-0000A4990000}"/>
    <cellStyle name="Normal 7 17 2 10 5" xfId="22131" xr:uid="{00000000-0005-0000-0000-0000A5990000}"/>
    <cellStyle name="Normal 7 17 2 10 6" xfId="27083" xr:uid="{00000000-0005-0000-0000-0000A6990000}"/>
    <cellStyle name="Normal 7 17 2 10 7" xfId="32035" xr:uid="{00000000-0005-0000-0000-0000A7990000}"/>
    <cellStyle name="Normal 7 17 2 11" xfId="3780" xr:uid="{00000000-0005-0000-0000-0000A8990000}"/>
    <cellStyle name="Normal 7 17 2 11 2" xfId="8730" xr:uid="{00000000-0005-0000-0000-0000A9990000}"/>
    <cellStyle name="Normal 7 17 2 11 2 2" xfId="43391" xr:uid="{00000000-0005-0000-0000-0000AA990000}"/>
    <cellStyle name="Normal 7 17 2 11 3" xfId="13680" xr:uid="{00000000-0005-0000-0000-0000AB990000}"/>
    <cellStyle name="Normal 7 17 2 11 3 2" xfId="38439" xr:uid="{00000000-0005-0000-0000-0000AC990000}"/>
    <cellStyle name="Normal 7 17 2 11 4" xfId="18631" xr:uid="{00000000-0005-0000-0000-0000AD990000}"/>
    <cellStyle name="Normal 7 17 2 11 5" xfId="23583" xr:uid="{00000000-0005-0000-0000-0000AE990000}"/>
    <cellStyle name="Normal 7 17 2 11 6" xfId="28535" xr:uid="{00000000-0005-0000-0000-0000AF990000}"/>
    <cellStyle name="Normal 7 17 2 11 7" xfId="33487" xr:uid="{00000000-0005-0000-0000-0000B0990000}"/>
    <cellStyle name="Normal 7 17 2 12" xfId="5232" xr:uid="{00000000-0005-0000-0000-0000B1990000}"/>
    <cellStyle name="Normal 7 17 2 12 2" xfId="10182" xr:uid="{00000000-0005-0000-0000-0000B2990000}"/>
    <cellStyle name="Normal 7 17 2 12 2 2" xfId="44843" xr:uid="{00000000-0005-0000-0000-0000B3990000}"/>
    <cellStyle name="Normal 7 17 2 12 3" xfId="15132" xr:uid="{00000000-0005-0000-0000-0000B4990000}"/>
    <cellStyle name="Normal 7 17 2 12 3 2" xfId="39891" xr:uid="{00000000-0005-0000-0000-0000B5990000}"/>
    <cellStyle name="Normal 7 17 2 12 4" xfId="20083" xr:uid="{00000000-0005-0000-0000-0000B6990000}"/>
    <cellStyle name="Normal 7 17 2 12 5" xfId="25035" xr:uid="{00000000-0005-0000-0000-0000B7990000}"/>
    <cellStyle name="Normal 7 17 2 12 6" xfId="29987" xr:uid="{00000000-0005-0000-0000-0000B8990000}"/>
    <cellStyle name="Normal 7 17 2 12 7" xfId="34939" xr:uid="{00000000-0005-0000-0000-0000B9990000}"/>
    <cellStyle name="Normal 7 17 2 13" xfId="1734" xr:uid="{00000000-0005-0000-0000-0000BA990000}"/>
    <cellStyle name="Normal 7 17 2 13 2" xfId="41345" xr:uid="{00000000-0005-0000-0000-0000BB990000}"/>
    <cellStyle name="Normal 7 17 2 14" xfId="6684" xr:uid="{00000000-0005-0000-0000-0000BC990000}"/>
    <cellStyle name="Normal 7 17 2 14 2" xfId="36393" xr:uid="{00000000-0005-0000-0000-0000BD990000}"/>
    <cellStyle name="Normal 7 17 2 15" xfId="11634" xr:uid="{00000000-0005-0000-0000-0000BE990000}"/>
    <cellStyle name="Normal 7 17 2 16" xfId="16585" xr:uid="{00000000-0005-0000-0000-0000BF990000}"/>
    <cellStyle name="Normal 7 17 2 17" xfId="21537" xr:uid="{00000000-0005-0000-0000-0000C0990000}"/>
    <cellStyle name="Normal 7 17 2 18" xfId="26489" xr:uid="{00000000-0005-0000-0000-0000C1990000}"/>
    <cellStyle name="Normal 7 17 2 19" xfId="31441" xr:uid="{00000000-0005-0000-0000-0000C2990000}"/>
    <cellStyle name="Normal 7 17 2 2" xfId="315" xr:uid="{00000000-0005-0000-0000-0000C3990000}"/>
    <cellStyle name="Normal 7 17 2 2 10" xfId="3813" xr:uid="{00000000-0005-0000-0000-0000C4990000}"/>
    <cellStyle name="Normal 7 17 2 2 10 2" xfId="8763" xr:uid="{00000000-0005-0000-0000-0000C5990000}"/>
    <cellStyle name="Normal 7 17 2 2 10 2 2" xfId="43424" xr:uid="{00000000-0005-0000-0000-0000C6990000}"/>
    <cellStyle name="Normal 7 17 2 2 10 3" xfId="13713" xr:uid="{00000000-0005-0000-0000-0000C7990000}"/>
    <cellStyle name="Normal 7 17 2 2 10 3 2" xfId="38472" xr:uid="{00000000-0005-0000-0000-0000C8990000}"/>
    <cellStyle name="Normal 7 17 2 2 10 4" xfId="18664" xr:uid="{00000000-0005-0000-0000-0000C9990000}"/>
    <cellStyle name="Normal 7 17 2 2 10 5" xfId="23616" xr:uid="{00000000-0005-0000-0000-0000CA990000}"/>
    <cellStyle name="Normal 7 17 2 2 10 6" xfId="28568" xr:uid="{00000000-0005-0000-0000-0000CB990000}"/>
    <cellStyle name="Normal 7 17 2 2 10 7" xfId="33520" xr:uid="{00000000-0005-0000-0000-0000CC990000}"/>
    <cellStyle name="Normal 7 17 2 2 11" xfId="5265" xr:uid="{00000000-0005-0000-0000-0000CD990000}"/>
    <cellStyle name="Normal 7 17 2 2 11 2" xfId="10215" xr:uid="{00000000-0005-0000-0000-0000CE990000}"/>
    <cellStyle name="Normal 7 17 2 2 11 2 2" xfId="44876" xr:uid="{00000000-0005-0000-0000-0000CF990000}"/>
    <cellStyle name="Normal 7 17 2 2 11 3" xfId="15165" xr:uid="{00000000-0005-0000-0000-0000D0990000}"/>
    <cellStyle name="Normal 7 17 2 2 11 3 2" xfId="39924" xr:uid="{00000000-0005-0000-0000-0000D1990000}"/>
    <cellStyle name="Normal 7 17 2 2 11 4" xfId="20116" xr:uid="{00000000-0005-0000-0000-0000D2990000}"/>
    <cellStyle name="Normal 7 17 2 2 11 5" xfId="25068" xr:uid="{00000000-0005-0000-0000-0000D3990000}"/>
    <cellStyle name="Normal 7 17 2 2 11 6" xfId="30020" xr:uid="{00000000-0005-0000-0000-0000D4990000}"/>
    <cellStyle name="Normal 7 17 2 2 11 7" xfId="34972" xr:uid="{00000000-0005-0000-0000-0000D5990000}"/>
    <cellStyle name="Normal 7 17 2 2 12" xfId="1767" xr:uid="{00000000-0005-0000-0000-0000D6990000}"/>
    <cellStyle name="Normal 7 17 2 2 12 2" xfId="41378" xr:uid="{00000000-0005-0000-0000-0000D7990000}"/>
    <cellStyle name="Normal 7 17 2 2 13" xfId="6717" xr:uid="{00000000-0005-0000-0000-0000D8990000}"/>
    <cellStyle name="Normal 7 17 2 2 13 2" xfId="36426" xr:uid="{00000000-0005-0000-0000-0000D9990000}"/>
    <cellStyle name="Normal 7 17 2 2 14" xfId="11667" xr:uid="{00000000-0005-0000-0000-0000DA990000}"/>
    <cellStyle name="Normal 7 17 2 2 15" xfId="16618" xr:uid="{00000000-0005-0000-0000-0000DB990000}"/>
    <cellStyle name="Normal 7 17 2 2 16" xfId="21570" xr:uid="{00000000-0005-0000-0000-0000DC990000}"/>
    <cellStyle name="Normal 7 17 2 2 17" xfId="26522" xr:uid="{00000000-0005-0000-0000-0000DD990000}"/>
    <cellStyle name="Normal 7 17 2 2 18" xfId="31474" xr:uid="{00000000-0005-0000-0000-0000DE990000}"/>
    <cellStyle name="Normal 7 17 2 2 2" xfId="381" xr:uid="{00000000-0005-0000-0000-0000DF990000}"/>
    <cellStyle name="Normal 7 17 2 2 2 10" xfId="11799" xr:uid="{00000000-0005-0000-0000-0000E0990000}"/>
    <cellStyle name="Normal 7 17 2 2 2 11" xfId="16750" xr:uid="{00000000-0005-0000-0000-0000E1990000}"/>
    <cellStyle name="Normal 7 17 2 2 2 12" xfId="21702" xr:uid="{00000000-0005-0000-0000-0000E2990000}"/>
    <cellStyle name="Normal 7 17 2 2 2 13" xfId="26654" xr:uid="{00000000-0005-0000-0000-0000E3990000}"/>
    <cellStyle name="Normal 7 17 2 2 2 14" xfId="31606" xr:uid="{00000000-0005-0000-0000-0000E4990000}"/>
    <cellStyle name="Normal 7 17 2 2 2 2" xfId="975" xr:uid="{00000000-0005-0000-0000-0000E5990000}"/>
    <cellStyle name="Normal 7 17 2 2 2 2 10" xfId="21966" xr:uid="{00000000-0005-0000-0000-0000E6990000}"/>
    <cellStyle name="Normal 7 17 2 2 2 2 11" xfId="26918" xr:uid="{00000000-0005-0000-0000-0000E7990000}"/>
    <cellStyle name="Normal 7 17 2 2 2 2 12" xfId="31870" xr:uid="{00000000-0005-0000-0000-0000E8990000}"/>
    <cellStyle name="Normal 7 17 2 2 2 2 2" xfId="1569" xr:uid="{00000000-0005-0000-0000-0000E9990000}"/>
    <cellStyle name="Normal 7 17 2 2 2 2 2 10" xfId="33322" xr:uid="{00000000-0005-0000-0000-0000EA990000}"/>
    <cellStyle name="Normal 7 17 2 2 2 2 2 2" xfId="5067" xr:uid="{00000000-0005-0000-0000-0000EB990000}"/>
    <cellStyle name="Normal 7 17 2 2 2 2 2 2 2" xfId="10017" xr:uid="{00000000-0005-0000-0000-0000EC990000}"/>
    <cellStyle name="Normal 7 17 2 2 2 2 2 2 2 2" xfId="44678" xr:uid="{00000000-0005-0000-0000-0000ED990000}"/>
    <cellStyle name="Normal 7 17 2 2 2 2 2 2 3" xfId="14967" xr:uid="{00000000-0005-0000-0000-0000EE990000}"/>
    <cellStyle name="Normal 7 17 2 2 2 2 2 2 3 2" xfId="39726" xr:uid="{00000000-0005-0000-0000-0000EF990000}"/>
    <cellStyle name="Normal 7 17 2 2 2 2 2 2 4" xfId="19918" xr:uid="{00000000-0005-0000-0000-0000F0990000}"/>
    <cellStyle name="Normal 7 17 2 2 2 2 2 2 5" xfId="24870" xr:uid="{00000000-0005-0000-0000-0000F1990000}"/>
    <cellStyle name="Normal 7 17 2 2 2 2 2 2 6" xfId="29822" xr:uid="{00000000-0005-0000-0000-0000F2990000}"/>
    <cellStyle name="Normal 7 17 2 2 2 2 2 2 7" xfId="34774" xr:uid="{00000000-0005-0000-0000-0000F3990000}"/>
    <cellStyle name="Normal 7 17 2 2 2 2 2 3" xfId="6519" xr:uid="{00000000-0005-0000-0000-0000F4990000}"/>
    <cellStyle name="Normal 7 17 2 2 2 2 2 3 2" xfId="11469" xr:uid="{00000000-0005-0000-0000-0000F5990000}"/>
    <cellStyle name="Normal 7 17 2 2 2 2 2 3 2 2" xfId="46130" xr:uid="{00000000-0005-0000-0000-0000F6990000}"/>
    <cellStyle name="Normal 7 17 2 2 2 2 2 3 3" xfId="16419" xr:uid="{00000000-0005-0000-0000-0000F7990000}"/>
    <cellStyle name="Normal 7 17 2 2 2 2 2 3 3 2" xfId="41178" xr:uid="{00000000-0005-0000-0000-0000F8990000}"/>
    <cellStyle name="Normal 7 17 2 2 2 2 2 3 4" xfId="21370" xr:uid="{00000000-0005-0000-0000-0000F9990000}"/>
    <cellStyle name="Normal 7 17 2 2 2 2 2 3 5" xfId="26322" xr:uid="{00000000-0005-0000-0000-0000FA990000}"/>
    <cellStyle name="Normal 7 17 2 2 2 2 2 3 6" xfId="31274" xr:uid="{00000000-0005-0000-0000-0000FB990000}"/>
    <cellStyle name="Normal 7 17 2 2 2 2 2 3 7" xfId="36226" xr:uid="{00000000-0005-0000-0000-0000FC990000}"/>
    <cellStyle name="Normal 7 17 2 2 2 2 2 4" xfId="3615" xr:uid="{00000000-0005-0000-0000-0000FD990000}"/>
    <cellStyle name="Normal 7 17 2 2 2 2 2 4 2" xfId="43226" xr:uid="{00000000-0005-0000-0000-0000FE990000}"/>
    <cellStyle name="Normal 7 17 2 2 2 2 2 5" xfId="8565" xr:uid="{00000000-0005-0000-0000-0000FF990000}"/>
    <cellStyle name="Normal 7 17 2 2 2 2 2 5 2" xfId="38274" xr:uid="{00000000-0005-0000-0000-0000009A0000}"/>
    <cellStyle name="Normal 7 17 2 2 2 2 2 6" xfId="13515" xr:uid="{00000000-0005-0000-0000-0000019A0000}"/>
    <cellStyle name="Normal 7 17 2 2 2 2 2 7" xfId="18466" xr:uid="{00000000-0005-0000-0000-0000029A0000}"/>
    <cellStyle name="Normal 7 17 2 2 2 2 2 8" xfId="23418" xr:uid="{00000000-0005-0000-0000-0000039A0000}"/>
    <cellStyle name="Normal 7 17 2 2 2 2 2 9" xfId="28370" xr:uid="{00000000-0005-0000-0000-0000049A0000}"/>
    <cellStyle name="Normal 7 17 2 2 2 2 3" xfId="3021" xr:uid="{00000000-0005-0000-0000-0000059A0000}"/>
    <cellStyle name="Normal 7 17 2 2 2 2 3 2" xfId="7971" xr:uid="{00000000-0005-0000-0000-0000069A0000}"/>
    <cellStyle name="Normal 7 17 2 2 2 2 3 2 2" xfId="42632" xr:uid="{00000000-0005-0000-0000-0000079A0000}"/>
    <cellStyle name="Normal 7 17 2 2 2 2 3 3" xfId="12921" xr:uid="{00000000-0005-0000-0000-0000089A0000}"/>
    <cellStyle name="Normal 7 17 2 2 2 2 3 3 2" xfId="37680" xr:uid="{00000000-0005-0000-0000-0000099A0000}"/>
    <cellStyle name="Normal 7 17 2 2 2 2 3 4" xfId="17872" xr:uid="{00000000-0005-0000-0000-00000A9A0000}"/>
    <cellStyle name="Normal 7 17 2 2 2 2 3 5" xfId="22824" xr:uid="{00000000-0005-0000-0000-00000B9A0000}"/>
    <cellStyle name="Normal 7 17 2 2 2 2 3 6" xfId="27776" xr:uid="{00000000-0005-0000-0000-00000C9A0000}"/>
    <cellStyle name="Normal 7 17 2 2 2 2 3 7" xfId="32728" xr:uid="{00000000-0005-0000-0000-00000D9A0000}"/>
    <cellStyle name="Normal 7 17 2 2 2 2 4" xfId="4473" xr:uid="{00000000-0005-0000-0000-00000E9A0000}"/>
    <cellStyle name="Normal 7 17 2 2 2 2 4 2" xfId="9423" xr:uid="{00000000-0005-0000-0000-00000F9A0000}"/>
    <cellStyle name="Normal 7 17 2 2 2 2 4 2 2" xfId="44084" xr:uid="{00000000-0005-0000-0000-0000109A0000}"/>
    <cellStyle name="Normal 7 17 2 2 2 2 4 3" xfId="14373" xr:uid="{00000000-0005-0000-0000-0000119A0000}"/>
    <cellStyle name="Normal 7 17 2 2 2 2 4 3 2" xfId="39132" xr:uid="{00000000-0005-0000-0000-0000129A0000}"/>
    <cellStyle name="Normal 7 17 2 2 2 2 4 4" xfId="19324" xr:uid="{00000000-0005-0000-0000-0000139A0000}"/>
    <cellStyle name="Normal 7 17 2 2 2 2 4 5" xfId="24276" xr:uid="{00000000-0005-0000-0000-0000149A0000}"/>
    <cellStyle name="Normal 7 17 2 2 2 2 4 6" xfId="29228" xr:uid="{00000000-0005-0000-0000-0000159A0000}"/>
    <cellStyle name="Normal 7 17 2 2 2 2 4 7" xfId="34180" xr:uid="{00000000-0005-0000-0000-0000169A0000}"/>
    <cellStyle name="Normal 7 17 2 2 2 2 5" xfId="5925" xr:uid="{00000000-0005-0000-0000-0000179A0000}"/>
    <cellStyle name="Normal 7 17 2 2 2 2 5 2" xfId="10875" xr:uid="{00000000-0005-0000-0000-0000189A0000}"/>
    <cellStyle name="Normal 7 17 2 2 2 2 5 2 2" xfId="45536" xr:uid="{00000000-0005-0000-0000-0000199A0000}"/>
    <cellStyle name="Normal 7 17 2 2 2 2 5 3" xfId="15825" xr:uid="{00000000-0005-0000-0000-00001A9A0000}"/>
    <cellStyle name="Normal 7 17 2 2 2 2 5 3 2" xfId="40584" xr:uid="{00000000-0005-0000-0000-00001B9A0000}"/>
    <cellStyle name="Normal 7 17 2 2 2 2 5 4" xfId="20776" xr:uid="{00000000-0005-0000-0000-00001C9A0000}"/>
    <cellStyle name="Normal 7 17 2 2 2 2 5 5" xfId="25728" xr:uid="{00000000-0005-0000-0000-00001D9A0000}"/>
    <cellStyle name="Normal 7 17 2 2 2 2 5 6" xfId="30680" xr:uid="{00000000-0005-0000-0000-00001E9A0000}"/>
    <cellStyle name="Normal 7 17 2 2 2 2 5 7" xfId="35632" xr:uid="{00000000-0005-0000-0000-00001F9A0000}"/>
    <cellStyle name="Normal 7 17 2 2 2 2 6" xfId="2163" xr:uid="{00000000-0005-0000-0000-0000209A0000}"/>
    <cellStyle name="Normal 7 17 2 2 2 2 6 2" xfId="41774" xr:uid="{00000000-0005-0000-0000-0000219A0000}"/>
    <cellStyle name="Normal 7 17 2 2 2 2 7" xfId="7113" xr:uid="{00000000-0005-0000-0000-0000229A0000}"/>
    <cellStyle name="Normal 7 17 2 2 2 2 7 2" xfId="36822" xr:uid="{00000000-0005-0000-0000-0000239A0000}"/>
    <cellStyle name="Normal 7 17 2 2 2 2 8" xfId="12063" xr:uid="{00000000-0005-0000-0000-0000249A0000}"/>
    <cellStyle name="Normal 7 17 2 2 2 2 9" xfId="17014" xr:uid="{00000000-0005-0000-0000-0000259A0000}"/>
    <cellStyle name="Normal 7 17 2 2 2 3" xfId="711" xr:uid="{00000000-0005-0000-0000-0000269A0000}"/>
    <cellStyle name="Normal 7 17 2 2 2 3 10" xfId="32464" xr:uid="{00000000-0005-0000-0000-0000279A0000}"/>
    <cellStyle name="Normal 7 17 2 2 2 3 2" xfId="4209" xr:uid="{00000000-0005-0000-0000-0000289A0000}"/>
    <cellStyle name="Normal 7 17 2 2 2 3 2 2" xfId="9159" xr:uid="{00000000-0005-0000-0000-0000299A0000}"/>
    <cellStyle name="Normal 7 17 2 2 2 3 2 2 2" xfId="43820" xr:uid="{00000000-0005-0000-0000-00002A9A0000}"/>
    <cellStyle name="Normal 7 17 2 2 2 3 2 3" xfId="14109" xr:uid="{00000000-0005-0000-0000-00002B9A0000}"/>
    <cellStyle name="Normal 7 17 2 2 2 3 2 3 2" xfId="38868" xr:uid="{00000000-0005-0000-0000-00002C9A0000}"/>
    <cellStyle name="Normal 7 17 2 2 2 3 2 4" xfId="19060" xr:uid="{00000000-0005-0000-0000-00002D9A0000}"/>
    <cellStyle name="Normal 7 17 2 2 2 3 2 5" xfId="24012" xr:uid="{00000000-0005-0000-0000-00002E9A0000}"/>
    <cellStyle name="Normal 7 17 2 2 2 3 2 6" xfId="28964" xr:uid="{00000000-0005-0000-0000-00002F9A0000}"/>
    <cellStyle name="Normal 7 17 2 2 2 3 2 7" xfId="33916" xr:uid="{00000000-0005-0000-0000-0000309A0000}"/>
    <cellStyle name="Normal 7 17 2 2 2 3 3" xfId="5661" xr:uid="{00000000-0005-0000-0000-0000319A0000}"/>
    <cellStyle name="Normal 7 17 2 2 2 3 3 2" xfId="10611" xr:uid="{00000000-0005-0000-0000-0000329A0000}"/>
    <cellStyle name="Normal 7 17 2 2 2 3 3 2 2" xfId="45272" xr:uid="{00000000-0005-0000-0000-0000339A0000}"/>
    <cellStyle name="Normal 7 17 2 2 2 3 3 3" xfId="15561" xr:uid="{00000000-0005-0000-0000-0000349A0000}"/>
    <cellStyle name="Normal 7 17 2 2 2 3 3 3 2" xfId="40320" xr:uid="{00000000-0005-0000-0000-0000359A0000}"/>
    <cellStyle name="Normal 7 17 2 2 2 3 3 4" xfId="20512" xr:uid="{00000000-0005-0000-0000-0000369A0000}"/>
    <cellStyle name="Normal 7 17 2 2 2 3 3 5" xfId="25464" xr:uid="{00000000-0005-0000-0000-0000379A0000}"/>
    <cellStyle name="Normal 7 17 2 2 2 3 3 6" xfId="30416" xr:uid="{00000000-0005-0000-0000-0000389A0000}"/>
    <cellStyle name="Normal 7 17 2 2 2 3 3 7" xfId="35368" xr:uid="{00000000-0005-0000-0000-0000399A0000}"/>
    <cellStyle name="Normal 7 17 2 2 2 3 4" xfId="2757" xr:uid="{00000000-0005-0000-0000-00003A9A0000}"/>
    <cellStyle name="Normal 7 17 2 2 2 3 4 2" xfId="42368" xr:uid="{00000000-0005-0000-0000-00003B9A0000}"/>
    <cellStyle name="Normal 7 17 2 2 2 3 5" xfId="7707" xr:uid="{00000000-0005-0000-0000-00003C9A0000}"/>
    <cellStyle name="Normal 7 17 2 2 2 3 5 2" xfId="37416" xr:uid="{00000000-0005-0000-0000-00003D9A0000}"/>
    <cellStyle name="Normal 7 17 2 2 2 3 6" xfId="12657" xr:uid="{00000000-0005-0000-0000-00003E9A0000}"/>
    <cellStyle name="Normal 7 17 2 2 2 3 7" xfId="17608" xr:uid="{00000000-0005-0000-0000-00003F9A0000}"/>
    <cellStyle name="Normal 7 17 2 2 2 3 8" xfId="22560" xr:uid="{00000000-0005-0000-0000-0000409A0000}"/>
    <cellStyle name="Normal 7 17 2 2 2 3 9" xfId="27512" xr:uid="{00000000-0005-0000-0000-0000419A0000}"/>
    <cellStyle name="Normal 7 17 2 2 2 4" xfId="1305" xr:uid="{00000000-0005-0000-0000-0000429A0000}"/>
    <cellStyle name="Normal 7 17 2 2 2 4 10" xfId="33058" xr:uid="{00000000-0005-0000-0000-0000439A0000}"/>
    <cellStyle name="Normal 7 17 2 2 2 4 2" xfId="4803" xr:uid="{00000000-0005-0000-0000-0000449A0000}"/>
    <cellStyle name="Normal 7 17 2 2 2 4 2 2" xfId="9753" xr:uid="{00000000-0005-0000-0000-0000459A0000}"/>
    <cellStyle name="Normal 7 17 2 2 2 4 2 2 2" xfId="44414" xr:uid="{00000000-0005-0000-0000-0000469A0000}"/>
    <cellStyle name="Normal 7 17 2 2 2 4 2 3" xfId="14703" xr:uid="{00000000-0005-0000-0000-0000479A0000}"/>
    <cellStyle name="Normal 7 17 2 2 2 4 2 3 2" xfId="39462" xr:uid="{00000000-0005-0000-0000-0000489A0000}"/>
    <cellStyle name="Normal 7 17 2 2 2 4 2 4" xfId="19654" xr:uid="{00000000-0005-0000-0000-0000499A0000}"/>
    <cellStyle name="Normal 7 17 2 2 2 4 2 5" xfId="24606" xr:uid="{00000000-0005-0000-0000-00004A9A0000}"/>
    <cellStyle name="Normal 7 17 2 2 2 4 2 6" xfId="29558" xr:uid="{00000000-0005-0000-0000-00004B9A0000}"/>
    <cellStyle name="Normal 7 17 2 2 2 4 2 7" xfId="34510" xr:uid="{00000000-0005-0000-0000-00004C9A0000}"/>
    <cellStyle name="Normal 7 17 2 2 2 4 3" xfId="6255" xr:uid="{00000000-0005-0000-0000-00004D9A0000}"/>
    <cellStyle name="Normal 7 17 2 2 2 4 3 2" xfId="11205" xr:uid="{00000000-0005-0000-0000-00004E9A0000}"/>
    <cellStyle name="Normal 7 17 2 2 2 4 3 2 2" xfId="45866" xr:uid="{00000000-0005-0000-0000-00004F9A0000}"/>
    <cellStyle name="Normal 7 17 2 2 2 4 3 3" xfId="16155" xr:uid="{00000000-0005-0000-0000-0000509A0000}"/>
    <cellStyle name="Normal 7 17 2 2 2 4 3 3 2" xfId="40914" xr:uid="{00000000-0005-0000-0000-0000519A0000}"/>
    <cellStyle name="Normal 7 17 2 2 2 4 3 4" xfId="21106" xr:uid="{00000000-0005-0000-0000-0000529A0000}"/>
    <cellStyle name="Normal 7 17 2 2 2 4 3 5" xfId="26058" xr:uid="{00000000-0005-0000-0000-0000539A0000}"/>
    <cellStyle name="Normal 7 17 2 2 2 4 3 6" xfId="31010" xr:uid="{00000000-0005-0000-0000-0000549A0000}"/>
    <cellStyle name="Normal 7 17 2 2 2 4 3 7" xfId="35962" xr:uid="{00000000-0005-0000-0000-0000559A0000}"/>
    <cellStyle name="Normal 7 17 2 2 2 4 4" xfId="3351" xr:uid="{00000000-0005-0000-0000-0000569A0000}"/>
    <cellStyle name="Normal 7 17 2 2 2 4 4 2" xfId="42962" xr:uid="{00000000-0005-0000-0000-0000579A0000}"/>
    <cellStyle name="Normal 7 17 2 2 2 4 5" xfId="8301" xr:uid="{00000000-0005-0000-0000-0000589A0000}"/>
    <cellStyle name="Normal 7 17 2 2 2 4 5 2" xfId="38010" xr:uid="{00000000-0005-0000-0000-0000599A0000}"/>
    <cellStyle name="Normal 7 17 2 2 2 4 6" xfId="13251" xr:uid="{00000000-0005-0000-0000-00005A9A0000}"/>
    <cellStyle name="Normal 7 17 2 2 2 4 7" xfId="18202" xr:uid="{00000000-0005-0000-0000-00005B9A0000}"/>
    <cellStyle name="Normal 7 17 2 2 2 4 8" xfId="23154" xr:uid="{00000000-0005-0000-0000-00005C9A0000}"/>
    <cellStyle name="Normal 7 17 2 2 2 4 9" xfId="28106" xr:uid="{00000000-0005-0000-0000-00005D9A0000}"/>
    <cellStyle name="Normal 7 17 2 2 2 5" xfId="2427" xr:uid="{00000000-0005-0000-0000-00005E9A0000}"/>
    <cellStyle name="Normal 7 17 2 2 2 5 2" xfId="7377" xr:uid="{00000000-0005-0000-0000-00005F9A0000}"/>
    <cellStyle name="Normal 7 17 2 2 2 5 2 2" xfId="42038" xr:uid="{00000000-0005-0000-0000-0000609A0000}"/>
    <cellStyle name="Normal 7 17 2 2 2 5 3" xfId="12327" xr:uid="{00000000-0005-0000-0000-0000619A0000}"/>
    <cellStyle name="Normal 7 17 2 2 2 5 3 2" xfId="37086" xr:uid="{00000000-0005-0000-0000-0000629A0000}"/>
    <cellStyle name="Normal 7 17 2 2 2 5 4" xfId="17278" xr:uid="{00000000-0005-0000-0000-0000639A0000}"/>
    <cellStyle name="Normal 7 17 2 2 2 5 5" xfId="22230" xr:uid="{00000000-0005-0000-0000-0000649A0000}"/>
    <cellStyle name="Normal 7 17 2 2 2 5 6" xfId="27182" xr:uid="{00000000-0005-0000-0000-0000659A0000}"/>
    <cellStyle name="Normal 7 17 2 2 2 5 7" xfId="32134" xr:uid="{00000000-0005-0000-0000-0000669A0000}"/>
    <cellStyle name="Normal 7 17 2 2 2 6" xfId="3879" xr:uid="{00000000-0005-0000-0000-0000679A0000}"/>
    <cellStyle name="Normal 7 17 2 2 2 6 2" xfId="8829" xr:uid="{00000000-0005-0000-0000-0000689A0000}"/>
    <cellStyle name="Normal 7 17 2 2 2 6 2 2" xfId="43490" xr:uid="{00000000-0005-0000-0000-0000699A0000}"/>
    <cellStyle name="Normal 7 17 2 2 2 6 3" xfId="13779" xr:uid="{00000000-0005-0000-0000-00006A9A0000}"/>
    <cellStyle name="Normal 7 17 2 2 2 6 3 2" xfId="38538" xr:uid="{00000000-0005-0000-0000-00006B9A0000}"/>
    <cellStyle name="Normal 7 17 2 2 2 6 4" xfId="18730" xr:uid="{00000000-0005-0000-0000-00006C9A0000}"/>
    <cellStyle name="Normal 7 17 2 2 2 6 5" xfId="23682" xr:uid="{00000000-0005-0000-0000-00006D9A0000}"/>
    <cellStyle name="Normal 7 17 2 2 2 6 6" xfId="28634" xr:uid="{00000000-0005-0000-0000-00006E9A0000}"/>
    <cellStyle name="Normal 7 17 2 2 2 6 7" xfId="33586" xr:uid="{00000000-0005-0000-0000-00006F9A0000}"/>
    <cellStyle name="Normal 7 17 2 2 2 7" xfId="5331" xr:uid="{00000000-0005-0000-0000-0000709A0000}"/>
    <cellStyle name="Normal 7 17 2 2 2 7 2" xfId="10281" xr:uid="{00000000-0005-0000-0000-0000719A0000}"/>
    <cellStyle name="Normal 7 17 2 2 2 7 2 2" xfId="44942" xr:uid="{00000000-0005-0000-0000-0000729A0000}"/>
    <cellStyle name="Normal 7 17 2 2 2 7 3" xfId="15231" xr:uid="{00000000-0005-0000-0000-0000739A0000}"/>
    <cellStyle name="Normal 7 17 2 2 2 7 3 2" xfId="39990" xr:uid="{00000000-0005-0000-0000-0000749A0000}"/>
    <cellStyle name="Normal 7 17 2 2 2 7 4" xfId="20182" xr:uid="{00000000-0005-0000-0000-0000759A0000}"/>
    <cellStyle name="Normal 7 17 2 2 2 7 5" xfId="25134" xr:uid="{00000000-0005-0000-0000-0000769A0000}"/>
    <cellStyle name="Normal 7 17 2 2 2 7 6" xfId="30086" xr:uid="{00000000-0005-0000-0000-0000779A0000}"/>
    <cellStyle name="Normal 7 17 2 2 2 7 7" xfId="35038" xr:uid="{00000000-0005-0000-0000-0000789A0000}"/>
    <cellStyle name="Normal 7 17 2 2 2 8" xfId="1899" xr:uid="{00000000-0005-0000-0000-0000799A0000}"/>
    <cellStyle name="Normal 7 17 2 2 2 8 2" xfId="41510" xr:uid="{00000000-0005-0000-0000-00007A9A0000}"/>
    <cellStyle name="Normal 7 17 2 2 2 9" xfId="6849" xr:uid="{00000000-0005-0000-0000-00007B9A0000}"/>
    <cellStyle name="Normal 7 17 2 2 2 9 2" xfId="36558" xr:uid="{00000000-0005-0000-0000-00007C9A0000}"/>
    <cellStyle name="Normal 7 17 2 2 3" xfId="447" xr:uid="{00000000-0005-0000-0000-00007D9A0000}"/>
    <cellStyle name="Normal 7 17 2 2 3 10" xfId="11865" xr:uid="{00000000-0005-0000-0000-00007E9A0000}"/>
    <cellStyle name="Normal 7 17 2 2 3 11" xfId="16816" xr:uid="{00000000-0005-0000-0000-00007F9A0000}"/>
    <cellStyle name="Normal 7 17 2 2 3 12" xfId="21768" xr:uid="{00000000-0005-0000-0000-0000809A0000}"/>
    <cellStyle name="Normal 7 17 2 2 3 13" xfId="26720" xr:uid="{00000000-0005-0000-0000-0000819A0000}"/>
    <cellStyle name="Normal 7 17 2 2 3 14" xfId="31672" xr:uid="{00000000-0005-0000-0000-0000829A0000}"/>
    <cellStyle name="Normal 7 17 2 2 3 2" xfId="1041" xr:uid="{00000000-0005-0000-0000-0000839A0000}"/>
    <cellStyle name="Normal 7 17 2 2 3 2 10" xfId="22032" xr:uid="{00000000-0005-0000-0000-0000849A0000}"/>
    <cellStyle name="Normal 7 17 2 2 3 2 11" xfId="26984" xr:uid="{00000000-0005-0000-0000-0000859A0000}"/>
    <cellStyle name="Normal 7 17 2 2 3 2 12" xfId="31936" xr:uid="{00000000-0005-0000-0000-0000869A0000}"/>
    <cellStyle name="Normal 7 17 2 2 3 2 2" xfId="1635" xr:uid="{00000000-0005-0000-0000-0000879A0000}"/>
    <cellStyle name="Normal 7 17 2 2 3 2 2 10" xfId="33388" xr:uid="{00000000-0005-0000-0000-0000889A0000}"/>
    <cellStyle name="Normal 7 17 2 2 3 2 2 2" xfId="5133" xr:uid="{00000000-0005-0000-0000-0000899A0000}"/>
    <cellStyle name="Normal 7 17 2 2 3 2 2 2 2" xfId="10083" xr:uid="{00000000-0005-0000-0000-00008A9A0000}"/>
    <cellStyle name="Normal 7 17 2 2 3 2 2 2 2 2" xfId="44744" xr:uid="{00000000-0005-0000-0000-00008B9A0000}"/>
    <cellStyle name="Normal 7 17 2 2 3 2 2 2 3" xfId="15033" xr:uid="{00000000-0005-0000-0000-00008C9A0000}"/>
    <cellStyle name="Normal 7 17 2 2 3 2 2 2 3 2" xfId="39792" xr:uid="{00000000-0005-0000-0000-00008D9A0000}"/>
    <cellStyle name="Normal 7 17 2 2 3 2 2 2 4" xfId="19984" xr:uid="{00000000-0005-0000-0000-00008E9A0000}"/>
    <cellStyle name="Normal 7 17 2 2 3 2 2 2 5" xfId="24936" xr:uid="{00000000-0005-0000-0000-00008F9A0000}"/>
    <cellStyle name="Normal 7 17 2 2 3 2 2 2 6" xfId="29888" xr:uid="{00000000-0005-0000-0000-0000909A0000}"/>
    <cellStyle name="Normal 7 17 2 2 3 2 2 2 7" xfId="34840" xr:uid="{00000000-0005-0000-0000-0000919A0000}"/>
    <cellStyle name="Normal 7 17 2 2 3 2 2 3" xfId="6585" xr:uid="{00000000-0005-0000-0000-0000929A0000}"/>
    <cellStyle name="Normal 7 17 2 2 3 2 2 3 2" xfId="11535" xr:uid="{00000000-0005-0000-0000-0000939A0000}"/>
    <cellStyle name="Normal 7 17 2 2 3 2 2 3 2 2" xfId="46196" xr:uid="{00000000-0005-0000-0000-0000949A0000}"/>
    <cellStyle name="Normal 7 17 2 2 3 2 2 3 3" xfId="16485" xr:uid="{00000000-0005-0000-0000-0000959A0000}"/>
    <cellStyle name="Normal 7 17 2 2 3 2 2 3 3 2" xfId="41244" xr:uid="{00000000-0005-0000-0000-0000969A0000}"/>
    <cellStyle name="Normal 7 17 2 2 3 2 2 3 4" xfId="21436" xr:uid="{00000000-0005-0000-0000-0000979A0000}"/>
    <cellStyle name="Normal 7 17 2 2 3 2 2 3 5" xfId="26388" xr:uid="{00000000-0005-0000-0000-0000989A0000}"/>
    <cellStyle name="Normal 7 17 2 2 3 2 2 3 6" xfId="31340" xr:uid="{00000000-0005-0000-0000-0000999A0000}"/>
    <cellStyle name="Normal 7 17 2 2 3 2 2 3 7" xfId="36292" xr:uid="{00000000-0005-0000-0000-00009A9A0000}"/>
    <cellStyle name="Normal 7 17 2 2 3 2 2 4" xfId="3681" xr:uid="{00000000-0005-0000-0000-00009B9A0000}"/>
    <cellStyle name="Normal 7 17 2 2 3 2 2 4 2" xfId="43292" xr:uid="{00000000-0005-0000-0000-00009C9A0000}"/>
    <cellStyle name="Normal 7 17 2 2 3 2 2 5" xfId="8631" xr:uid="{00000000-0005-0000-0000-00009D9A0000}"/>
    <cellStyle name="Normal 7 17 2 2 3 2 2 5 2" xfId="38340" xr:uid="{00000000-0005-0000-0000-00009E9A0000}"/>
    <cellStyle name="Normal 7 17 2 2 3 2 2 6" xfId="13581" xr:uid="{00000000-0005-0000-0000-00009F9A0000}"/>
    <cellStyle name="Normal 7 17 2 2 3 2 2 7" xfId="18532" xr:uid="{00000000-0005-0000-0000-0000A09A0000}"/>
    <cellStyle name="Normal 7 17 2 2 3 2 2 8" xfId="23484" xr:uid="{00000000-0005-0000-0000-0000A19A0000}"/>
    <cellStyle name="Normal 7 17 2 2 3 2 2 9" xfId="28436" xr:uid="{00000000-0005-0000-0000-0000A29A0000}"/>
    <cellStyle name="Normal 7 17 2 2 3 2 3" xfId="3087" xr:uid="{00000000-0005-0000-0000-0000A39A0000}"/>
    <cellStyle name="Normal 7 17 2 2 3 2 3 2" xfId="8037" xr:uid="{00000000-0005-0000-0000-0000A49A0000}"/>
    <cellStyle name="Normal 7 17 2 2 3 2 3 2 2" xfId="42698" xr:uid="{00000000-0005-0000-0000-0000A59A0000}"/>
    <cellStyle name="Normal 7 17 2 2 3 2 3 3" xfId="12987" xr:uid="{00000000-0005-0000-0000-0000A69A0000}"/>
    <cellStyle name="Normal 7 17 2 2 3 2 3 3 2" xfId="37746" xr:uid="{00000000-0005-0000-0000-0000A79A0000}"/>
    <cellStyle name="Normal 7 17 2 2 3 2 3 4" xfId="17938" xr:uid="{00000000-0005-0000-0000-0000A89A0000}"/>
    <cellStyle name="Normal 7 17 2 2 3 2 3 5" xfId="22890" xr:uid="{00000000-0005-0000-0000-0000A99A0000}"/>
    <cellStyle name="Normal 7 17 2 2 3 2 3 6" xfId="27842" xr:uid="{00000000-0005-0000-0000-0000AA9A0000}"/>
    <cellStyle name="Normal 7 17 2 2 3 2 3 7" xfId="32794" xr:uid="{00000000-0005-0000-0000-0000AB9A0000}"/>
    <cellStyle name="Normal 7 17 2 2 3 2 4" xfId="4539" xr:uid="{00000000-0005-0000-0000-0000AC9A0000}"/>
    <cellStyle name="Normal 7 17 2 2 3 2 4 2" xfId="9489" xr:uid="{00000000-0005-0000-0000-0000AD9A0000}"/>
    <cellStyle name="Normal 7 17 2 2 3 2 4 2 2" xfId="44150" xr:uid="{00000000-0005-0000-0000-0000AE9A0000}"/>
    <cellStyle name="Normal 7 17 2 2 3 2 4 3" xfId="14439" xr:uid="{00000000-0005-0000-0000-0000AF9A0000}"/>
    <cellStyle name="Normal 7 17 2 2 3 2 4 3 2" xfId="39198" xr:uid="{00000000-0005-0000-0000-0000B09A0000}"/>
    <cellStyle name="Normal 7 17 2 2 3 2 4 4" xfId="19390" xr:uid="{00000000-0005-0000-0000-0000B19A0000}"/>
    <cellStyle name="Normal 7 17 2 2 3 2 4 5" xfId="24342" xr:uid="{00000000-0005-0000-0000-0000B29A0000}"/>
    <cellStyle name="Normal 7 17 2 2 3 2 4 6" xfId="29294" xr:uid="{00000000-0005-0000-0000-0000B39A0000}"/>
    <cellStyle name="Normal 7 17 2 2 3 2 4 7" xfId="34246" xr:uid="{00000000-0005-0000-0000-0000B49A0000}"/>
    <cellStyle name="Normal 7 17 2 2 3 2 5" xfId="5991" xr:uid="{00000000-0005-0000-0000-0000B59A0000}"/>
    <cellStyle name="Normal 7 17 2 2 3 2 5 2" xfId="10941" xr:uid="{00000000-0005-0000-0000-0000B69A0000}"/>
    <cellStyle name="Normal 7 17 2 2 3 2 5 2 2" xfId="45602" xr:uid="{00000000-0005-0000-0000-0000B79A0000}"/>
    <cellStyle name="Normal 7 17 2 2 3 2 5 3" xfId="15891" xr:uid="{00000000-0005-0000-0000-0000B89A0000}"/>
    <cellStyle name="Normal 7 17 2 2 3 2 5 3 2" xfId="40650" xr:uid="{00000000-0005-0000-0000-0000B99A0000}"/>
    <cellStyle name="Normal 7 17 2 2 3 2 5 4" xfId="20842" xr:uid="{00000000-0005-0000-0000-0000BA9A0000}"/>
    <cellStyle name="Normal 7 17 2 2 3 2 5 5" xfId="25794" xr:uid="{00000000-0005-0000-0000-0000BB9A0000}"/>
    <cellStyle name="Normal 7 17 2 2 3 2 5 6" xfId="30746" xr:uid="{00000000-0005-0000-0000-0000BC9A0000}"/>
    <cellStyle name="Normal 7 17 2 2 3 2 5 7" xfId="35698" xr:uid="{00000000-0005-0000-0000-0000BD9A0000}"/>
    <cellStyle name="Normal 7 17 2 2 3 2 6" xfId="2229" xr:uid="{00000000-0005-0000-0000-0000BE9A0000}"/>
    <cellStyle name="Normal 7 17 2 2 3 2 6 2" xfId="41840" xr:uid="{00000000-0005-0000-0000-0000BF9A0000}"/>
    <cellStyle name="Normal 7 17 2 2 3 2 7" xfId="7179" xr:uid="{00000000-0005-0000-0000-0000C09A0000}"/>
    <cellStyle name="Normal 7 17 2 2 3 2 7 2" xfId="36888" xr:uid="{00000000-0005-0000-0000-0000C19A0000}"/>
    <cellStyle name="Normal 7 17 2 2 3 2 8" xfId="12129" xr:uid="{00000000-0005-0000-0000-0000C29A0000}"/>
    <cellStyle name="Normal 7 17 2 2 3 2 9" xfId="17080" xr:uid="{00000000-0005-0000-0000-0000C39A0000}"/>
    <cellStyle name="Normal 7 17 2 2 3 3" xfId="777" xr:uid="{00000000-0005-0000-0000-0000C49A0000}"/>
    <cellStyle name="Normal 7 17 2 2 3 3 10" xfId="32530" xr:uid="{00000000-0005-0000-0000-0000C59A0000}"/>
    <cellStyle name="Normal 7 17 2 2 3 3 2" xfId="4275" xr:uid="{00000000-0005-0000-0000-0000C69A0000}"/>
    <cellStyle name="Normal 7 17 2 2 3 3 2 2" xfId="9225" xr:uid="{00000000-0005-0000-0000-0000C79A0000}"/>
    <cellStyle name="Normal 7 17 2 2 3 3 2 2 2" xfId="43886" xr:uid="{00000000-0005-0000-0000-0000C89A0000}"/>
    <cellStyle name="Normal 7 17 2 2 3 3 2 3" xfId="14175" xr:uid="{00000000-0005-0000-0000-0000C99A0000}"/>
    <cellStyle name="Normal 7 17 2 2 3 3 2 3 2" xfId="38934" xr:uid="{00000000-0005-0000-0000-0000CA9A0000}"/>
    <cellStyle name="Normal 7 17 2 2 3 3 2 4" xfId="19126" xr:uid="{00000000-0005-0000-0000-0000CB9A0000}"/>
    <cellStyle name="Normal 7 17 2 2 3 3 2 5" xfId="24078" xr:uid="{00000000-0005-0000-0000-0000CC9A0000}"/>
    <cellStyle name="Normal 7 17 2 2 3 3 2 6" xfId="29030" xr:uid="{00000000-0005-0000-0000-0000CD9A0000}"/>
    <cellStyle name="Normal 7 17 2 2 3 3 2 7" xfId="33982" xr:uid="{00000000-0005-0000-0000-0000CE9A0000}"/>
    <cellStyle name="Normal 7 17 2 2 3 3 3" xfId="5727" xr:uid="{00000000-0005-0000-0000-0000CF9A0000}"/>
    <cellStyle name="Normal 7 17 2 2 3 3 3 2" xfId="10677" xr:uid="{00000000-0005-0000-0000-0000D09A0000}"/>
    <cellStyle name="Normal 7 17 2 2 3 3 3 2 2" xfId="45338" xr:uid="{00000000-0005-0000-0000-0000D19A0000}"/>
    <cellStyle name="Normal 7 17 2 2 3 3 3 3" xfId="15627" xr:uid="{00000000-0005-0000-0000-0000D29A0000}"/>
    <cellStyle name="Normal 7 17 2 2 3 3 3 3 2" xfId="40386" xr:uid="{00000000-0005-0000-0000-0000D39A0000}"/>
    <cellStyle name="Normal 7 17 2 2 3 3 3 4" xfId="20578" xr:uid="{00000000-0005-0000-0000-0000D49A0000}"/>
    <cellStyle name="Normal 7 17 2 2 3 3 3 5" xfId="25530" xr:uid="{00000000-0005-0000-0000-0000D59A0000}"/>
    <cellStyle name="Normal 7 17 2 2 3 3 3 6" xfId="30482" xr:uid="{00000000-0005-0000-0000-0000D69A0000}"/>
    <cellStyle name="Normal 7 17 2 2 3 3 3 7" xfId="35434" xr:uid="{00000000-0005-0000-0000-0000D79A0000}"/>
    <cellStyle name="Normal 7 17 2 2 3 3 4" xfId="2823" xr:uid="{00000000-0005-0000-0000-0000D89A0000}"/>
    <cellStyle name="Normal 7 17 2 2 3 3 4 2" xfId="42434" xr:uid="{00000000-0005-0000-0000-0000D99A0000}"/>
    <cellStyle name="Normal 7 17 2 2 3 3 5" xfId="7773" xr:uid="{00000000-0005-0000-0000-0000DA9A0000}"/>
    <cellStyle name="Normal 7 17 2 2 3 3 5 2" xfId="37482" xr:uid="{00000000-0005-0000-0000-0000DB9A0000}"/>
    <cellStyle name="Normal 7 17 2 2 3 3 6" xfId="12723" xr:uid="{00000000-0005-0000-0000-0000DC9A0000}"/>
    <cellStyle name="Normal 7 17 2 2 3 3 7" xfId="17674" xr:uid="{00000000-0005-0000-0000-0000DD9A0000}"/>
    <cellStyle name="Normal 7 17 2 2 3 3 8" xfId="22626" xr:uid="{00000000-0005-0000-0000-0000DE9A0000}"/>
    <cellStyle name="Normal 7 17 2 2 3 3 9" xfId="27578" xr:uid="{00000000-0005-0000-0000-0000DF9A0000}"/>
    <cellStyle name="Normal 7 17 2 2 3 4" xfId="1371" xr:uid="{00000000-0005-0000-0000-0000E09A0000}"/>
    <cellStyle name="Normal 7 17 2 2 3 4 10" xfId="33124" xr:uid="{00000000-0005-0000-0000-0000E19A0000}"/>
    <cellStyle name="Normal 7 17 2 2 3 4 2" xfId="4869" xr:uid="{00000000-0005-0000-0000-0000E29A0000}"/>
    <cellStyle name="Normal 7 17 2 2 3 4 2 2" xfId="9819" xr:uid="{00000000-0005-0000-0000-0000E39A0000}"/>
    <cellStyle name="Normal 7 17 2 2 3 4 2 2 2" xfId="44480" xr:uid="{00000000-0005-0000-0000-0000E49A0000}"/>
    <cellStyle name="Normal 7 17 2 2 3 4 2 3" xfId="14769" xr:uid="{00000000-0005-0000-0000-0000E59A0000}"/>
    <cellStyle name="Normal 7 17 2 2 3 4 2 3 2" xfId="39528" xr:uid="{00000000-0005-0000-0000-0000E69A0000}"/>
    <cellStyle name="Normal 7 17 2 2 3 4 2 4" xfId="19720" xr:uid="{00000000-0005-0000-0000-0000E79A0000}"/>
    <cellStyle name="Normal 7 17 2 2 3 4 2 5" xfId="24672" xr:uid="{00000000-0005-0000-0000-0000E89A0000}"/>
    <cellStyle name="Normal 7 17 2 2 3 4 2 6" xfId="29624" xr:uid="{00000000-0005-0000-0000-0000E99A0000}"/>
    <cellStyle name="Normal 7 17 2 2 3 4 2 7" xfId="34576" xr:uid="{00000000-0005-0000-0000-0000EA9A0000}"/>
    <cellStyle name="Normal 7 17 2 2 3 4 3" xfId="6321" xr:uid="{00000000-0005-0000-0000-0000EB9A0000}"/>
    <cellStyle name="Normal 7 17 2 2 3 4 3 2" xfId="11271" xr:uid="{00000000-0005-0000-0000-0000EC9A0000}"/>
    <cellStyle name="Normal 7 17 2 2 3 4 3 2 2" xfId="45932" xr:uid="{00000000-0005-0000-0000-0000ED9A0000}"/>
    <cellStyle name="Normal 7 17 2 2 3 4 3 3" xfId="16221" xr:uid="{00000000-0005-0000-0000-0000EE9A0000}"/>
    <cellStyle name="Normal 7 17 2 2 3 4 3 3 2" xfId="40980" xr:uid="{00000000-0005-0000-0000-0000EF9A0000}"/>
    <cellStyle name="Normal 7 17 2 2 3 4 3 4" xfId="21172" xr:uid="{00000000-0005-0000-0000-0000F09A0000}"/>
    <cellStyle name="Normal 7 17 2 2 3 4 3 5" xfId="26124" xr:uid="{00000000-0005-0000-0000-0000F19A0000}"/>
    <cellStyle name="Normal 7 17 2 2 3 4 3 6" xfId="31076" xr:uid="{00000000-0005-0000-0000-0000F29A0000}"/>
    <cellStyle name="Normal 7 17 2 2 3 4 3 7" xfId="36028" xr:uid="{00000000-0005-0000-0000-0000F39A0000}"/>
    <cellStyle name="Normal 7 17 2 2 3 4 4" xfId="3417" xr:uid="{00000000-0005-0000-0000-0000F49A0000}"/>
    <cellStyle name="Normal 7 17 2 2 3 4 4 2" xfId="43028" xr:uid="{00000000-0005-0000-0000-0000F59A0000}"/>
    <cellStyle name="Normal 7 17 2 2 3 4 5" xfId="8367" xr:uid="{00000000-0005-0000-0000-0000F69A0000}"/>
    <cellStyle name="Normal 7 17 2 2 3 4 5 2" xfId="38076" xr:uid="{00000000-0005-0000-0000-0000F79A0000}"/>
    <cellStyle name="Normal 7 17 2 2 3 4 6" xfId="13317" xr:uid="{00000000-0005-0000-0000-0000F89A0000}"/>
    <cellStyle name="Normal 7 17 2 2 3 4 7" xfId="18268" xr:uid="{00000000-0005-0000-0000-0000F99A0000}"/>
    <cellStyle name="Normal 7 17 2 2 3 4 8" xfId="23220" xr:uid="{00000000-0005-0000-0000-0000FA9A0000}"/>
    <cellStyle name="Normal 7 17 2 2 3 4 9" xfId="28172" xr:uid="{00000000-0005-0000-0000-0000FB9A0000}"/>
    <cellStyle name="Normal 7 17 2 2 3 5" xfId="2493" xr:uid="{00000000-0005-0000-0000-0000FC9A0000}"/>
    <cellStyle name="Normal 7 17 2 2 3 5 2" xfId="7443" xr:uid="{00000000-0005-0000-0000-0000FD9A0000}"/>
    <cellStyle name="Normal 7 17 2 2 3 5 2 2" xfId="42104" xr:uid="{00000000-0005-0000-0000-0000FE9A0000}"/>
    <cellStyle name="Normal 7 17 2 2 3 5 3" xfId="12393" xr:uid="{00000000-0005-0000-0000-0000FF9A0000}"/>
    <cellStyle name="Normal 7 17 2 2 3 5 3 2" xfId="37152" xr:uid="{00000000-0005-0000-0000-0000009B0000}"/>
    <cellStyle name="Normal 7 17 2 2 3 5 4" xfId="17344" xr:uid="{00000000-0005-0000-0000-0000019B0000}"/>
    <cellStyle name="Normal 7 17 2 2 3 5 5" xfId="22296" xr:uid="{00000000-0005-0000-0000-0000029B0000}"/>
    <cellStyle name="Normal 7 17 2 2 3 5 6" xfId="27248" xr:uid="{00000000-0005-0000-0000-0000039B0000}"/>
    <cellStyle name="Normal 7 17 2 2 3 5 7" xfId="32200" xr:uid="{00000000-0005-0000-0000-0000049B0000}"/>
    <cellStyle name="Normal 7 17 2 2 3 6" xfId="3945" xr:uid="{00000000-0005-0000-0000-0000059B0000}"/>
    <cellStyle name="Normal 7 17 2 2 3 6 2" xfId="8895" xr:uid="{00000000-0005-0000-0000-0000069B0000}"/>
    <cellStyle name="Normal 7 17 2 2 3 6 2 2" xfId="43556" xr:uid="{00000000-0005-0000-0000-0000079B0000}"/>
    <cellStyle name="Normal 7 17 2 2 3 6 3" xfId="13845" xr:uid="{00000000-0005-0000-0000-0000089B0000}"/>
    <cellStyle name="Normal 7 17 2 2 3 6 3 2" xfId="38604" xr:uid="{00000000-0005-0000-0000-0000099B0000}"/>
    <cellStyle name="Normal 7 17 2 2 3 6 4" xfId="18796" xr:uid="{00000000-0005-0000-0000-00000A9B0000}"/>
    <cellStyle name="Normal 7 17 2 2 3 6 5" xfId="23748" xr:uid="{00000000-0005-0000-0000-00000B9B0000}"/>
    <cellStyle name="Normal 7 17 2 2 3 6 6" xfId="28700" xr:uid="{00000000-0005-0000-0000-00000C9B0000}"/>
    <cellStyle name="Normal 7 17 2 2 3 6 7" xfId="33652" xr:uid="{00000000-0005-0000-0000-00000D9B0000}"/>
    <cellStyle name="Normal 7 17 2 2 3 7" xfId="5397" xr:uid="{00000000-0005-0000-0000-00000E9B0000}"/>
    <cellStyle name="Normal 7 17 2 2 3 7 2" xfId="10347" xr:uid="{00000000-0005-0000-0000-00000F9B0000}"/>
    <cellStyle name="Normal 7 17 2 2 3 7 2 2" xfId="45008" xr:uid="{00000000-0005-0000-0000-0000109B0000}"/>
    <cellStyle name="Normal 7 17 2 2 3 7 3" xfId="15297" xr:uid="{00000000-0005-0000-0000-0000119B0000}"/>
    <cellStyle name="Normal 7 17 2 2 3 7 3 2" xfId="40056" xr:uid="{00000000-0005-0000-0000-0000129B0000}"/>
    <cellStyle name="Normal 7 17 2 2 3 7 4" xfId="20248" xr:uid="{00000000-0005-0000-0000-0000139B0000}"/>
    <cellStyle name="Normal 7 17 2 2 3 7 5" xfId="25200" xr:uid="{00000000-0005-0000-0000-0000149B0000}"/>
    <cellStyle name="Normal 7 17 2 2 3 7 6" xfId="30152" xr:uid="{00000000-0005-0000-0000-0000159B0000}"/>
    <cellStyle name="Normal 7 17 2 2 3 7 7" xfId="35104" xr:uid="{00000000-0005-0000-0000-0000169B0000}"/>
    <cellStyle name="Normal 7 17 2 2 3 8" xfId="1965" xr:uid="{00000000-0005-0000-0000-0000179B0000}"/>
    <cellStyle name="Normal 7 17 2 2 3 8 2" xfId="41576" xr:uid="{00000000-0005-0000-0000-0000189B0000}"/>
    <cellStyle name="Normal 7 17 2 2 3 9" xfId="6915" xr:uid="{00000000-0005-0000-0000-0000199B0000}"/>
    <cellStyle name="Normal 7 17 2 2 3 9 2" xfId="36624" xr:uid="{00000000-0005-0000-0000-00001A9B0000}"/>
    <cellStyle name="Normal 7 17 2 2 4" xfId="513" xr:uid="{00000000-0005-0000-0000-00001B9B0000}"/>
    <cellStyle name="Normal 7 17 2 2 4 10" xfId="11931" xr:uid="{00000000-0005-0000-0000-00001C9B0000}"/>
    <cellStyle name="Normal 7 17 2 2 4 11" xfId="16882" xr:uid="{00000000-0005-0000-0000-00001D9B0000}"/>
    <cellStyle name="Normal 7 17 2 2 4 12" xfId="21834" xr:uid="{00000000-0005-0000-0000-00001E9B0000}"/>
    <cellStyle name="Normal 7 17 2 2 4 13" xfId="26786" xr:uid="{00000000-0005-0000-0000-00001F9B0000}"/>
    <cellStyle name="Normal 7 17 2 2 4 14" xfId="31738" xr:uid="{00000000-0005-0000-0000-0000209B0000}"/>
    <cellStyle name="Normal 7 17 2 2 4 2" xfId="1107" xr:uid="{00000000-0005-0000-0000-0000219B0000}"/>
    <cellStyle name="Normal 7 17 2 2 4 2 10" xfId="22098" xr:uid="{00000000-0005-0000-0000-0000229B0000}"/>
    <cellStyle name="Normal 7 17 2 2 4 2 11" xfId="27050" xr:uid="{00000000-0005-0000-0000-0000239B0000}"/>
    <cellStyle name="Normal 7 17 2 2 4 2 12" xfId="32002" xr:uid="{00000000-0005-0000-0000-0000249B0000}"/>
    <cellStyle name="Normal 7 17 2 2 4 2 2" xfId="1701" xr:uid="{00000000-0005-0000-0000-0000259B0000}"/>
    <cellStyle name="Normal 7 17 2 2 4 2 2 10" xfId="33454" xr:uid="{00000000-0005-0000-0000-0000269B0000}"/>
    <cellStyle name="Normal 7 17 2 2 4 2 2 2" xfId="5199" xr:uid="{00000000-0005-0000-0000-0000279B0000}"/>
    <cellStyle name="Normal 7 17 2 2 4 2 2 2 2" xfId="10149" xr:uid="{00000000-0005-0000-0000-0000289B0000}"/>
    <cellStyle name="Normal 7 17 2 2 4 2 2 2 2 2" xfId="44810" xr:uid="{00000000-0005-0000-0000-0000299B0000}"/>
    <cellStyle name="Normal 7 17 2 2 4 2 2 2 3" xfId="15099" xr:uid="{00000000-0005-0000-0000-00002A9B0000}"/>
    <cellStyle name="Normal 7 17 2 2 4 2 2 2 3 2" xfId="39858" xr:uid="{00000000-0005-0000-0000-00002B9B0000}"/>
    <cellStyle name="Normal 7 17 2 2 4 2 2 2 4" xfId="20050" xr:uid="{00000000-0005-0000-0000-00002C9B0000}"/>
    <cellStyle name="Normal 7 17 2 2 4 2 2 2 5" xfId="25002" xr:uid="{00000000-0005-0000-0000-00002D9B0000}"/>
    <cellStyle name="Normal 7 17 2 2 4 2 2 2 6" xfId="29954" xr:uid="{00000000-0005-0000-0000-00002E9B0000}"/>
    <cellStyle name="Normal 7 17 2 2 4 2 2 2 7" xfId="34906" xr:uid="{00000000-0005-0000-0000-00002F9B0000}"/>
    <cellStyle name="Normal 7 17 2 2 4 2 2 3" xfId="6651" xr:uid="{00000000-0005-0000-0000-0000309B0000}"/>
    <cellStyle name="Normal 7 17 2 2 4 2 2 3 2" xfId="11601" xr:uid="{00000000-0005-0000-0000-0000319B0000}"/>
    <cellStyle name="Normal 7 17 2 2 4 2 2 3 2 2" xfId="46262" xr:uid="{00000000-0005-0000-0000-0000329B0000}"/>
    <cellStyle name="Normal 7 17 2 2 4 2 2 3 3" xfId="16551" xr:uid="{00000000-0005-0000-0000-0000339B0000}"/>
    <cellStyle name="Normal 7 17 2 2 4 2 2 3 3 2" xfId="41310" xr:uid="{00000000-0005-0000-0000-0000349B0000}"/>
    <cellStyle name="Normal 7 17 2 2 4 2 2 3 4" xfId="21502" xr:uid="{00000000-0005-0000-0000-0000359B0000}"/>
    <cellStyle name="Normal 7 17 2 2 4 2 2 3 5" xfId="26454" xr:uid="{00000000-0005-0000-0000-0000369B0000}"/>
    <cellStyle name="Normal 7 17 2 2 4 2 2 3 6" xfId="31406" xr:uid="{00000000-0005-0000-0000-0000379B0000}"/>
    <cellStyle name="Normal 7 17 2 2 4 2 2 3 7" xfId="36358" xr:uid="{00000000-0005-0000-0000-0000389B0000}"/>
    <cellStyle name="Normal 7 17 2 2 4 2 2 4" xfId="3747" xr:uid="{00000000-0005-0000-0000-0000399B0000}"/>
    <cellStyle name="Normal 7 17 2 2 4 2 2 4 2" xfId="43358" xr:uid="{00000000-0005-0000-0000-00003A9B0000}"/>
    <cellStyle name="Normal 7 17 2 2 4 2 2 5" xfId="8697" xr:uid="{00000000-0005-0000-0000-00003B9B0000}"/>
    <cellStyle name="Normal 7 17 2 2 4 2 2 5 2" xfId="38406" xr:uid="{00000000-0005-0000-0000-00003C9B0000}"/>
    <cellStyle name="Normal 7 17 2 2 4 2 2 6" xfId="13647" xr:uid="{00000000-0005-0000-0000-00003D9B0000}"/>
    <cellStyle name="Normal 7 17 2 2 4 2 2 7" xfId="18598" xr:uid="{00000000-0005-0000-0000-00003E9B0000}"/>
    <cellStyle name="Normal 7 17 2 2 4 2 2 8" xfId="23550" xr:uid="{00000000-0005-0000-0000-00003F9B0000}"/>
    <cellStyle name="Normal 7 17 2 2 4 2 2 9" xfId="28502" xr:uid="{00000000-0005-0000-0000-0000409B0000}"/>
    <cellStyle name="Normal 7 17 2 2 4 2 3" xfId="3153" xr:uid="{00000000-0005-0000-0000-0000419B0000}"/>
    <cellStyle name="Normal 7 17 2 2 4 2 3 2" xfId="8103" xr:uid="{00000000-0005-0000-0000-0000429B0000}"/>
    <cellStyle name="Normal 7 17 2 2 4 2 3 2 2" xfId="42764" xr:uid="{00000000-0005-0000-0000-0000439B0000}"/>
    <cellStyle name="Normal 7 17 2 2 4 2 3 3" xfId="13053" xr:uid="{00000000-0005-0000-0000-0000449B0000}"/>
    <cellStyle name="Normal 7 17 2 2 4 2 3 3 2" xfId="37812" xr:uid="{00000000-0005-0000-0000-0000459B0000}"/>
    <cellStyle name="Normal 7 17 2 2 4 2 3 4" xfId="18004" xr:uid="{00000000-0005-0000-0000-0000469B0000}"/>
    <cellStyle name="Normal 7 17 2 2 4 2 3 5" xfId="22956" xr:uid="{00000000-0005-0000-0000-0000479B0000}"/>
    <cellStyle name="Normal 7 17 2 2 4 2 3 6" xfId="27908" xr:uid="{00000000-0005-0000-0000-0000489B0000}"/>
    <cellStyle name="Normal 7 17 2 2 4 2 3 7" xfId="32860" xr:uid="{00000000-0005-0000-0000-0000499B0000}"/>
    <cellStyle name="Normal 7 17 2 2 4 2 4" xfId="4605" xr:uid="{00000000-0005-0000-0000-00004A9B0000}"/>
    <cellStyle name="Normal 7 17 2 2 4 2 4 2" xfId="9555" xr:uid="{00000000-0005-0000-0000-00004B9B0000}"/>
    <cellStyle name="Normal 7 17 2 2 4 2 4 2 2" xfId="44216" xr:uid="{00000000-0005-0000-0000-00004C9B0000}"/>
    <cellStyle name="Normal 7 17 2 2 4 2 4 3" xfId="14505" xr:uid="{00000000-0005-0000-0000-00004D9B0000}"/>
    <cellStyle name="Normal 7 17 2 2 4 2 4 3 2" xfId="39264" xr:uid="{00000000-0005-0000-0000-00004E9B0000}"/>
    <cellStyle name="Normal 7 17 2 2 4 2 4 4" xfId="19456" xr:uid="{00000000-0005-0000-0000-00004F9B0000}"/>
    <cellStyle name="Normal 7 17 2 2 4 2 4 5" xfId="24408" xr:uid="{00000000-0005-0000-0000-0000509B0000}"/>
    <cellStyle name="Normal 7 17 2 2 4 2 4 6" xfId="29360" xr:uid="{00000000-0005-0000-0000-0000519B0000}"/>
    <cellStyle name="Normal 7 17 2 2 4 2 4 7" xfId="34312" xr:uid="{00000000-0005-0000-0000-0000529B0000}"/>
    <cellStyle name="Normal 7 17 2 2 4 2 5" xfId="6057" xr:uid="{00000000-0005-0000-0000-0000539B0000}"/>
    <cellStyle name="Normal 7 17 2 2 4 2 5 2" xfId="11007" xr:uid="{00000000-0005-0000-0000-0000549B0000}"/>
    <cellStyle name="Normal 7 17 2 2 4 2 5 2 2" xfId="45668" xr:uid="{00000000-0005-0000-0000-0000559B0000}"/>
    <cellStyle name="Normal 7 17 2 2 4 2 5 3" xfId="15957" xr:uid="{00000000-0005-0000-0000-0000569B0000}"/>
    <cellStyle name="Normal 7 17 2 2 4 2 5 3 2" xfId="40716" xr:uid="{00000000-0005-0000-0000-0000579B0000}"/>
    <cellStyle name="Normal 7 17 2 2 4 2 5 4" xfId="20908" xr:uid="{00000000-0005-0000-0000-0000589B0000}"/>
    <cellStyle name="Normal 7 17 2 2 4 2 5 5" xfId="25860" xr:uid="{00000000-0005-0000-0000-0000599B0000}"/>
    <cellStyle name="Normal 7 17 2 2 4 2 5 6" xfId="30812" xr:uid="{00000000-0005-0000-0000-00005A9B0000}"/>
    <cellStyle name="Normal 7 17 2 2 4 2 5 7" xfId="35764" xr:uid="{00000000-0005-0000-0000-00005B9B0000}"/>
    <cellStyle name="Normal 7 17 2 2 4 2 6" xfId="2295" xr:uid="{00000000-0005-0000-0000-00005C9B0000}"/>
    <cellStyle name="Normal 7 17 2 2 4 2 6 2" xfId="41906" xr:uid="{00000000-0005-0000-0000-00005D9B0000}"/>
    <cellStyle name="Normal 7 17 2 2 4 2 7" xfId="7245" xr:uid="{00000000-0005-0000-0000-00005E9B0000}"/>
    <cellStyle name="Normal 7 17 2 2 4 2 7 2" xfId="36954" xr:uid="{00000000-0005-0000-0000-00005F9B0000}"/>
    <cellStyle name="Normal 7 17 2 2 4 2 8" xfId="12195" xr:uid="{00000000-0005-0000-0000-0000609B0000}"/>
    <cellStyle name="Normal 7 17 2 2 4 2 9" xfId="17146" xr:uid="{00000000-0005-0000-0000-0000619B0000}"/>
    <cellStyle name="Normal 7 17 2 2 4 3" xfId="843" xr:uid="{00000000-0005-0000-0000-0000629B0000}"/>
    <cellStyle name="Normal 7 17 2 2 4 3 10" xfId="32596" xr:uid="{00000000-0005-0000-0000-0000639B0000}"/>
    <cellStyle name="Normal 7 17 2 2 4 3 2" xfId="4341" xr:uid="{00000000-0005-0000-0000-0000649B0000}"/>
    <cellStyle name="Normal 7 17 2 2 4 3 2 2" xfId="9291" xr:uid="{00000000-0005-0000-0000-0000659B0000}"/>
    <cellStyle name="Normal 7 17 2 2 4 3 2 2 2" xfId="43952" xr:uid="{00000000-0005-0000-0000-0000669B0000}"/>
    <cellStyle name="Normal 7 17 2 2 4 3 2 3" xfId="14241" xr:uid="{00000000-0005-0000-0000-0000679B0000}"/>
    <cellStyle name="Normal 7 17 2 2 4 3 2 3 2" xfId="39000" xr:uid="{00000000-0005-0000-0000-0000689B0000}"/>
    <cellStyle name="Normal 7 17 2 2 4 3 2 4" xfId="19192" xr:uid="{00000000-0005-0000-0000-0000699B0000}"/>
    <cellStyle name="Normal 7 17 2 2 4 3 2 5" xfId="24144" xr:uid="{00000000-0005-0000-0000-00006A9B0000}"/>
    <cellStyle name="Normal 7 17 2 2 4 3 2 6" xfId="29096" xr:uid="{00000000-0005-0000-0000-00006B9B0000}"/>
    <cellStyle name="Normal 7 17 2 2 4 3 2 7" xfId="34048" xr:uid="{00000000-0005-0000-0000-00006C9B0000}"/>
    <cellStyle name="Normal 7 17 2 2 4 3 3" xfId="5793" xr:uid="{00000000-0005-0000-0000-00006D9B0000}"/>
    <cellStyle name="Normal 7 17 2 2 4 3 3 2" xfId="10743" xr:uid="{00000000-0005-0000-0000-00006E9B0000}"/>
    <cellStyle name="Normal 7 17 2 2 4 3 3 2 2" xfId="45404" xr:uid="{00000000-0005-0000-0000-00006F9B0000}"/>
    <cellStyle name="Normal 7 17 2 2 4 3 3 3" xfId="15693" xr:uid="{00000000-0005-0000-0000-0000709B0000}"/>
    <cellStyle name="Normal 7 17 2 2 4 3 3 3 2" xfId="40452" xr:uid="{00000000-0005-0000-0000-0000719B0000}"/>
    <cellStyle name="Normal 7 17 2 2 4 3 3 4" xfId="20644" xr:uid="{00000000-0005-0000-0000-0000729B0000}"/>
    <cellStyle name="Normal 7 17 2 2 4 3 3 5" xfId="25596" xr:uid="{00000000-0005-0000-0000-0000739B0000}"/>
    <cellStyle name="Normal 7 17 2 2 4 3 3 6" xfId="30548" xr:uid="{00000000-0005-0000-0000-0000749B0000}"/>
    <cellStyle name="Normal 7 17 2 2 4 3 3 7" xfId="35500" xr:uid="{00000000-0005-0000-0000-0000759B0000}"/>
    <cellStyle name="Normal 7 17 2 2 4 3 4" xfId="2889" xr:uid="{00000000-0005-0000-0000-0000769B0000}"/>
    <cellStyle name="Normal 7 17 2 2 4 3 4 2" xfId="42500" xr:uid="{00000000-0005-0000-0000-0000779B0000}"/>
    <cellStyle name="Normal 7 17 2 2 4 3 5" xfId="7839" xr:uid="{00000000-0005-0000-0000-0000789B0000}"/>
    <cellStyle name="Normal 7 17 2 2 4 3 5 2" xfId="37548" xr:uid="{00000000-0005-0000-0000-0000799B0000}"/>
    <cellStyle name="Normal 7 17 2 2 4 3 6" xfId="12789" xr:uid="{00000000-0005-0000-0000-00007A9B0000}"/>
    <cellStyle name="Normal 7 17 2 2 4 3 7" xfId="17740" xr:uid="{00000000-0005-0000-0000-00007B9B0000}"/>
    <cellStyle name="Normal 7 17 2 2 4 3 8" xfId="22692" xr:uid="{00000000-0005-0000-0000-00007C9B0000}"/>
    <cellStyle name="Normal 7 17 2 2 4 3 9" xfId="27644" xr:uid="{00000000-0005-0000-0000-00007D9B0000}"/>
    <cellStyle name="Normal 7 17 2 2 4 4" xfId="1437" xr:uid="{00000000-0005-0000-0000-00007E9B0000}"/>
    <cellStyle name="Normal 7 17 2 2 4 4 10" xfId="33190" xr:uid="{00000000-0005-0000-0000-00007F9B0000}"/>
    <cellStyle name="Normal 7 17 2 2 4 4 2" xfId="4935" xr:uid="{00000000-0005-0000-0000-0000809B0000}"/>
    <cellStyle name="Normal 7 17 2 2 4 4 2 2" xfId="9885" xr:uid="{00000000-0005-0000-0000-0000819B0000}"/>
    <cellStyle name="Normal 7 17 2 2 4 4 2 2 2" xfId="44546" xr:uid="{00000000-0005-0000-0000-0000829B0000}"/>
    <cellStyle name="Normal 7 17 2 2 4 4 2 3" xfId="14835" xr:uid="{00000000-0005-0000-0000-0000839B0000}"/>
    <cellStyle name="Normal 7 17 2 2 4 4 2 3 2" xfId="39594" xr:uid="{00000000-0005-0000-0000-0000849B0000}"/>
    <cellStyle name="Normal 7 17 2 2 4 4 2 4" xfId="19786" xr:uid="{00000000-0005-0000-0000-0000859B0000}"/>
    <cellStyle name="Normal 7 17 2 2 4 4 2 5" xfId="24738" xr:uid="{00000000-0005-0000-0000-0000869B0000}"/>
    <cellStyle name="Normal 7 17 2 2 4 4 2 6" xfId="29690" xr:uid="{00000000-0005-0000-0000-0000879B0000}"/>
    <cellStyle name="Normal 7 17 2 2 4 4 2 7" xfId="34642" xr:uid="{00000000-0005-0000-0000-0000889B0000}"/>
    <cellStyle name="Normal 7 17 2 2 4 4 3" xfId="6387" xr:uid="{00000000-0005-0000-0000-0000899B0000}"/>
    <cellStyle name="Normal 7 17 2 2 4 4 3 2" xfId="11337" xr:uid="{00000000-0005-0000-0000-00008A9B0000}"/>
    <cellStyle name="Normal 7 17 2 2 4 4 3 2 2" xfId="45998" xr:uid="{00000000-0005-0000-0000-00008B9B0000}"/>
    <cellStyle name="Normal 7 17 2 2 4 4 3 3" xfId="16287" xr:uid="{00000000-0005-0000-0000-00008C9B0000}"/>
    <cellStyle name="Normal 7 17 2 2 4 4 3 3 2" xfId="41046" xr:uid="{00000000-0005-0000-0000-00008D9B0000}"/>
    <cellStyle name="Normal 7 17 2 2 4 4 3 4" xfId="21238" xr:uid="{00000000-0005-0000-0000-00008E9B0000}"/>
    <cellStyle name="Normal 7 17 2 2 4 4 3 5" xfId="26190" xr:uid="{00000000-0005-0000-0000-00008F9B0000}"/>
    <cellStyle name="Normal 7 17 2 2 4 4 3 6" xfId="31142" xr:uid="{00000000-0005-0000-0000-0000909B0000}"/>
    <cellStyle name="Normal 7 17 2 2 4 4 3 7" xfId="36094" xr:uid="{00000000-0005-0000-0000-0000919B0000}"/>
    <cellStyle name="Normal 7 17 2 2 4 4 4" xfId="3483" xr:uid="{00000000-0005-0000-0000-0000929B0000}"/>
    <cellStyle name="Normal 7 17 2 2 4 4 4 2" xfId="43094" xr:uid="{00000000-0005-0000-0000-0000939B0000}"/>
    <cellStyle name="Normal 7 17 2 2 4 4 5" xfId="8433" xr:uid="{00000000-0005-0000-0000-0000949B0000}"/>
    <cellStyle name="Normal 7 17 2 2 4 4 5 2" xfId="38142" xr:uid="{00000000-0005-0000-0000-0000959B0000}"/>
    <cellStyle name="Normal 7 17 2 2 4 4 6" xfId="13383" xr:uid="{00000000-0005-0000-0000-0000969B0000}"/>
    <cellStyle name="Normal 7 17 2 2 4 4 7" xfId="18334" xr:uid="{00000000-0005-0000-0000-0000979B0000}"/>
    <cellStyle name="Normal 7 17 2 2 4 4 8" xfId="23286" xr:uid="{00000000-0005-0000-0000-0000989B0000}"/>
    <cellStyle name="Normal 7 17 2 2 4 4 9" xfId="28238" xr:uid="{00000000-0005-0000-0000-0000999B0000}"/>
    <cellStyle name="Normal 7 17 2 2 4 5" xfId="2559" xr:uid="{00000000-0005-0000-0000-00009A9B0000}"/>
    <cellStyle name="Normal 7 17 2 2 4 5 2" xfId="7509" xr:uid="{00000000-0005-0000-0000-00009B9B0000}"/>
    <cellStyle name="Normal 7 17 2 2 4 5 2 2" xfId="42170" xr:uid="{00000000-0005-0000-0000-00009C9B0000}"/>
    <cellStyle name="Normal 7 17 2 2 4 5 3" xfId="12459" xr:uid="{00000000-0005-0000-0000-00009D9B0000}"/>
    <cellStyle name="Normal 7 17 2 2 4 5 3 2" xfId="37218" xr:uid="{00000000-0005-0000-0000-00009E9B0000}"/>
    <cellStyle name="Normal 7 17 2 2 4 5 4" xfId="17410" xr:uid="{00000000-0005-0000-0000-00009F9B0000}"/>
    <cellStyle name="Normal 7 17 2 2 4 5 5" xfId="22362" xr:uid="{00000000-0005-0000-0000-0000A09B0000}"/>
    <cellStyle name="Normal 7 17 2 2 4 5 6" xfId="27314" xr:uid="{00000000-0005-0000-0000-0000A19B0000}"/>
    <cellStyle name="Normal 7 17 2 2 4 5 7" xfId="32266" xr:uid="{00000000-0005-0000-0000-0000A29B0000}"/>
    <cellStyle name="Normal 7 17 2 2 4 6" xfId="4011" xr:uid="{00000000-0005-0000-0000-0000A39B0000}"/>
    <cellStyle name="Normal 7 17 2 2 4 6 2" xfId="8961" xr:uid="{00000000-0005-0000-0000-0000A49B0000}"/>
    <cellStyle name="Normal 7 17 2 2 4 6 2 2" xfId="43622" xr:uid="{00000000-0005-0000-0000-0000A59B0000}"/>
    <cellStyle name="Normal 7 17 2 2 4 6 3" xfId="13911" xr:uid="{00000000-0005-0000-0000-0000A69B0000}"/>
    <cellStyle name="Normal 7 17 2 2 4 6 3 2" xfId="38670" xr:uid="{00000000-0005-0000-0000-0000A79B0000}"/>
    <cellStyle name="Normal 7 17 2 2 4 6 4" xfId="18862" xr:uid="{00000000-0005-0000-0000-0000A89B0000}"/>
    <cellStyle name="Normal 7 17 2 2 4 6 5" xfId="23814" xr:uid="{00000000-0005-0000-0000-0000A99B0000}"/>
    <cellStyle name="Normal 7 17 2 2 4 6 6" xfId="28766" xr:uid="{00000000-0005-0000-0000-0000AA9B0000}"/>
    <cellStyle name="Normal 7 17 2 2 4 6 7" xfId="33718" xr:uid="{00000000-0005-0000-0000-0000AB9B0000}"/>
    <cellStyle name="Normal 7 17 2 2 4 7" xfId="5463" xr:uid="{00000000-0005-0000-0000-0000AC9B0000}"/>
    <cellStyle name="Normal 7 17 2 2 4 7 2" xfId="10413" xr:uid="{00000000-0005-0000-0000-0000AD9B0000}"/>
    <cellStyle name="Normal 7 17 2 2 4 7 2 2" xfId="45074" xr:uid="{00000000-0005-0000-0000-0000AE9B0000}"/>
    <cellStyle name="Normal 7 17 2 2 4 7 3" xfId="15363" xr:uid="{00000000-0005-0000-0000-0000AF9B0000}"/>
    <cellStyle name="Normal 7 17 2 2 4 7 3 2" xfId="40122" xr:uid="{00000000-0005-0000-0000-0000B09B0000}"/>
    <cellStyle name="Normal 7 17 2 2 4 7 4" xfId="20314" xr:uid="{00000000-0005-0000-0000-0000B19B0000}"/>
    <cellStyle name="Normal 7 17 2 2 4 7 5" xfId="25266" xr:uid="{00000000-0005-0000-0000-0000B29B0000}"/>
    <cellStyle name="Normal 7 17 2 2 4 7 6" xfId="30218" xr:uid="{00000000-0005-0000-0000-0000B39B0000}"/>
    <cellStyle name="Normal 7 17 2 2 4 7 7" xfId="35170" xr:uid="{00000000-0005-0000-0000-0000B49B0000}"/>
    <cellStyle name="Normal 7 17 2 2 4 8" xfId="2031" xr:uid="{00000000-0005-0000-0000-0000B59B0000}"/>
    <cellStyle name="Normal 7 17 2 2 4 8 2" xfId="41642" xr:uid="{00000000-0005-0000-0000-0000B69B0000}"/>
    <cellStyle name="Normal 7 17 2 2 4 9" xfId="6981" xr:uid="{00000000-0005-0000-0000-0000B79B0000}"/>
    <cellStyle name="Normal 7 17 2 2 4 9 2" xfId="36690" xr:uid="{00000000-0005-0000-0000-0000B89B0000}"/>
    <cellStyle name="Normal 7 17 2 2 5" xfId="645" xr:uid="{00000000-0005-0000-0000-0000B99B0000}"/>
    <cellStyle name="Normal 7 17 2 2 5 10" xfId="21636" xr:uid="{00000000-0005-0000-0000-0000BA9B0000}"/>
    <cellStyle name="Normal 7 17 2 2 5 11" xfId="26588" xr:uid="{00000000-0005-0000-0000-0000BB9B0000}"/>
    <cellStyle name="Normal 7 17 2 2 5 12" xfId="31540" xr:uid="{00000000-0005-0000-0000-0000BC9B0000}"/>
    <cellStyle name="Normal 7 17 2 2 5 2" xfId="1239" xr:uid="{00000000-0005-0000-0000-0000BD9B0000}"/>
    <cellStyle name="Normal 7 17 2 2 5 2 10" xfId="32992" xr:uid="{00000000-0005-0000-0000-0000BE9B0000}"/>
    <cellStyle name="Normal 7 17 2 2 5 2 2" xfId="4737" xr:uid="{00000000-0005-0000-0000-0000BF9B0000}"/>
    <cellStyle name="Normal 7 17 2 2 5 2 2 2" xfId="9687" xr:uid="{00000000-0005-0000-0000-0000C09B0000}"/>
    <cellStyle name="Normal 7 17 2 2 5 2 2 2 2" xfId="44348" xr:uid="{00000000-0005-0000-0000-0000C19B0000}"/>
    <cellStyle name="Normal 7 17 2 2 5 2 2 3" xfId="14637" xr:uid="{00000000-0005-0000-0000-0000C29B0000}"/>
    <cellStyle name="Normal 7 17 2 2 5 2 2 3 2" xfId="39396" xr:uid="{00000000-0005-0000-0000-0000C39B0000}"/>
    <cellStyle name="Normal 7 17 2 2 5 2 2 4" xfId="19588" xr:uid="{00000000-0005-0000-0000-0000C49B0000}"/>
    <cellStyle name="Normal 7 17 2 2 5 2 2 5" xfId="24540" xr:uid="{00000000-0005-0000-0000-0000C59B0000}"/>
    <cellStyle name="Normal 7 17 2 2 5 2 2 6" xfId="29492" xr:uid="{00000000-0005-0000-0000-0000C69B0000}"/>
    <cellStyle name="Normal 7 17 2 2 5 2 2 7" xfId="34444" xr:uid="{00000000-0005-0000-0000-0000C79B0000}"/>
    <cellStyle name="Normal 7 17 2 2 5 2 3" xfId="6189" xr:uid="{00000000-0005-0000-0000-0000C89B0000}"/>
    <cellStyle name="Normal 7 17 2 2 5 2 3 2" xfId="11139" xr:uid="{00000000-0005-0000-0000-0000C99B0000}"/>
    <cellStyle name="Normal 7 17 2 2 5 2 3 2 2" xfId="45800" xr:uid="{00000000-0005-0000-0000-0000CA9B0000}"/>
    <cellStyle name="Normal 7 17 2 2 5 2 3 3" xfId="16089" xr:uid="{00000000-0005-0000-0000-0000CB9B0000}"/>
    <cellStyle name="Normal 7 17 2 2 5 2 3 3 2" xfId="40848" xr:uid="{00000000-0005-0000-0000-0000CC9B0000}"/>
    <cellStyle name="Normal 7 17 2 2 5 2 3 4" xfId="21040" xr:uid="{00000000-0005-0000-0000-0000CD9B0000}"/>
    <cellStyle name="Normal 7 17 2 2 5 2 3 5" xfId="25992" xr:uid="{00000000-0005-0000-0000-0000CE9B0000}"/>
    <cellStyle name="Normal 7 17 2 2 5 2 3 6" xfId="30944" xr:uid="{00000000-0005-0000-0000-0000CF9B0000}"/>
    <cellStyle name="Normal 7 17 2 2 5 2 3 7" xfId="35896" xr:uid="{00000000-0005-0000-0000-0000D09B0000}"/>
    <cellStyle name="Normal 7 17 2 2 5 2 4" xfId="3285" xr:uid="{00000000-0005-0000-0000-0000D19B0000}"/>
    <cellStyle name="Normal 7 17 2 2 5 2 4 2" xfId="42896" xr:uid="{00000000-0005-0000-0000-0000D29B0000}"/>
    <cellStyle name="Normal 7 17 2 2 5 2 5" xfId="8235" xr:uid="{00000000-0005-0000-0000-0000D39B0000}"/>
    <cellStyle name="Normal 7 17 2 2 5 2 5 2" xfId="37944" xr:uid="{00000000-0005-0000-0000-0000D49B0000}"/>
    <cellStyle name="Normal 7 17 2 2 5 2 6" xfId="13185" xr:uid="{00000000-0005-0000-0000-0000D59B0000}"/>
    <cellStyle name="Normal 7 17 2 2 5 2 7" xfId="18136" xr:uid="{00000000-0005-0000-0000-0000D69B0000}"/>
    <cellStyle name="Normal 7 17 2 2 5 2 8" xfId="23088" xr:uid="{00000000-0005-0000-0000-0000D79B0000}"/>
    <cellStyle name="Normal 7 17 2 2 5 2 9" xfId="28040" xr:uid="{00000000-0005-0000-0000-0000D89B0000}"/>
    <cellStyle name="Normal 7 17 2 2 5 3" xfId="2691" xr:uid="{00000000-0005-0000-0000-0000D99B0000}"/>
    <cellStyle name="Normal 7 17 2 2 5 3 2" xfId="7641" xr:uid="{00000000-0005-0000-0000-0000DA9B0000}"/>
    <cellStyle name="Normal 7 17 2 2 5 3 2 2" xfId="42302" xr:uid="{00000000-0005-0000-0000-0000DB9B0000}"/>
    <cellStyle name="Normal 7 17 2 2 5 3 3" xfId="12591" xr:uid="{00000000-0005-0000-0000-0000DC9B0000}"/>
    <cellStyle name="Normal 7 17 2 2 5 3 3 2" xfId="37350" xr:uid="{00000000-0005-0000-0000-0000DD9B0000}"/>
    <cellStyle name="Normal 7 17 2 2 5 3 4" xfId="17542" xr:uid="{00000000-0005-0000-0000-0000DE9B0000}"/>
    <cellStyle name="Normal 7 17 2 2 5 3 5" xfId="22494" xr:uid="{00000000-0005-0000-0000-0000DF9B0000}"/>
    <cellStyle name="Normal 7 17 2 2 5 3 6" xfId="27446" xr:uid="{00000000-0005-0000-0000-0000E09B0000}"/>
    <cellStyle name="Normal 7 17 2 2 5 3 7" xfId="32398" xr:uid="{00000000-0005-0000-0000-0000E19B0000}"/>
    <cellStyle name="Normal 7 17 2 2 5 4" xfId="4143" xr:uid="{00000000-0005-0000-0000-0000E29B0000}"/>
    <cellStyle name="Normal 7 17 2 2 5 4 2" xfId="9093" xr:uid="{00000000-0005-0000-0000-0000E39B0000}"/>
    <cellStyle name="Normal 7 17 2 2 5 4 2 2" xfId="43754" xr:uid="{00000000-0005-0000-0000-0000E49B0000}"/>
    <cellStyle name="Normal 7 17 2 2 5 4 3" xfId="14043" xr:uid="{00000000-0005-0000-0000-0000E59B0000}"/>
    <cellStyle name="Normal 7 17 2 2 5 4 3 2" xfId="38802" xr:uid="{00000000-0005-0000-0000-0000E69B0000}"/>
    <cellStyle name="Normal 7 17 2 2 5 4 4" xfId="18994" xr:uid="{00000000-0005-0000-0000-0000E79B0000}"/>
    <cellStyle name="Normal 7 17 2 2 5 4 5" xfId="23946" xr:uid="{00000000-0005-0000-0000-0000E89B0000}"/>
    <cellStyle name="Normal 7 17 2 2 5 4 6" xfId="28898" xr:uid="{00000000-0005-0000-0000-0000E99B0000}"/>
    <cellStyle name="Normal 7 17 2 2 5 4 7" xfId="33850" xr:uid="{00000000-0005-0000-0000-0000EA9B0000}"/>
    <cellStyle name="Normal 7 17 2 2 5 5" xfId="5595" xr:uid="{00000000-0005-0000-0000-0000EB9B0000}"/>
    <cellStyle name="Normal 7 17 2 2 5 5 2" xfId="10545" xr:uid="{00000000-0005-0000-0000-0000EC9B0000}"/>
    <cellStyle name="Normal 7 17 2 2 5 5 2 2" xfId="45206" xr:uid="{00000000-0005-0000-0000-0000ED9B0000}"/>
    <cellStyle name="Normal 7 17 2 2 5 5 3" xfId="15495" xr:uid="{00000000-0005-0000-0000-0000EE9B0000}"/>
    <cellStyle name="Normal 7 17 2 2 5 5 3 2" xfId="40254" xr:uid="{00000000-0005-0000-0000-0000EF9B0000}"/>
    <cellStyle name="Normal 7 17 2 2 5 5 4" xfId="20446" xr:uid="{00000000-0005-0000-0000-0000F09B0000}"/>
    <cellStyle name="Normal 7 17 2 2 5 5 5" xfId="25398" xr:uid="{00000000-0005-0000-0000-0000F19B0000}"/>
    <cellStyle name="Normal 7 17 2 2 5 5 6" xfId="30350" xr:uid="{00000000-0005-0000-0000-0000F29B0000}"/>
    <cellStyle name="Normal 7 17 2 2 5 5 7" xfId="35302" xr:uid="{00000000-0005-0000-0000-0000F39B0000}"/>
    <cellStyle name="Normal 7 17 2 2 5 6" xfId="1833" xr:uid="{00000000-0005-0000-0000-0000F49B0000}"/>
    <cellStyle name="Normal 7 17 2 2 5 6 2" xfId="41444" xr:uid="{00000000-0005-0000-0000-0000F59B0000}"/>
    <cellStyle name="Normal 7 17 2 2 5 7" xfId="6783" xr:uid="{00000000-0005-0000-0000-0000F69B0000}"/>
    <cellStyle name="Normal 7 17 2 2 5 7 2" xfId="36492" xr:uid="{00000000-0005-0000-0000-0000F79B0000}"/>
    <cellStyle name="Normal 7 17 2 2 5 8" xfId="11733" xr:uid="{00000000-0005-0000-0000-0000F89B0000}"/>
    <cellStyle name="Normal 7 17 2 2 5 9" xfId="16684" xr:uid="{00000000-0005-0000-0000-0000F99B0000}"/>
    <cellStyle name="Normal 7 17 2 2 6" xfId="909" xr:uid="{00000000-0005-0000-0000-0000FA9B0000}"/>
    <cellStyle name="Normal 7 17 2 2 6 10" xfId="21900" xr:uid="{00000000-0005-0000-0000-0000FB9B0000}"/>
    <cellStyle name="Normal 7 17 2 2 6 11" xfId="26852" xr:uid="{00000000-0005-0000-0000-0000FC9B0000}"/>
    <cellStyle name="Normal 7 17 2 2 6 12" xfId="31804" xr:uid="{00000000-0005-0000-0000-0000FD9B0000}"/>
    <cellStyle name="Normal 7 17 2 2 6 2" xfId="1503" xr:uid="{00000000-0005-0000-0000-0000FE9B0000}"/>
    <cellStyle name="Normal 7 17 2 2 6 2 10" xfId="33256" xr:uid="{00000000-0005-0000-0000-0000FF9B0000}"/>
    <cellStyle name="Normal 7 17 2 2 6 2 2" xfId="5001" xr:uid="{00000000-0005-0000-0000-0000009C0000}"/>
    <cellStyle name="Normal 7 17 2 2 6 2 2 2" xfId="9951" xr:uid="{00000000-0005-0000-0000-0000019C0000}"/>
    <cellStyle name="Normal 7 17 2 2 6 2 2 2 2" xfId="44612" xr:uid="{00000000-0005-0000-0000-0000029C0000}"/>
    <cellStyle name="Normal 7 17 2 2 6 2 2 3" xfId="14901" xr:uid="{00000000-0005-0000-0000-0000039C0000}"/>
    <cellStyle name="Normal 7 17 2 2 6 2 2 3 2" xfId="39660" xr:uid="{00000000-0005-0000-0000-0000049C0000}"/>
    <cellStyle name="Normal 7 17 2 2 6 2 2 4" xfId="19852" xr:uid="{00000000-0005-0000-0000-0000059C0000}"/>
    <cellStyle name="Normal 7 17 2 2 6 2 2 5" xfId="24804" xr:uid="{00000000-0005-0000-0000-0000069C0000}"/>
    <cellStyle name="Normal 7 17 2 2 6 2 2 6" xfId="29756" xr:uid="{00000000-0005-0000-0000-0000079C0000}"/>
    <cellStyle name="Normal 7 17 2 2 6 2 2 7" xfId="34708" xr:uid="{00000000-0005-0000-0000-0000089C0000}"/>
    <cellStyle name="Normal 7 17 2 2 6 2 3" xfId="6453" xr:uid="{00000000-0005-0000-0000-0000099C0000}"/>
    <cellStyle name="Normal 7 17 2 2 6 2 3 2" xfId="11403" xr:uid="{00000000-0005-0000-0000-00000A9C0000}"/>
    <cellStyle name="Normal 7 17 2 2 6 2 3 2 2" xfId="46064" xr:uid="{00000000-0005-0000-0000-00000B9C0000}"/>
    <cellStyle name="Normal 7 17 2 2 6 2 3 3" xfId="16353" xr:uid="{00000000-0005-0000-0000-00000C9C0000}"/>
    <cellStyle name="Normal 7 17 2 2 6 2 3 3 2" xfId="41112" xr:uid="{00000000-0005-0000-0000-00000D9C0000}"/>
    <cellStyle name="Normal 7 17 2 2 6 2 3 4" xfId="21304" xr:uid="{00000000-0005-0000-0000-00000E9C0000}"/>
    <cellStyle name="Normal 7 17 2 2 6 2 3 5" xfId="26256" xr:uid="{00000000-0005-0000-0000-00000F9C0000}"/>
    <cellStyle name="Normal 7 17 2 2 6 2 3 6" xfId="31208" xr:uid="{00000000-0005-0000-0000-0000109C0000}"/>
    <cellStyle name="Normal 7 17 2 2 6 2 3 7" xfId="36160" xr:uid="{00000000-0005-0000-0000-0000119C0000}"/>
    <cellStyle name="Normal 7 17 2 2 6 2 4" xfId="3549" xr:uid="{00000000-0005-0000-0000-0000129C0000}"/>
    <cellStyle name="Normal 7 17 2 2 6 2 4 2" xfId="43160" xr:uid="{00000000-0005-0000-0000-0000139C0000}"/>
    <cellStyle name="Normal 7 17 2 2 6 2 5" xfId="8499" xr:uid="{00000000-0005-0000-0000-0000149C0000}"/>
    <cellStyle name="Normal 7 17 2 2 6 2 5 2" xfId="38208" xr:uid="{00000000-0005-0000-0000-0000159C0000}"/>
    <cellStyle name="Normal 7 17 2 2 6 2 6" xfId="13449" xr:uid="{00000000-0005-0000-0000-0000169C0000}"/>
    <cellStyle name="Normal 7 17 2 2 6 2 7" xfId="18400" xr:uid="{00000000-0005-0000-0000-0000179C0000}"/>
    <cellStyle name="Normal 7 17 2 2 6 2 8" xfId="23352" xr:uid="{00000000-0005-0000-0000-0000189C0000}"/>
    <cellStyle name="Normal 7 17 2 2 6 2 9" xfId="28304" xr:uid="{00000000-0005-0000-0000-0000199C0000}"/>
    <cellStyle name="Normal 7 17 2 2 6 3" xfId="2955" xr:uid="{00000000-0005-0000-0000-00001A9C0000}"/>
    <cellStyle name="Normal 7 17 2 2 6 3 2" xfId="7905" xr:uid="{00000000-0005-0000-0000-00001B9C0000}"/>
    <cellStyle name="Normal 7 17 2 2 6 3 2 2" xfId="42566" xr:uid="{00000000-0005-0000-0000-00001C9C0000}"/>
    <cellStyle name="Normal 7 17 2 2 6 3 3" xfId="12855" xr:uid="{00000000-0005-0000-0000-00001D9C0000}"/>
    <cellStyle name="Normal 7 17 2 2 6 3 3 2" xfId="37614" xr:uid="{00000000-0005-0000-0000-00001E9C0000}"/>
    <cellStyle name="Normal 7 17 2 2 6 3 4" xfId="17806" xr:uid="{00000000-0005-0000-0000-00001F9C0000}"/>
    <cellStyle name="Normal 7 17 2 2 6 3 5" xfId="22758" xr:uid="{00000000-0005-0000-0000-0000209C0000}"/>
    <cellStyle name="Normal 7 17 2 2 6 3 6" xfId="27710" xr:uid="{00000000-0005-0000-0000-0000219C0000}"/>
    <cellStyle name="Normal 7 17 2 2 6 3 7" xfId="32662" xr:uid="{00000000-0005-0000-0000-0000229C0000}"/>
    <cellStyle name="Normal 7 17 2 2 6 4" xfId="4407" xr:uid="{00000000-0005-0000-0000-0000239C0000}"/>
    <cellStyle name="Normal 7 17 2 2 6 4 2" xfId="9357" xr:uid="{00000000-0005-0000-0000-0000249C0000}"/>
    <cellStyle name="Normal 7 17 2 2 6 4 2 2" xfId="44018" xr:uid="{00000000-0005-0000-0000-0000259C0000}"/>
    <cellStyle name="Normal 7 17 2 2 6 4 3" xfId="14307" xr:uid="{00000000-0005-0000-0000-0000269C0000}"/>
    <cellStyle name="Normal 7 17 2 2 6 4 3 2" xfId="39066" xr:uid="{00000000-0005-0000-0000-0000279C0000}"/>
    <cellStyle name="Normal 7 17 2 2 6 4 4" xfId="19258" xr:uid="{00000000-0005-0000-0000-0000289C0000}"/>
    <cellStyle name="Normal 7 17 2 2 6 4 5" xfId="24210" xr:uid="{00000000-0005-0000-0000-0000299C0000}"/>
    <cellStyle name="Normal 7 17 2 2 6 4 6" xfId="29162" xr:uid="{00000000-0005-0000-0000-00002A9C0000}"/>
    <cellStyle name="Normal 7 17 2 2 6 4 7" xfId="34114" xr:uid="{00000000-0005-0000-0000-00002B9C0000}"/>
    <cellStyle name="Normal 7 17 2 2 6 5" xfId="5859" xr:uid="{00000000-0005-0000-0000-00002C9C0000}"/>
    <cellStyle name="Normal 7 17 2 2 6 5 2" xfId="10809" xr:uid="{00000000-0005-0000-0000-00002D9C0000}"/>
    <cellStyle name="Normal 7 17 2 2 6 5 2 2" xfId="45470" xr:uid="{00000000-0005-0000-0000-00002E9C0000}"/>
    <cellStyle name="Normal 7 17 2 2 6 5 3" xfId="15759" xr:uid="{00000000-0005-0000-0000-00002F9C0000}"/>
    <cellStyle name="Normal 7 17 2 2 6 5 3 2" xfId="40518" xr:uid="{00000000-0005-0000-0000-0000309C0000}"/>
    <cellStyle name="Normal 7 17 2 2 6 5 4" xfId="20710" xr:uid="{00000000-0005-0000-0000-0000319C0000}"/>
    <cellStyle name="Normal 7 17 2 2 6 5 5" xfId="25662" xr:uid="{00000000-0005-0000-0000-0000329C0000}"/>
    <cellStyle name="Normal 7 17 2 2 6 5 6" xfId="30614" xr:uid="{00000000-0005-0000-0000-0000339C0000}"/>
    <cellStyle name="Normal 7 17 2 2 6 5 7" xfId="35566" xr:uid="{00000000-0005-0000-0000-0000349C0000}"/>
    <cellStyle name="Normal 7 17 2 2 6 6" xfId="2097" xr:uid="{00000000-0005-0000-0000-0000359C0000}"/>
    <cellStyle name="Normal 7 17 2 2 6 6 2" xfId="41708" xr:uid="{00000000-0005-0000-0000-0000369C0000}"/>
    <cellStyle name="Normal 7 17 2 2 6 7" xfId="7047" xr:uid="{00000000-0005-0000-0000-0000379C0000}"/>
    <cellStyle name="Normal 7 17 2 2 6 7 2" xfId="36756" xr:uid="{00000000-0005-0000-0000-0000389C0000}"/>
    <cellStyle name="Normal 7 17 2 2 6 8" xfId="11997" xr:uid="{00000000-0005-0000-0000-0000399C0000}"/>
    <cellStyle name="Normal 7 17 2 2 6 9" xfId="16948" xr:uid="{00000000-0005-0000-0000-00003A9C0000}"/>
    <cellStyle name="Normal 7 17 2 2 7" xfId="579" xr:uid="{00000000-0005-0000-0000-00003B9C0000}"/>
    <cellStyle name="Normal 7 17 2 2 7 10" xfId="32332" xr:uid="{00000000-0005-0000-0000-00003C9C0000}"/>
    <cellStyle name="Normal 7 17 2 2 7 2" xfId="4077" xr:uid="{00000000-0005-0000-0000-00003D9C0000}"/>
    <cellStyle name="Normal 7 17 2 2 7 2 2" xfId="9027" xr:uid="{00000000-0005-0000-0000-00003E9C0000}"/>
    <cellStyle name="Normal 7 17 2 2 7 2 2 2" xfId="43688" xr:uid="{00000000-0005-0000-0000-00003F9C0000}"/>
    <cellStyle name="Normal 7 17 2 2 7 2 3" xfId="13977" xr:uid="{00000000-0005-0000-0000-0000409C0000}"/>
    <cellStyle name="Normal 7 17 2 2 7 2 3 2" xfId="38736" xr:uid="{00000000-0005-0000-0000-0000419C0000}"/>
    <cellStyle name="Normal 7 17 2 2 7 2 4" xfId="18928" xr:uid="{00000000-0005-0000-0000-0000429C0000}"/>
    <cellStyle name="Normal 7 17 2 2 7 2 5" xfId="23880" xr:uid="{00000000-0005-0000-0000-0000439C0000}"/>
    <cellStyle name="Normal 7 17 2 2 7 2 6" xfId="28832" xr:uid="{00000000-0005-0000-0000-0000449C0000}"/>
    <cellStyle name="Normal 7 17 2 2 7 2 7" xfId="33784" xr:uid="{00000000-0005-0000-0000-0000459C0000}"/>
    <cellStyle name="Normal 7 17 2 2 7 3" xfId="5529" xr:uid="{00000000-0005-0000-0000-0000469C0000}"/>
    <cellStyle name="Normal 7 17 2 2 7 3 2" xfId="10479" xr:uid="{00000000-0005-0000-0000-0000479C0000}"/>
    <cellStyle name="Normal 7 17 2 2 7 3 2 2" xfId="45140" xr:uid="{00000000-0005-0000-0000-0000489C0000}"/>
    <cellStyle name="Normal 7 17 2 2 7 3 3" xfId="15429" xr:uid="{00000000-0005-0000-0000-0000499C0000}"/>
    <cellStyle name="Normal 7 17 2 2 7 3 3 2" xfId="40188" xr:uid="{00000000-0005-0000-0000-00004A9C0000}"/>
    <cellStyle name="Normal 7 17 2 2 7 3 4" xfId="20380" xr:uid="{00000000-0005-0000-0000-00004B9C0000}"/>
    <cellStyle name="Normal 7 17 2 2 7 3 5" xfId="25332" xr:uid="{00000000-0005-0000-0000-00004C9C0000}"/>
    <cellStyle name="Normal 7 17 2 2 7 3 6" xfId="30284" xr:uid="{00000000-0005-0000-0000-00004D9C0000}"/>
    <cellStyle name="Normal 7 17 2 2 7 3 7" xfId="35236" xr:uid="{00000000-0005-0000-0000-00004E9C0000}"/>
    <cellStyle name="Normal 7 17 2 2 7 4" xfId="2625" xr:uid="{00000000-0005-0000-0000-00004F9C0000}"/>
    <cellStyle name="Normal 7 17 2 2 7 4 2" xfId="42236" xr:uid="{00000000-0005-0000-0000-0000509C0000}"/>
    <cellStyle name="Normal 7 17 2 2 7 5" xfId="7575" xr:uid="{00000000-0005-0000-0000-0000519C0000}"/>
    <cellStyle name="Normal 7 17 2 2 7 5 2" xfId="37284" xr:uid="{00000000-0005-0000-0000-0000529C0000}"/>
    <cellStyle name="Normal 7 17 2 2 7 6" xfId="12525" xr:uid="{00000000-0005-0000-0000-0000539C0000}"/>
    <cellStyle name="Normal 7 17 2 2 7 7" xfId="17476" xr:uid="{00000000-0005-0000-0000-0000549C0000}"/>
    <cellStyle name="Normal 7 17 2 2 7 8" xfId="22428" xr:uid="{00000000-0005-0000-0000-0000559C0000}"/>
    <cellStyle name="Normal 7 17 2 2 7 9" xfId="27380" xr:uid="{00000000-0005-0000-0000-0000569C0000}"/>
    <cellStyle name="Normal 7 17 2 2 8" xfId="1173" xr:uid="{00000000-0005-0000-0000-0000579C0000}"/>
    <cellStyle name="Normal 7 17 2 2 8 10" xfId="32926" xr:uid="{00000000-0005-0000-0000-0000589C0000}"/>
    <cellStyle name="Normal 7 17 2 2 8 2" xfId="4671" xr:uid="{00000000-0005-0000-0000-0000599C0000}"/>
    <cellStyle name="Normal 7 17 2 2 8 2 2" xfId="9621" xr:uid="{00000000-0005-0000-0000-00005A9C0000}"/>
    <cellStyle name="Normal 7 17 2 2 8 2 2 2" xfId="44282" xr:uid="{00000000-0005-0000-0000-00005B9C0000}"/>
    <cellStyle name="Normal 7 17 2 2 8 2 3" xfId="14571" xr:uid="{00000000-0005-0000-0000-00005C9C0000}"/>
    <cellStyle name="Normal 7 17 2 2 8 2 3 2" xfId="39330" xr:uid="{00000000-0005-0000-0000-00005D9C0000}"/>
    <cellStyle name="Normal 7 17 2 2 8 2 4" xfId="19522" xr:uid="{00000000-0005-0000-0000-00005E9C0000}"/>
    <cellStyle name="Normal 7 17 2 2 8 2 5" xfId="24474" xr:uid="{00000000-0005-0000-0000-00005F9C0000}"/>
    <cellStyle name="Normal 7 17 2 2 8 2 6" xfId="29426" xr:uid="{00000000-0005-0000-0000-0000609C0000}"/>
    <cellStyle name="Normal 7 17 2 2 8 2 7" xfId="34378" xr:uid="{00000000-0005-0000-0000-0000619C0000}"/>
    <cellStyle name="Normal 7 17 2 2 8 3" xfId="6123" xr:uid="{00000000-0005-0000-0000-0000629C0000}"/>
    <cellStyle name="Normal 7 17 2 2 8 3 2" xfId="11073" xr:uid="{00000000-0005-0000-0000-0000639C0000}"/>
    <cellStyle name="Normal 7 17 2 2 8 3 2 2" xfId="45734" xr:uid="{00000000-0005-0000-0000-0000649C0000}"/>
    <cellStyle name="Normal 7 17 2 2 8 3 3" xfId="16023" xr:uid="{00000000-0005-0000-0000-0000659C0000}"/>
    <cellStyle name="Normal 7 17 2 2 8 3 3 2" xfId="40782" xr:uid="{00000000-0005-0000-0000-0000669C0000}"/>
    <cellStyle name="Normal 7 17 2 2 8 3 4" xfId="20974" xr:uid="{00000000-0005-0000-0000-0000679C0000}"/>
    <cellStyle name="Normal 7 17 2 2 8 3 5" xfId="25926" xr:uid="{00000000-0005-0000-0000-0000689C0000}"/>
    <cellStyle name="Normal 7 17 2 2 8 3 6" xfId="30878" xr:uid="{00000000-0005-0000-0000-0000699C0000}"/>
    <cellStyle name="Normal 7 17 2 2 8 3 7" xfId="35830" xr:uid="{00000000-0005-0000-0000-00006A9C0000}"/>
    <cellStyle name="Normal 7 17 2 2 8 4" xfId="3219" xr:uid="{00000000-0005-0000-0000-00006B9C0000}"/>
    <cellStyle name="Normal 7 17 2 2 8 4 2" xfId="42830" xr:uid="{00000000-0005-0000-0000-00006C9C0000}"/>
    <cellStyle name="Normal 7 17 2 2 8 5" xfId="8169" xr:uid="{00000000-0005-0000-0000-00006D9C0000}"/>
    <cellStyle name="Normal 7 17 2 2 8 5 2" xfId="37878" xr:uid="{00000000-0005-0000-0000-00006E9C0000}"/>
    <cellStyle name="Normal 7 17 2 2 8 6" xfId="13119" xr:uid="{00000000-0005-0000-0000-00006F9C0000}"/>
    <cellStyle name="Normal 7 17 2 2 8 7" xfId="18070" xr:uid="{00000000-0005-0000-0000-0000709C0000}"/>
    <cellStyle name="Normal 7 17 2 2 8 8" xfId="23022" xr:uid="{00000000-0005-0000-0000-0000719C0000}"/>
    <cellStyle name="Normal 7 17 2 2 8 9" xfId="27974" xr:uid="{00000000-0005-0000-0000-0000729C0000}"/>
    <cellStyle name="Normal 7 17 2 2 9" xfId="2361" xr:uid="{00000000-0005-0000-0000-0000739C0000}"/>
    <cellStyle name="Normal 7 17 2 2 9 2" xfId="7311" xr:uid="{00000000-0005-0000-0000-0000749C0000}"/>
    <cellStyle name="Normal 7 17 2 2 9 2 2" xfId="41972" xr:uid="{00000000-0005-0000-0000-0000759C0000}"/>
    <cellStyle name="Normal 7 17 2 2 9 3" xfId="12261" xr:uid="{00000000-0005-0000-0000-0000769C0000}"/>
    <cellStyle name="Normal 7 17 2 2 9 3 2" xfId="37020" xr:uid="{00000000-0005-0000-0000-0000779C0000}"/>
    <cellStyle name="Normal 7 17 2 2 9 4" xfId="17212" xr:uid="{00000000-0005-0000-0000-0000789C0000}"/>
    <cellStyle name="Normal 7 17 2 2 9 5" xfId="22164" xr:uid="{00000000-0005-0000-0000-0000799C0000}"/>
    <cellStyle name="Normal 7 17 2 2 9 6" xfId="27116" xr:uid="{00000000-0005-0000-0000-00007A9C0000}"/>
    <cellStyle name="Normal 7 17 2 2 9 7" xfId="32068" xr:uid="{00000000-0005-0000-0000-00007B9C0000}"/>
    <cellStyle name="Normal 7 17 2 3" xfId="348" xr:uid="{00000000-0005-0000-0000-00007C9C0000}"/>
    <cellStyle name="Normal 7 17 2 3 10" xfId="11766" xr:uid="{00000000-0005-0000-0000-00007D9C0000}"/>
    <cellStyle name="Normal 7 17 2 3 11" xfId="16717" xr:uid="{00000000-0005-0000-0000-00007E9C0000}"/>
    <cellStyle name="Normal 7 17 2 3 12" xfId="21669" xr:uid="{00000000-0005-0000-0000-00007F9C0000}"/>
    <cellStyle name="Normal 7 17 2 3 13" xfId="26621" xr:uid="{00000000-0005-0000-0000-0000809C0000}"/>
    <cellStyle name="Normal 7 17 2 3 14" xfId="31573" xr:uid="{00000000-0005-0000-0000-0000819C0000}"/>
    <cellStyle name="Normal 7 17 2 3 2" xfId="942" xr:uid="{00000000-0005-0000-0000-0000829C0000}"/>
    <cellStyle name="Normal 7 17 2 3 2 10" xfId="21933" xr:uid="{00000000-0005-0000-0000-0000839C0000}"/>
    <cellStyle name="Normal 7 17 2 3 2 11" xfId="26885" xr:uid="{00000000-0005-0000-0000-0000849C0000}"/>
    <cellStyle name="Normal 7 17 2 3 2 12" xfId="31837" xr:uid="{00000000-0005-0000-0000-0000859C0000}"/>
    <cellStyle name="Normal 7 17 2 3 2 2" xfId="1536" xr:uid="{00000000-0005-0000-0000-0000869C0000}"/>
    <cellStyle name="Normal 7 17 2 3 2 2 10" xfId="33289" xr:uid="{00000000-0005-0000-0000-0000879C0000}"/>
    <cellStyle name="Normal 7 17 2 3 2 2 2" xfId="5034" xr:uid="{00000000-0005-0000-0000-0000889C0000}"/>
    <cellStyle name="Normal 7 17 2 3 2 2 2 2" xfId="9984" xr:uid="{00000000-0005-0000-0000-0000899C0000}"/>
    <cellStyle name="Normal 7 17 2 3 2 2 2 2 2" xfId="44645" xr:uid="{00000000-0005-0000-0000-00008A9C0000}"/>
    <cellStyle name="Normal 7 17 2 3 2 2 2 3" xfId="14934" xr:uid="{00000000-0005-0000-0000-00008B9C0000}"/>
    <cellStyle name="Normal 7 17 2 3 2 2 2 3 2" xfId="39693" xr:uid="{00000000-0005-0000-0000-00008C9C0000}"/>
    <cellStyle name="Normal 7 17 2 3 2 2 2 4" xfId="19885" xr:uid="{00000000-0005-0000-0000-00008D9C0000}"/>
    <cellStyle name="Normal 7 17 2 3 2 2 2 5" xfId="24837" xr:uid="{00000000-0005-0000-0000-00008E9C0000}"/>
    <cellStyle name="Normal 7 17 2 3 2 2 2 6" xfId="29789" xr:uid="{00000000-0005-0000-0000-00008F9C0000}"/>
    <cellStyle name="Normal 7 17 2 3 2 2 2 7" xfId="34741" xr:uid="{00000000-0005-0000-0000-0000909C0000}"/>
    <cellStyle name="Normal 7 17 2 3 2 2 3" xfId="6486" xr:uid="{00000000-0005-0000-0000-0000919C0000}"/>
    <cellStyle name="Normal 7 17 2 3 2 2 3 2" xfId="11436" xr:uid="{00000000-0005-0000-0000-0000929C0000}"/>
    <cellStyle name="Normal 7 17 2 3 2 2 3 2 2" xfId="46097" xr:uid="{00000000-0005-0000-0000-0000939C0000}"/>
    <cellStyle name="Normal 7 17 2 3 2 2 3 3" xfId="16386" xr:uid="{00000000-0005-0000-0000-0000949C0000}"/>
    <cellStyle name="Normal 7 17 2 3 2 2 3 3 2" xfId="41145" xr:uid="{00000000-0005-0000-0000-0000959C0000}"/>
    <cellStyle name="Normal 7 17 2 3 2 2 3 4" xfId="21337" xr:uid="{00000000-0005-0000-0000-0000969C0000}"/>
    <cellStyle name="Normal 7 17 2 3 2 2 3 5" xfId="26289" xr:uid="{00000000-0005-0000-0000-0000979C0000}"/>
    <cellStyle name="Normal 7 17 2 3 2 2 3 6" xfId="31241" xr:uid="{00000000-0005-0000-0000-0000989C0000}"/>
    <cellStyle name="Normal 7 17 2 3 2 2 3 7" xfId="36193" xr:uid="{00000000-0005-0000-0000-0000999C0000}"/>
    <cellStyle name="Normal 7 17 2 3 2 2 4" xfId="3582" xr:uid="{00000000-0005-0000-0000-00009A9C0000}"/>
    <cellStyle name="Normal 7 17 2 3 2 2 4 2" xfId="43193" xr:uid="{00000000-0005-0000-0000-00009B9C0000}"/>
    <cellStyle name="Normal 7 17 2 3 2 2 5" xfId="8532" xr:uid="{00000000-0005-0000-0000-00009C9C0000}"/>
    <cellStyle name="Normal 7 17 2 3 2 2 5 2" xfId="38241" xr:uid="{00000000-0005-0000-0000-00009D9C0000}"/>
    <cellStyle name="Normal 7 17 2 3 2 2 6" xfId="13482" xr:uid="{00000000-0005-0000-0000-00009E9C0000}"/>
    <cellStyle name="Normal 7 17 2 3 2 2 7" xfId="18433" xr:uid="{00000000-0005-0000-0000-00009F9C0000}"/>
    <cellStyle name="Normal 7 17 2 3 2 2 8" xfId="23385" xr:uid="{00000000-0005-0000-0000-0000A09C0000}"/>
    <cellStyle name="Normal 7 17 2 3 2 2 9" xfId="28337" xr:uid="{00000000-0005-0000-0000-0000A19C0000}"/>
    <cellStyle name="Normal 7 17 2 3 2 3" xfId="2988" xr:uid="{00000000-0005-0000-0000-0000A29C0000}"/>
    <cellStyle name="Normal 7 17 2 3 2 3 2" xfId="7938" xr:uid="{00000000-0005-0000-0000-0000A39C0000}"/>
    <cellStyle name="Normal 7 17 2 3 2 3 2 2" xfId="42599" xr:uid="{00000000-0005-0000-0000-0000A49C0000}"/>
    <cellStyle name="Normal 7 17 2 3 2 3 3" xfId="12888" xr:uid="{00000000-0005-0000-0000-0000A59C0000}"/>
    <cellStyle name="Normal 7 17 2 3 2 3 3 2" xfId="37647" xr:uid="{00000000-0005-0000-0000-0000A69C0000}"/>
    <cellStyle name="Normal 7 17 2 3 2 3 4" xfId="17839" xr:uid="{00000000-0005-0000-0000-0000A79C0000}"/>
    <cellStyle name="Normal 7 17 2 3 2 3 5" xfId="22791" xr:uid="{00000000-0005-0000-0000-0000A89C0000}"/>
    <cellStyle name="Normal 7 17 2 3 2 3 6" xfId="27743" xr:uid="{00000000-0005-0000-0000-0000A99C0000}"/>
    <cellStyle name="Normal 7 17 2 3 2 3 7" xfId="32695" xr:uid="{00000000-0005-0000-0000-0000AA9C0000}"/>
    <cellStyle name="Normal 7 17 2 3 2 4" xfId="4440" xr:uid="{00000000-0005-0000-0000-0000AB9C0000}"/>
    <cellStyle name="Normal 7 17 2 3 2 4 2" xfId="9390" xr:uid="{00000000-0005-0000-0000-0000AC9C0000}"/>
    <cellStyle name="Normal 7 17 2 3 2 4 2 2" xfId="44051" xr:uid="{00000000-0005-0000-0000-0000AD9C0000}"/>
    <cellStyle name="Normal 7 17 2 3 2 4 3" xfId="14340" xr:uid="{00000000-0005-0000-0000-0000AE9C0000}"/>
    <cellStyle name="Normal 7 17 2 3 2 4 3 2" xfId="39099" xr:uid="{00000000-0005-0000-0000-0000AF9C0000}"/>
    <cellStyle name="Normal 7 17 2 3 2 4 4" xfId="19291" xr:uid="{00000000-0005-0000-0000-0000B09C0000}"/>
    <cellStyle name="Normal 7 17 2 3 2 4 5" xfId="24243" xr:uid="{00000000-0005-0000-0000-0000B19C0000}"/>
    <cellStyle name="Normal 7 17 2 3 2 4 6" xfId="29195" xr:uid="{00000000-0005-0000-0000-0000B29C0000}"/>
    <cellStyle name="Normal 7 17 2 3 2 4 7" xfId="34147" xr:uid="{00000000-0005-0000-0000-0000B39C0000}"/>
    <cellStyle name="Normal 7 17 2 3 2 5" xfId="5892" xr:uid="{00000000-0005-0000-0000-0000B49C0000}"/>
    <cellStyle name="Normal 7 17 2 3 2 5 2" xfId="10842" xr:uid="{00000000-0005-0000-0000-0000B59C0000}"/>
    <cellStyle name="Normal 7 17 2 3 2 5 2 2" xfId="45503" xr:uid="{00000000-0005-0000-0000-0000B69C0000}"/>
    <cellStyle name="Normal 7 17 2 3 2 5 3" xfId="15792" xr:uid="{00000000-0005-0000-0000-0000B79C0000}"/>
    <cellStyle name="Normal 7 17 2 3 2 5 3 2" xfId="40551" xr:uid="{00000000-0005-0000-0000-0000B89C0000}"/>
    <cellStyle name="Normal 7 17 2 3 2 5 4" xfId="20743" xr:uid="{00000000-0005-0000-0000-0000B99C0000}"/>
    <cellStyle name="Normal 7 17 2 3 2 5 5" xfId="25695" xr:uid="{00000000-0005-0000-0000-0000BA9C0000}"/>
    <cellStyle name="Normal 7 17 2 3 2 5 6" xfId="30647" xr:uid="{00000000-0005-0000-0000-0000BB9C0000}"/>
    <cellStyle name="Normal 7 17 2 3 2 5 7" xfId="35599" xr:uid="{00000000-0005-0000-0000-0000BC9C0000}"/>
    <cellStyle name="Normal 7 17 2 3 2 6" xfId="2130" xr:uid="{00000000-0005-0000-0000-0000BD9C0000}"/>
    <cellStyle name="Normal 7 17 2 3 2 6 2" xfId="41741" xr:uid="{00000000-0005-0000-0000-0000BE9C0000}"/>
    <cellStyle name="Normal 7 17 2 3 2 7" xfId="7080" xr:uid="{00000000-0005-0000-0000-0000BF9C0000}"/>
    <cellStyle name="Normal 7 17 2 3 2 7 2" xfId="36789" xr:uid="{00000000-0005-0000-0000-0000C09C0000}"/>
    <cellStyle name="Normal 7 17 2 3 2 8" xfId="12030" xr:uid="{00000000-0005-0000-0000-0000C19C0000}"/>
    <cellStyle name="Normal 7 17 2 3 2 9" xfId="16981" xr:uid="{00000000-0005-0000-0000-0000C29C0000}"/>
    <cellStyle name="Normal 7 17 2 3 3" xfId="678" xr:uid="{00000000-0005-0000-0000-0000C39C0000}"/>
    <cellStyle name="Normal 7 17 2 3 3 10" xfId="32431" xr:uid="{00000000-0005-0000-0000-0000C49C0000}"/>
    <cellStyle name="Normal 7 17 2 3 3 2" xfId="4176" xr:uid="{00000000-0005-0000-0000-0000C59C0000}"/>
    <cellStyle name="Normal 7 17 2 3 3 2 2" xfId="9126" xr:uid="{00000000-0005-0000-0000-0000C69C0000}"/>
    <cellStyle name="Normal 7 17 2 3 3 2 2 2" xfId="43787" xr:uid="{00000000-0005-0000-0000-0000C79C0000}"/>
    <cellStyle name="Normal 7 17 2 3 3 2 3" xfId="14076" xr:uid="{00000000-0005-0000-0000-0000C89C0000}"/>
    <cellStyle name="Normal 7 17 2 3 3 2 3 2" xfId="38835" xr:uid="{00000000-0005-0000-0000-0000C99C0000}"/>
    <cellStyle name="Normal 7 17 2 3 3 2 4" xfId="19027" xr:uid="{00000000-0005-0000-0000-0000CA9C0000}"/>
    <cellStyle name="Normal 7 17 2 3 3 2 5" xfId="23979" xr:uid="{00000000-0005-0000-0000-0000CB9C0000}"/>
    <cellStyle name="Normal 7 17 2 3 3 2 6" xfId="28931" xr:uid="{00000000-0005-0000-0000-0000CC9C0000}"/>
    <cellStyle name="Normal 7 17 2 3 3 2 7" xfId="33883" xr:uid="{00000000-0005-0000-0000-0000CD9C0000}"/>
    <cellStyle name="Normal 7 17 2 3 3 3" xfId="5628" xr:uid="{00000000-0005-0000-0000-0000CE9C0000}"/>
    <cellStyle name="Normal 7 17 2 3 3 3 2" xfId="10578" xr:uid="{00000000-0005-0000-0000-0000CF9C0000}"/>
    <cellStyle name="Normal 7 17 2 3 3 3 2 2" xfId="45239" xr:uid="{00000000-0005-0000-0000-0000D09C0000}"/>
    <cellStyle name="Normal 7 17 2 3 3 3 3" xfId="15528" xr:uid="{00000000-0005-0000-0000-0000D19C0000}"/>
    <cellStyle name="Normal 7 17 2 3 3 3 3 2" xfId="40287" xr:uid="{00000000-0005-0000-0000-0000D29C0000}"/>
    <cellStyle name="Normal 7 17 2 3 3 3 4" xfId="20479" xr:uid="{00000000-0005-0000-0000-0000D39C0000}"/>
    <cellStyle name="Normal 7 17 2 3 3 3 5" xfId="25431" xr:uid="{00000000-0005-0000-0000-0000D49C0000}"/>
    <cellStyle name="Normal 7 17 2 3 3 3 6" xfId="30383" xr:uid="{00000000-0005-0000-0000-0000D59C0000}"/>
    <cellStyle name="Normal 7 17 2 3 3 3 7" xfId="35335" xr:uid="{00000000-0005-0000-0000-0000D69C0000}"/>
    <cellStyle name="Normal 7 17 2 3 3 4" xfId="2724" xr:uid="{00000000-0005-0000-0000-0000D79C0000}"/>
    <cellStyle name="Normal 7 17 2 3 3 4 2" xfId="42335" xr:uid="{00000000-0005-0000-0000-0000D89C0000}"/>
    <cellStyle name="Normal 7 17 2 3 3 5" xfId="7674" xr:uid="{00000000-0005-0000-0000-0000D99C0000}"/>
    <cellStyle name="Normal 7 17 2 3 3 5 2" xfId="37383" xr:uid="{00000000-0005-0000-0000-0000DA9C0000}"/>
    <cellStyle name="Normal 7 17 2 3 3 6" xfId="12624" xr:uid="{00000000-0005-0000-0000-0000DB9C0000}"/>
    <cellStyle name="Normal 7 17 2 3 3 7" xfId="17575" xr:uid="{00000000-0005-0000-0000-0000DC9C0000}"/>
    <cellStyle name="Normal 7 17 2 3 3 8" xfId="22527" xr:uid="{00000000-0005-0000-0000-0000DD9C0000}"/>
    <cellStyle name="Normal 7 17 2 3 3 9" xfId="27479" xr:uid="{00000000-0005-0000-0000-0000DE9C0000}"/>
    <cellStyle name="Normal 7 17 2 3 4" xfId="1272" xr:uid="{00000000-0005-0000-0000-0000DF9C0000}"/>
    <cellStyle name="Normal 7 17 2 3 4 10" xfId="33025" xr:uid="{00000000-0005-0000-0000-0000E09C0000}"/>
    <cellStyle name="Normal 7 17 2 3 4 2" xfId="4770" xr:uid="{00000000-0005-0000-0000-0000E19C0000}"/>
    <cellStyle name="Normal 7 17 2 3 4 2 2" xfId="9720" xr:uid="{00000000-0005-0000-0000-0000E29C0000}"/>
    <cellStyle name="Normal 7 17 2 3 4 2 2 2" xfId="44381" xr:uid="{00000000-0005-0000-0000-0000E39C0000}"/>
    <cellStyle name="Normal 7 17 2 3 4 2 3" xfId="14670" xr:uid="{00000000-0005-0000-0000-0000E49C0000}"/>
    <cellStyle name="Normal 7 17 2 3 4 2 3 2" xfId="39429" xr:uid="{00000000-0005-0000-0000-0000E59C0000}"/>
    <cellStyle name="Normal 7 17 2 3 4 2 4" xfId="19621" xr:uid="{00000000-0005-0000-0000-0000E69C0000}"/>
    <cellStyle name="Normal 7 17 2 3 4 2 5" xfId="24573" xr:uid="{00000000-0005-0000-0000-0000E79C0000}"/>
    <cellStyle name="Normal 7 17 2 3 4 2 6" xfId="29525" xr:uid="{00000000-0005-0000-0000-0000E89C0000}"/>
    <cellStyle name="Normal 7 17 2 3 4 2 7" xfId="34477" xr:uid="{00000000-0005-0000-0000-0000E99C0000}"/>
    <cellStyle name="Normal 7 17 2 3 4 3" xfId="6222" xr:uid="{00000000-0005-0000-0000-0000EA9C0000}"/>
    <cellStyle name="Normal 7 17 2 3 4 3 2" xfId="11172" xr:uid="{00000000-0005-0000-0000-0000EB9C0000}"/>
    <cellStyle name="Normal 7 17 2 3 4 3 2 2" xfId="45833" xr:uid="{00000000-0005-0000-0000-0000EC9C0000}"/>
    <cellStyle name="Normal 7 17 2 3 4 3 3" xfId="16122" xr:uid="{00000000-0005-0000-0000-0000ED9C0000}"/>
    <cellStyle name="Normal 7 17 2 3 4 3 3 2" xfId="40881" xr:uid="{00000000-0005-0000-0000-0000EE9C0000}"/>
    <cellStyle name="Normal 7 17 2 3 4 3 4" xfId="21073" xr:uid="{00000000-0005-0000-0000-0000EF9C0000}"/>
    <cellStyle name="Normal 7 17 2 3 4 3 5" xfId="26025" xr:uid="{00000000-0005-0000-0000-0000F09C0000}"/>
    <cellStyle name="Normal 7 17 2 3 4 3 6" xfId="30977" xr:uid="{00000000-0005-0000-0000-0000F19C0000}"/>
    <cellStyle name="Normal 7 17 2 3 4 3 7" xfId="35929" xr:uid="{00000000-0005-0000-0000-0000F29C0000}"/>
    <cellStyle name="Normal 7 17 2 3 4 4" xfId="3318" xr:uid="{00000000-0005-0000-0000-0000F39C0000}"/>
    <cellStyle name="Normal 7 17 2 3 4 4 2" xfId="42929" xr:uid="{00000000-0005-0000-0000-0000F49C0000}"/>
    <cellStyle name="Normal 7 17 2 3 4 5" xfId="8268" xr:uid="{00000000-0005-0000-0000-0000F59C0000}"/>
    <cellStyle name="Normal 7 17 2 3 4 5 2" xfId="37977" xr:uid="{00000000-0005-0000-0000-0000F69C0000}"/>
    <cellStyle name="Normal 7 17 2 3 4 6" xfId="13218" xr:uid="{00000000-0005-0000-0000-0000F79C0000}"/>
    <cellStyle name="Normal 7 17 2 3 4 7" xfId="18169" xr:uid="{00000000-0005-0000-0000-0000F89C0000}"/>
    <cellStyle name="Normal 7 17 2 3 4 8" xfId="23121" xr:uid="{00000000-0005-0000-0000-0000F99C0000}"/>
    <cellStyle name="Normal 7 17 2 3 4 9" xfId="28073" xr:uid="{00000000-0005-0000-0000-0000FA9C0000}"/>
    <cellStyle name="Normal 7 17 2 3 5" xfId="2394" xr:uid="{00000000-0005-0000-0000-0000FB9C0000}"/>
    <cellStyle name="Normal 7 17 2 3 5 2" xfId="7344" xr:uid="{00000000-0005-0000-0000-0000FC9C0000}"/>
    <cellStyle name="Normal 7 17 2 3 5 2 2" xfId="42005" xr:uid="{00000000-0005-0000-0000-0000FD9C0000}"/>
    <cellStyle name="Normal 7 17 2 3 5 3" xfId="12294" xr:uid="{00000000-0005-0000-0000-0000FE9C0000}"/>
    <cellStyle name="Normal 7 17 2 3 5 3 2" xfId="37053" xr:uid="{00000000-0005-0000-0000-0000FF9C0000}"/>
    <cellStyle name="Normal 7 17 2 3 5 4" xfId="17245" xr:uid="{00000000-0005-0000-0000-0000009D0000}"/>
    <cellStyle name="Normal 7 17 2 3 5 5" xfId="22197" xr:uid="{00000000-0005-0000-0000-0000019D0000}"/>
    <cellStyle name="Normal 7 17 2 3 5 6" xfId="27149" xr:uid="{00000000-0005-0000-0000-0000029D0000}"/>
    <cellStyle name="Normal 7 17 2 3 5 7" xfId="32101" xr:uid="{00000000-0005-0000-0000-0000039D0000}"/>
    <cellStyle name="Normal 7 17 2 3 6" xfId="3846" xr:uid="{00000000-0005-0000-0000-0000049D0000}"/>
    <cellStyle name="Normal 7 17 2 3 6 2" xfId="8796" xr:uid="{00000000-0005-0000-0000-0000059D0000}"/>
    <cellStyle name="Normal 7 17 2 3 6 2 2" xfId="43457" xr:uid="{00000000-0005-0000-0000-0000069D0000}"/>
    <cellStyle name="Normal 7 17 2 3 6 3" xfId="13746" xr:uid="{00000000-0005-0000-0000-0000079D0000}"/>
    <cellStyle name="Normal 7 17 2 3 6 3 2" xfId="38505" xr:uid="{00000000-0005-0000-0000-0000089D0000}"/>
    <cellStyle name="Normal 7 17 2 3 6 4" xfId="18697" xr:uid="{00000000-0005-0000-0000-0000099D0000}"/>
    <cellStyle name="Normal 7 17 2 3 6 5" xfId="23649" xr:uid="{00000000-0005-0000-0000-00000A9D0000}"/>
    <cellStyle name="Normal 7 17 2 3 6 6" xfId="28601" xr:uid="{00000000-0005-0000-0000-00000B9D0000}"/>
    <cellStyle name="Normal 7 17 2 3 6 7" xfId="33553" xr:uid="{00000000-0005-0000-0000-00000C9D0000}"/>
    <cellStyle name="Normal 7 17 2 3 7" xfId="5298" xr:uid="{00000000-0005-0000-0000-00000D9D0000}"/>
    <cellStyle name="Normal 7 17 2 3 7 2" xfId="10248" xr:uid="{00000000-0005-0000-0000-00000E9D0000}"/>
    <cellStyle name="Normal 7 17 2 3 7 2 2" xfId="44909" xr:uid="{00000000-0005-0000-0000-00000F9D0000}"/>
    <cellStyle name="Normal 7 17 2 3 7 3" xfId="15198" xr:uid="{00000000-0005-0000-0000-0000109D0000}"/>
    <cellStyle name="Normal 7 17 2 3 7 3 2" xfId="39957" xr:uid="{00000000-0005-0000-0000-0000119D0000}"/>
    <cellStyle name="Normal 7 17 2 3 7 4" xfId="20149" xr:uid="{00000000-0005-0000-0000-0000129D0000}"/>
    <cellStyle name="Normal 7 17 2 3 7 5" xfId="25101" xr:uid="{00000000-0005-0000-0000-0000139D0000}"/>
    <cellStyle name="Normal 7 17 2 3 7 6" xfId="30053" xr:uid="{00000000-0005-0000-0000-0000149D0000}"/>
    <cellStyle name="Normal 7 17 2 3 7 7" xfId="35005" xr:uid="{00000000-0005-0000-0000-0000159D0000}"/>
    <cellStyle name="Normal 7 17 2 3 8" xfId="1866" xr:uid="{00000000-0005-0000-0000-0000169D0000}"/>
    <cellStyle name="Normal 7 17 2 3 8 2" xfId="41477" xr:uid="{00000000-0005-0000-0000-0000179D0000}"/>
    <cellStyle name="Normal 7 17 2 3 9" xfId="6816" xr:uid="{00000000-0005-0000-0000-0000189D0000}"/>
    <cellStyle name="Normal 7 17 2 3 9 2" xfId="36525" xr:uid="{00000000-0005-0000-0000-0000199D0000}"/>
    <cellStyle name="Normal 7 17 2 4" xfId="414" xr:uid="{00000000-0005-0000-0000-00001A9D0000}"/>
    <cellStyle name="Normal 7 17 2 4 10" xfId="11832" xr:uid="{00000000-0005-0000-0000-00001B9D0000}"/>
    <cellStyle name="Normal 7 17 2 4 11" xfId="16783" xr:uid="{00000000-0005-0000-0000-00001C9D0000}"/>
    <cellStyle name="Normal 7 17 2 4 12" xfId="21735" xr:uid="{00000000-0005-0000-0000-00001D9D0000}"/>
    <cellStyle name="Normal 7 17 2 4 13" xfId="26687" xr:uid="{00000000-0005-0000-0000-00001E9D0000}"/>
    <cellStyle name="Normal 7 17 2 4 14" xfId="31639" xr:uid="{00000000-0005-0000-0000-00001F9D0000}"/>
    <cellStyle name="Normal 7 17 2 4 2" xfId="1008" xr:uid="{00000000-0005-0000-0000-0000209D0000}"/>
    <cellStyle name="Normal 7 17 2 4 2 10" xfId="21999" xr:uid="{00000000-0005-0000-0000-0000219D0000}"/>
    <cellStyle name="Normal 7 17 2 4 2 11" xfId="26951" xr:uid="{00000000-0005-0000-0000-0000229D0000}"/>
    <cellStyle name="Normal 7 17 2 4 2 12" xfId="31903" xr:uid="{00000000-0005-0000-0000-0000239D0000}"/>
    <cellStyle name="Normal 7 17 2 4 2 2" xfId="1602" xr:uid="{00000000-0005-0000-0000-0000249D0000}"/>
    <cellStyle name="Normal 7 17 2 4 2 2 10" xfId="33355" xr:uid="{00000000-0005-0000-0000-0000259D0000}"/>
    <cellStyle name="Normal 7 17 2 4 2 2 2" xfId="5100" xr:uid="{00000000-0005-0000-0000-0000269D0000}"/>
    <cellStyle name="Normal 7 17 2 4 2 2 2 2" xfId="10050" xr:uid="{00000000-0005-0000-0000-0000279D0000}"/>
    <cellStyle name="Normal 7 17 2 4 2 2 2 2 2" xfId="44711" xr:uid="{00000000-0005-0000-0000-0000289D0000}"/>
    <cellStyle name="Normal 7 17 2 4 2 2 2 3" xfId="15000" xr:uid="{00000000-0005-0000-0000-0000299D0000}"/>
    <cellStyle name="Normal 7 17 2 4 2 2 2 3 2" xfId="39759" xr:uid="{00000000-0005-0000-0000-00002A9D0000}"/>
    <cellStyle name="Normal 7 17 2 4 2 2 2 4" xfId="19951" xr:uid="{00000000-0005-0000-0000-00002B9D0000}"/>
    <cellStyle name="Normal 7 17 2 4 2 2 2 5" xfId="24903" xr:uid="{00000000-0005-0000-0000-00002C9D0000}"/>
    <cellStyle name="Normal 7 17 2 4 2 2 2 6" xfId="29855" xr:uid="{00000000-0005-0000-0000-00002D9D0000}"/>
    <cellStyle name="Normal 7 17 2 4 2 2 2 7" xfId="34807" xr:uid="{00000000-0005-0000-0000-00002E9D0000}"/>
    <cellStyle name="Normal 7 17 2 4 2 2 3" xfId="6552" xr:uid="{00000000-0005-0000-0000-00002F9D0000}"/>
    <cellStyle name="Normal 7 17 2 4 2 2 3 2" xfId="11502" xr:uid="{00000000-0005-0000-0000-0000309D0000}"/>
    <cellStyle name="Normal 7 17 2 4 2 2 3 2 2" xfId="46163" xr:uid="{00000000-0005-0000-0000-0000319D0000}"/>
    <cellStyle name="Normal 7 17 2 4 2 2 3 3" xfId="16452" xr:uid="{00000000-0005-0000-0000-0000329D0000}"/>
    <cellStyle name="Normal 7 17 2 4 2 2 3 3 2" xfId="41211" xr:uid="{00000000-0005-0000-0000-0000339D0000}"/>
    <cellStyle name="Normal 7 17 2 4 2 2 3 4" xfId="21403" xr:uid="{00000000-0005-0000-0000-0000349D0000}"/>
    <cellStyle name="Normal 7 17 2 4 2 2 3 5" xfId="26355" xr:uid="{00000000-0005-0000-0000-0000359D0000}"/>
    <cellStyle name="Normal 7 17 2 4 2 2 3 6" xfId="31307" xr:uid="{00000000-0005-0000-0000-0000369D0000}"/>
    <cellStyle name="Normal 7 17 2 4 2 2 3 7" xfId="36259" xr:uid="{00000000-0005-0000-0000-0000379D0000}"/>
    <cellStyle name="Normal 7 17 2 4 2 2 4" xfId="3648" xr:uid="{00000000-0005-0000-0000-0000389D0000}"/>
    <cellStyle name="Normal 7 17 2 4 2 2 4 2" xfId="43259" xr:uid="{00000000-0005-0000-0000-0000399D0000}"/>
    <cellStyle name="Normal 7 17 2 4 2 2 5" xfId="8598" xr:uid="{00000000-0005-0000-0000-00003A9D0000}"/>
    <cellStyle name="Normal 7 17 2 4 2 2 5 2" xfId="38307" xr:uid="{00000000-0005-0000-0000-00003B9D0000}"/>
    <cellStyle name="Normal 7 17 2 4 2 2 6" xfId="13548" xr:uid="{00000000-0005-0000-0000-00003C9D0000}"/>
    <cellStyle name="Normal 7 17 2 4 2 2 7" xfId="18499" xr:uid="{00000000-0005-0000-0000-00003D9D0000}"/>
    <cellStyle name="Normal 7 17 2 4 2 2 8" xfId="23451" xr:uid="{00000000-0005-0000-0000-00003E9D0000}"/>
    <cellStyle name="Normal 7 17 2 4 2 2 9" xfId="28403" xr:uid="{00000000-0005-0000-0000-00003F9D0000}"/>
    <cellStyle name="Normal 7 17 2 4 2 3" xfId="3054" xr:uid="{00000000-0005-0000-0000-0000409D0000}"/>
    <cellStyle name="Normal 7 17 2 4 2 3 2" xfId="8004" xr:uid="{00000000-0005-0000-0000-0000419D0000}"/>
    <cellStyle name="Normal 7 17 2 4 2 3 2 2" xfId="42665" xr:uid="{00000000-0005-0000-0000-0000429D0000}"/>
    <cellStyle name="Normal 7 17 2 4 2 3 3" xfId="12954" xr:uid="{00000000-0005-0000-0000-0000439D0000}"/>
    <cellStyle name="Normal 7 17 2 4 2 3 3 2" xfId="37713" xr:uid="{00000000-0005-0000-0000-0000449D0000}"/>
    <cellStyle name="Normal 7 17 2 4 2 3 4" xfId="17905" xr:uid="{00000000-0005-0000-0000-0000459D0000}"/>
    <cellStyle name="Normal 7 17 2 4 2 3 5" xfId="22857" xr:uid="{00000000-0005-0000-0000-0000469D0000}"/>
    <cellStyle name="Normal 7 17 2 4 2 3 6" xfId="27809" xr:uid="{00000000-0005-0000-0000-0000479D0000}"/>
    <cellStyle name="Normal 7 17 2 4 2 3 7" xfId="32761" xr:uid="{00000000-0005-0000-0000-0000489D0000}"/>
    <cellStyle name="Normal 7 17 2 4 2 4" xfId="4506" xr:uid="{00000000-0005-0000-0000-0000499D0000}"/>
    <cellStyle name="Normal 7 17 2 4 2 4 2" xfId="9456" xr:uid="{00000000-0005-0000-0000-00004A9D0000}"/>
    <cellStyle name="Normal 7 17 2 4 2 4 2 2" xfId="44117" xr:uid="{00000000-0005-0000-0000-00004B9D0000}"/>
    <cellStyle name="Normal 7 17 2 4 2 4 3" xfId="14406" xr:uid="{00000000-0005-0000-0000-00004C9D0000}"/>
    <cellStyle name="Normal 7 17 2 4 2 4 3 2" xfId="39165" xr:uid="{00000000-0005-0000-0000-00004D9D0000}"/>
    <cellStyle name="Normal 7 17 2 4 2 4 4" xfId="19357" xr:uid="{00000000-0005-0000-0000-00004E9D0000}"/>
    <cellStyle name="Normal 7 17 2 4 2 4 5" xfId="24309" xr:uid="{00000000-0005-0000-0000-00004F9D0000}"/>
    <cellStyle name="Normal 7 17 2 4 2 4 6" xfId="29261" xr:uid="{00000000-0005-0000-0000-0000509D0000}"/>
    <cellStyle name="Normal 7 17 2 4 2 4 7" xfId="34213" xr:uid="{00000000-0005-0000-0000-0000519D0000}"/>
    <cellStyle name="Normal 7 17 2 4 2 5" xfId="5958" xr:uid="{00000000-0005-0000-0000-0000529D0000}"/>
    <cellStyle name="Normal 7 17 2 4 2 5 2" xfId="10908" xr:uid="{00000000-0005-0000-0000-0000539D0000}"/>
    <cellStyle name="Normal 7 17 2 4 2 5 2 2" xfId="45569" xr:uid="{00000000-0005-0000-0000-0000549D0000}"/>
    <cellStyle name="Normal 7 17 2 4 2 5 3" xfId="15858" xr:uid="{00000000-0005-0000-0000-0000559D0000}"/>
    <cellStyle name="Normal 7 17 2 4 2 5 3 2" xfId="40617" xr:uid="{00000000-0005-0000-0000-0000569D0000}"/>
    <cellStyle name="Normal 7 17 2 4 2 5 4" xfId="20809" xr:uid="{00000000-0005-0000-0000-0000579D0000}"/>
    <cellStyle name="Normal 7 17 2 4 2 5 5" xfId="25761" xr:uid="{00000000-0005-0000-0000-0000589D0000}"/>
    <cellStyle name="Normal 7 17 2 4 2 5 6" xfId="30713" xr:uid="{00000000-0005-0000-0000-0000599D0000}"/>
    <cellStyle name="Normal 7 17 2 4 2 5 7" xfId="35665" xr:uid="{00000000-0005-0000-0000-00005A9D0000}"/>
    <cellStyle name="Normal 7 17 2 4 2 6" xfId="2196" xr:uid="{00000000-0005-0000-0000-00005B9D0000}"/>
    <cellStyle name="Normal 7 17 2 4 2 6 2" xfId="41807" xr:uid="{00000000-0005-0000-0000-00005C9D0000}"/>
    <cellStyle name="Normal 7 17 2 4 2 7" xfId="7146" xr:uid="{00000000-0005-0000-0000-00005D9D0000}"/>
    <cellStyle name="Normal 7 17 2 4 2 7 2" xfId="36855" xr:uid="{00000000-0005-0000-0000-00005E9D0000}"/>
    <cellStyle name="Normal 7 17 2 4 2 8" xfId="12096" xr:uid="{00000000-0005-0000-0000-00005F9D0000}"/>
    <cellStyle name="Normal 7 17 2 4 2 9" xfId="17047" xr:uid="{00000000-0005-0000-0000-0000609D0000}"/>
    <cellStyle name="Normal 7 17 2 4 3" xfId="744" xr:uid="{00000000-0005-0000-0000-0000619D0000}"/>
    <cellStyle name="Normal 7 17 2 4 3 10" xfId="32497" xr:uid="{00000000-0005-0000-0000-0000629D0000}"/>
    <cellStyle name="Normal 7 17 2 4 3 2" xfId="4242" xr:uid="{00000000-0005-0000-0000-0000639D0000}"/>
    <cellStyle name="Normal 7 17 2 4 3 2 2" xfId="9192" xr:uid="{00000000-0005-0000-0000-0000649D0000}"/>
    <cellStyle name="Normal 7 17 2 4 3 2 2 2" xfId="43853" xr:uid="{00000000-0005-0000-0000-0000659D0000}"/>
    <cellStyle name="Normal 7 17 2 4 3 2 3" xfId="14142" xr:uid="{00000000-0005-0000-0000-0000669D0000}"/>
    <cellStyle name="Normal 7 17 2 4 3 2 3 2" xfId="38901" xr:uid="{00000000-0005-0000-0000-0000679D0000}"/>
    <cellStyle name="Normal 7 17 2 4 3 2 4" xfId="19093" xr:uid="{00000000-0005-0000-0000-0000689D0000}"/>
    <cellStyle name="Normal 7 17 2 4 3 2 5" xfId="24045" xr:uid="{00000000-0005-0000-0000-0000699D0000}"/>
    <cellStyle name="Normal 7 17 2 4 3 2 6" xfId="28997" xr:uid="{00000000-0005-0000-0000-00006A9D0000}"/>
    <cellStyle name="Normal 7 17 2 4 3 2 7" xfId="33949" xr:uid="{00000000-0005-0000-0000-00006B9D0000}"/>
    <cellStyle name="Normal 7 17 2 4 3 3" xfId="5694" xr:uid="{00000000-0005-0000-0000-00006C9D0000}"/>
    <cellStyle name="Normal 7 17 2 4 3 3 2" xfId="10644" xr:uid="{00000000-0005-0000-0000-00006D9D0000}"/>
    <cellStyle name="Normal 7 17 2 4 3 3 2 2" xfId="45305" xr:uid="{00000000-0005-0000-0000-00006E9D0000}"/>
    <cellStyle name="Normal 7 17 2 4 3 3 3" xfId="15594" xr:uid="{00000000-0005-0000-0000-00006F9D0000}"/>
    <cellStyle name="Normal 7 17 2 4 3 3 3 2" xfId="40353" xr:uid="{00000000-0005-0000-0000-0000709D0000}"/>
    <cellStyle name="Normal 7 17 2 4 3 3 4" xfId="20545" xr:uid="{00000000-0005-0000-0000-0000719D0000}"/>
    <cellStyle name="Normal 7 17 2 4 3 3 5" xfId="25497" xr:uid="{00000000-0005-0000-0000-0000729D0000}"/>
    <cellStyle name="Normal 7 17 2 4 3 3 6" xfId="30449" xr:uid="{00000000-0005-0000-0000-0000739D0000}"/>
    <cellStyle name="Normal 7 17 2 4 3 3 7" xfId="35401" xr:uid="{00000000-0005-0000-0000-0000749D0000}"/>
    <cellStyle name="Normal 7 17 2 4 3 4" xfId="2790" xr:uid="{00000000-0005-0000-0000-0000759D0000}"/>
    <cellStyle name="Normal 7 17 2 4 3 4 2" xfId="42401" xr:uid="{00000000-0005-0000-0000-0000769D0000}"/>
    <cellStyle name="Normal 7 17 2 4 3 5" xfId="7740" xr:uid="{00000000-0005-0000-0000-0000779D0000}"/>
    <cellStyle name="Normal 7 17 2 4 3 5 2" xfId="37449" xr:uid="{00000000-0005-0000-0000-0000789D0000}"/>
    <cellStyle name="Normal 7 17 2 4 3 6" xfId="12690" xr:uid="{00000000-0005-0000-0000-0000799D0000}"/>
    <cellStyle name="Normal 7 17 2 4 3 7" xfId="17641" xr:uid="{00000000-0005-0000-0000-00007A9D0000}"/>
    <cellStyle name="Normal 7 17 2 4 3 8" xfId="22593" xr:uid="{00000000-0005-0000-0000-00007B9D0000}"/>
    <cellStyle name="Normal 7 17 2 4 3 9" xfId="27545" xr:uid="{00000000-0005-0000-0000-00007C9D0000}"/>
    <cellStyle name="Normal 7 17 2 4 4" xfId="1338" xr:uid="{00000000-0005-0000-0000-00007D9D0000}"/>
    <cellStyle name="Normal 7 17 2 4 4 10" xfId="33091" xr:uid="{00000000-0005-0000-0000-00007E9D0000}"/>
    <cellStyle name="Normal 7 17 2 4 4 2" xfId="4836" xr:uid="{00000000-0005-0000-0000-00007F9D0000}"/>
    <cellStyle name="Normal 7 17 2 4 4 2 2" xfId="9786" xr:uid="{00000000-0005-0000-0000-0000809D0000}"/>
    <cellStyle name="Normal 7 17 2 4 4 2 2 2" xfId="44447" xr:uid="{00000000-0005-0000-0000-0000819D0000}"/>
    <cellStyle name="Normal 7 17 2 4 4 2 3" xfId="14736" xr:uid="{00000000-0005-0000-0000-0000829D0000}"/>
    <cellStyle name="Normal 7 17 2 4 4 2 3 2" xfId="39495" xr:uid="{00000000-0005-0000-0000-0000839D0000}"/>
    <cellStyle name="Normal 7 17 2 4 4 2 4" xfId="19687" xr:uid="{00000000-0005-0000-0000-0000849D0000}"/>
    <cellStyle name="Normal 7 17 2 4 4 2 5" xfId="24639" xr:uid="{00000000-0005-0000-0000-0000859D0000}"/>
    <cellStyle name="Normal 7 17 2 4 4 2 6" xfId="29591" xr:uid="{00000000-0005-0000-0000-0000869D0000}"/>
    <cellStyle name="Normal 7 17 2 4 4 2 7" xfId="34543" xr:uid="{00000000-0005-0000-0000-0000879D0000}"/>
    <cellStyle name="Normal 7 17 2 4 4 3" xfId="6288" xr:uid="{00000000-0005-0000-0000-0000889D0000}"/>
    <cellStyle name="Normal 7 17 2 4 4 3 2" xfId="11238" xr:uid="{00000000-0005-0000-0000-0000899D0000}"/>
    <cellStyle name="Normal 7 17 2 4 4 3 2 2" xfId="45899" xr:uid="{00000000-0005-0000-0000-00008A9D0000}"/>
    <cellStyle name="Normal 7 17 2 4 4 3 3" xfId="16188" xr:uid="{00000000-0005-0000-0000-00008B9D0000}"/>
    <cellStyle name="Normal 7 17 2 4 4 3 3 2" xfId="40947" xr:uid="{00000000-0005-0000-0000-00008C9D0000}"/>
    <cellStyle name="Normal 7 17 2 4 4 3 4" xfId="21139" xr:uid="{00000000-0005-0000-0000-00008D9D0000}"/>
    <cellStyle name="Normal 7 17 2 4 4 3 5" xfId="26091" xr:uid="{00000000-0005-0000-0000-00008E9D0000}"/>
    <cellStyle name="Normal 7 17 2 4 4 3 6" xfId="31043" xr:uid="{00000000-0005-0000-0000-00008F9D0000}"/>
    <cellStyle name="Normal 7 17 2 4 4 3 7" xfId="35995" xr:uid="{00000000-0005-0000-0000-0000909D0000}"/>
    <cellStyle name="Normal 7 17 2 4 4 4" xfId="3384" xr:uid="{00000000-0005-0000-0000-0000919D0000}"/>
    <cellStyle name="Normal 7 17 2 4 4 4 2" xfId="42995" xr:uid="{00000000-0005-0000-0000-0000929D0000}"/>
    <cellStyle name="Normal 7 17 2 4 4 5" xfId="8334" xr:uid="{00000000-0005-0000-0000-0000939D0000}"/>
    <cellStyle name="Normal 7 17 2 4 4 5 2" xfId="38043" xr:uid="{00000000-0005-0000-0000-0000949D0000}"/>
    <cellStyle name="Normal 7 17 2 4 4 6" xfId="13284" xr:uid="{00000000-0005-0000-0000-0000959D0000}"/>
    <cellStyle name="Normal 7 17 2 4 4 7" xfId="18235" xr:uid="{00000000-0005-0000-0000-0000969D0000}"/>
    <cellStyle name="Normal 7 17 2 4 4 8" xfId="23187" xr:uid="{00000000-0005-0000-0000-0000979D0000}"/>
    <cellStyle name="Normal 7 17 2 4 4 9" xfId="28139" xr:uid="{00000000-0005-0000-0000-0000989D0000}"/>
    <cellStyle name="Normal 7 17 2 4 5" xfId="2460" xr:uid="{00000000-0005-0000-0000-0000999D0000}"/>
    <cellStyle name="Normal 7 17 2 4 5 2" xfId="7410" xr:uid="{00000000-0005-0000-0000-00009A9D0000}"/>
    <cellStyle name="Normal 7 17 2 4 5 2 2" xfId="42071" xr:uid="{00000000-0005-0000-0000-00009B9D0000}"/>
    <cellStyle name="Normal 7 17 2 4 5 3" xfId="12360" xr:uid="{00000000-0005-0000-0000-00009C9D0000}"/>
    <cellStyle name="Normal 7 17 2 4 5 3 2" xfId="37119" xr:uid="{00000000-0005-0000-0000-00009D9D0000}"/>
    <cellStyle name="Normal 7 17 2 4 5 4" xfId="17311" xr:uid="{00000000-0005-0000-0000-00009E9D0000}"/>
    <cellStyle name="Normal 7 17 2 4 5 5" xfId="22263" xr:uid="{00000000-0005-0000-0000-00009F9D0000}"/>
    <cellStyle name="Normal 7 17 2 4 5 6" xfId="27215" xr:uid="{00000000-0005-0000-0000-0000A09D0000}"/>
    <cellStyle name="Normal 7 17 2 4 5 7" xfId="32167" xr:uid="{00000000-0005-0000-0000-0000A19D0000}"/>
    <cellStyle name="Normal 7 17 2 4 6" xfId="3912" xr:uid="{00000000-0005-0000-0000-0000A29D0000}"/>
    <cellStyle name="Normal 7 17 2 4 6 2" xfId="8862" xr:uid="{00000000-0005-0000-0000-0000A39D0000}"/>
    <cellStyle name="Normal 7 17 2 4 6 2 2" xfId="43523" xr:uid="{00000000-0005-0000-0000-0000A49D0000}"/>
    <cellStyle name="Normal 7 17 2 4 6 3" xfId="13812" xr:uid="{00000000-0005-0000-0000-0000A59D0000}"/>
    <cellStyle name="Normal 7 17 2 4 6 3 2" xfId="38571" xr:uid="{00000000-0005-0000-0000-0000A69D0000}"/>
    <cellStyle name="Normal 7 17 2 4 6 4" xfId="18763" xr:uid="{00000000-0005-0000-0000-0000A79D0000}"/>
    <cellStyle name="Normal 7 17 2 4 6 5" xfId="23715" xr:uid="{00000000-0005-0000-0000-0000A89D0000}"/>
    <cellStyle name="Normal 7 17 2 4 6 6" xfId="28667" xr:uid="{00000000-0005-0000-0000-0000A99D0000}"/>
    <cellStyle name="Normal 7 17 2 4 6 7" xfId="33619" xr:uid="{00000000-0005-0000-0000-0000AA9D0000}"/>
    <cellStyle name="Normal 7 17 2 4 7" xfId="5364" xr:uid="{00000000-0005-0000-0000-0000AB9D0000}"/>
    <cellStyle name="Normal 7 17 2 4 7 2" xfId="10314" xr:uid="{00000000-0005-0000-0000-0000AC9D0000}"/>
    <cellStyle name="Normal 7 17 2 4 7 2 2" xfId="44975" xr:uid="{00000000-0005-0000-0000-0000AD9D0000}"/>
    <cellStyle name="Normal 7 17 2 4 7 3" xfId="15264" xr:uid="{00000000-0005-0000-0000-0000AE9D0000}"/>
    <cellStyle name="Normal 7 17 2 4 7 3 2" xfId="40023" xr:uid="{00000000-0005-0000-0000-0000AF9D0000}"/>
    <cellStyle name="Normal 7 17 2 4 7 4" xfId="20215" xr:uid="{00000000-0005-0000-0000-0000B09D0000}"/>
    <cellStyle name="Normal 7 17 2 4 7 5" xfId="25167" xr:uid="{00000000-0005-0000-0000-0000B19D0000}"/>
    <cellStyle name="Normal 7 17 2 4 7 6" xfId="30119" xr:uid="{00000000-0005-0000-0000-0000B29D0000}"/>
    <cellStyle name="Normal 7 17 2 4 7 7" xfId="35071" xr:uid="{00000000-0005-0000-0000-0000B39D0000}"/>
    <cellStyle name="Normal 7 17 2 4 8" xfId="1932" xr:uid="{00000000-0005-0000-0000-0000B49D0000}"/>
    <cellStyle name="Normal 7 17 2 4 8 2" xfId="41543" xr:uid="{00000000-0005-0000-0000-0000B59D0000}"/>
    <cellStyle name="Normal 7 17 2 4 9" xfId="6882" xr:uid="{00000000-0005-0000-0000-0000B69D0000}"/>
    <cellStyle name="Normal 7 17 2 4 9 2" xfId="36591" xr:uid="{00000000-0005-0000-0000-0000B79D0000}"/>
    <cellStyle name="Normal 7 17 2 5" xfId="480" xr:uid="{00000000-0005-0000-0000-0000B89D0000}"/>
    <cellStyle name="Normal 7 17 2 5 10" xfId="11898" xr:uid="{00000000-0005-0000-0000-0000B99D0000}"/>
    <cellStyle name="Normal 7 17 2 5 11" xfId="16849" xr:uid="{00000000-0005-0000-0000-0000BA9D0000}"/>
    <cellStyle name="Normal 7 17 2 5 12" xfId="21801" xr:uid="{00000000-0005-0000-0000-0000BB9D0000}"/>
    <cellStyle name="Normal 7 17 2 5 13" xfId="26753" xr:uid="{00000000-0005-0000-0000-0000BC9D0000}"/>
    <cellStyle name="Normal 7 17 2 5 14" xfId="31705" xr:uid="{00000000-0005-0000-0000-0000BD9D0000}"/>
    <cellStyle name="Normal 7 17 2 5 2" xfId="1074" xr:uid="{00000000-0005-0000-0000-0000BE9D0000}"/>
    <cellStyle name="Normal 7 17 2 5 2 10" xfId="22065" xr:uid="{00000000-0005-0000-0000-0000BF9D0000}"/>
    <cellStyle name="Normal 7 17 2 5 2 11" xfId="27017" xr:uid="{00000000-0005-0000-0000-0000C09D0000}"/>
    <cellStyle name="Normal 7 17 2 5 2 12" xfId="31969" xr:uid="{00000000-0005-0000-0000-0000C19D0000}"/>
    <cellStyle name="Normal 7 17 2 5 2 2" xfId="1668" xr:uid="{00000000-0005-0000-0000-0000C29D0000}"/>
    <cellStyle name="Normal 7 17 2 5 2 2 10" xfId="33421" xr:uid="{00000000-0005-0000-0000-0000C39D0000}"/>
    <cellStyle name="Normal 7 17 2 5 2 2 2" xfId="5166" xr:uid="{00000000-0005-0000-0000-0000C49D0000}"/>
    <cellStyle name="Normal 7 17 2 5 2 2 2 2" xfId="10116" xr:uid="{00000000-0005-0000-0000-0000C59D0000}"/>
    <cellStyle name="Normal 7 17 2 5 2 2 2 2 2" xfId="44777" xr:uid="{00000000-0005-0000-0000-0000C69D0000}"/>
    <cellStyle name="Normal 7 17 2 5 2 2 2 3" xfId="15066" xr:uid="{00000000-0005-0000-0000-0000C79D0000}"/>
    <cellStyle name="Normal 7 17 2 5 2 2 2 3 2" xfId="39825" xr:uid="{00000000-0005-0000-0000-0000C89D0000}"/>
    <cellStyle name="Normal 7 17 2 5 2 2 2 4" xfId="20017" xr:uid="{00000000-0005-0000-0000-0000C99D0000}"/>
    <cellStyle name="Normal 7 17 2 5 2 2 2 5" xfId="24969" xr:uid="{00000000-0005-0000-0000-0000CA9D0000}"/>
    <cellStyle name="Normal 7 17 2 5 2 2 2 6" xfId="29921" xr:uid="{00000000-0005-0000-0000-0000CB9D0000}"/>
    <cellStyle name="Normal 7 17 2 5 2 2 2 7" xfId="34873" xr:uid="{00000000-0005-0000-0000-0000CC9D0000}"/>
    <cellStyle name="Normal 7 17 2 5 2 2 3" xfId="6618" xr:uid="{00000000-0005-0000-0000-0000CD9D0000}"/>
    <cellStyle name="Normal 7 17 2 5 2 2 3 2" xfId="11568" xr:uid="{00000000-0005-0000-0000-0000CE9D0000}"/>
    <cellStyle name="Normal 7 17 2 5 2 2 3 2 2" xfId="46229" xr:uid="{00000000-0005-0000-0000-0000CF9D0000}"/>
    <cellStyle name="Normal 7 17 2 5 2 2 3 3" xfId="16518" xr:uid="{00000000-0005-0000-0000-0000D09D0000}"/>
    <cellStyle name="Normal 7 17 2 5 2 2 3 3 2" xfId="41277" xr:uid="{00000000-0005-0000-0000-0000D19D0000}"/>
    <cellStyle name="Normal 7 17 2 5 2 2 3 4" xfId="21469" xr:uid="{00000000-0005-0000-0000-0000D29D0000}"/>
    <cellStyle name="Normal 7 17 2 5 2 2 3 5" xfId="26421" xr:uid="{00000000-0005-0000-0000-0000D39D0000}"/>
    <cellStyle name="Normal 7 17 2 5 2 2 3 6" xfId="31373" xr:uid="{00000000-0005-0000-0000-0000D49D0000}"/>
    <cellStyle name="Normal 7 17 2 5 2 2 3 7" xfId="36325" xr:uid="{00000000-0005-0000-0000-0000D59D0000}"/>
    <cellStyle name="Normal 7 17 2 5 2 2 4" xfId="3714" xr:uid="{00000000-0005-0000-0000-0000D69D0000}"/>
    <cellStyle name="Normal 7 17 2 5 2 2 4 2" xfId="43325" xr:uid="{00000000-0005-0000-0000-0000D79D0000}"/>
    <cellStyle name="Normal 7 17 2 5 2 2 5" xfId="8664" xr:uid="{00000000-0005-0000-0000-0000D89D0000}"/>
    <cellStyle name="Normal 7 17 2 5 2 2 5 2" xfId="38373" xr:uid="{00000000-0005-0000-0000-0000D99D0000}"/>
    <cellStyle name="Normal 7 17 2 5 2 2 6" xfId="13614" xr:uid="{00000000-0005-0000-0000-0000DA9D0000}"/>
    <cellStyle name="Normal 7 17 2 5 2 2 7" xfId="18565" xr:uid="{00000000-0005-0000-0000-0000DB9D0000}"/>
    <cellStyle name="Normal 7 17 2 5 2 2 8" xfId="23517" xr:uid="{00000000-0005-0000-0000-0000DC9D0000}"/>
    <cellStyle name="Normal 7 17 2 5 2 2 9" xfId="28469" xr:uid="{00000000-0005-0000-0000-0000DD9D0000}"/>
    <cellStyle name="Normal 7 17 2 5 2 3" xfId="3120" xr:uid="{00000000-0005-0000-0000-0000DE9D0000}"/>
    <cellStyle name="Normal 7 17 2 5 2 3 2" xfId="8070" xr:uid="{00000000-0005-0000-0000-0000DF9D0000}"/>
    <cellStyle name="Normal 7 17 2 5 2 3 2 2" xfId="42731" xr:uid="{00000000-0005-0000-0000-0000E09D0000}"/>
    <cellStyle name="Normal 7 17 2 5 2 3 3" xfId="13020" xr:uid="{00000000-0005-0000-0000-0000E19D0000}"/>
    <cellStyle name="Normal 7 17 2 5 2 3 3 2" xfId="37779" xr:uid="{00000000-0005-0000-0000-0000E29D0000}"/>
    <cellStyle name="Normal 7 17 2 5 2 3 4" xfId="17971" xr:uid="{00000000-0005-0000-0000-0000E39D0000}"/>
    <cellStyle name="Normal 7 17 2 5 2 3 5" xfId="22923" xr:uid="{00000000-0005-0000-0000-0000E49D0000}"/>
    <cellStyle name="Normal 7 17 2 5 2 3 6" xfId="27875" xr:uid="{00000000-0005-0000-0000-0000E59D0000}"/>
    <cellStyle name="Normal 7 17 2 5 2 3 7" xfId="32827" xr:uid="{00000000-0005-0000-0000-0000E69D0000}"/>
    <cellStyle name="Normal 7 17 2 5 2 4" xfId="4572" xr:uid="{00000000-0005-0000-0000-0000E79D0000}"/>
    <cellStyle name="Normal 7 17 2 5 2 4 2" xfId="9522" xr:uid="{00000000-0005-0000-0000-0000E89D0000}"/>
    <cellStyle name="Normal 7 17 2 5 2 4 2 2" xfId="44183" xr:uid="{00000000-0005-0000-0000-0000E99D0000}"/>
    <cellStyle name="Normal 7 17 2 5 2 4 3" xfId="14472" xr:uid="{00000000-0005-0000-0000-0000EA9D0000}"/>
    <cellStyle name="Normal 7 17 2 5 2 4 3 2" xfId="39231" xr:uid="{00000000-0005-0000-0000-0000EB9D0000}"/>
    <cellStyle name="Normal 7 17 2 5 2 4 4" xfId="19423" xr:uid="{00000000-0005-0000-0000-0000EC9D0000}"/>
    <cellStyle name="Normal 7 17 2 5 2 4 5" xfId="24375" xr:uid="{00000000-0005-0000-0000-0000ED9D0000}"/>
    <cellStyle name="Normal 7 17 2 5 2 4 6" xfId="29327" xr:uid="{00000000-0005-0000-0000-0000EE9D0000}"/>
    <cellStyle name="Normal 7 17 2 5 2 4 7" xfId="34279" xr:uid="{00000000-0005-0000-0000-0000EF9D0000}"/>
    <cellStyle name="Normal 7 17 2 5 2 5" xfId="6024" xr:uid="{00000000-0005-0000-0000-0000F09D0000}"/>
    <cellStyle name="Normal 7 17 2 5 2 5 2" xfId="10974" xr:uid="{00000000-0005-0000-0000-0000F19D0000}"/>
    <cellStyle name="Normal 7 17 2 5 2 5 2 2" xfId="45635" xr:uid="{00000000-0005-0000-0000-0000F29D0000}"/>
    <cellStyle name="Normal 7 17 2 5 2 5 3" xfId="15924" xr:uid="{00000000-0005-0000-0000-0000F39D0000}"/>
    <cellStyle name="Normal 7 17 2 5 2 5 3 2" xfId="40683" xr:uid="{00000000-0005-0000-0000-0000F49D0000}"/>
    <cellStyle name="Normal 7 17 2 5 2 5 4" xfId="20875" xr:uid="{00000000-0005-0000-0000-0000F59D0000}"/>
    <cellStyle name="Normal 7 17 2 5 2 5 5" xfId="25827" xr:uid="{00000000-0005-0000-0000-0000F69D0000}"/>
    <cellStyle name="Normal 7 17 2 5 2 5 6" xfId="30779" xr:uid="{00000000-0005-0000-0000-0000F79D0000}"/>
    <cellStyle name="Normal 7 17 2 5 2 5 7" xfId="35731" xr:uid="{00000000-0005-0000-0000-0000F89D0000}"/>
    <cellStyle name="Normal 7 17 2 5 2 6" xfId="2262" xr:uid="{00000000-0005-0000-0000-0000F99D0000}"/>
    <cellStyle name="Normal 7 17 2 5 2 6 2" xfId="41873" xr:uid="{00000000-0005-0000-0000-0000FA9D0000}"/>
    <cellStyle name="Normal 7 17 2 5 2 7" xfId="7212" xr:uid="{00000000-0005-0000-0000-0000FB9D0000}"/>
    <cellStyle name="Normal 7 17 2 5 2 7 2" xfId="36921" xr:uid="{00000000-0005-0000-0000-0000FC9D0000}"/>
    <cellStyle name="Normal 7 17 2 5 2 8" xfId="12162" xr:uid="{00000000-0005-0000-0000-0000FD9D0000}"/>
    <cellStyle name="Normal 7 17 2 5 2 9" xfId="17113" xr:uid="{00000000-0005-0000-0000-0000FE9D0000}"/>
    <cellStyle name="Normal 7 17 2 5 3" xfId="810" xr:uid="{00000000-0005-0000-0000-0000FF9D0000}"/>
    <cellStyle name="Normal 7 17 2 5 3 10" xfId="32563" xr:uid="{00000000-0005-0000-0000-0000009E0000}"/>
    <cellStyle name="Normal 7 17 2 5 3 2" xfId="4308" xr:uid="{00000000-0005-0000-0000-0000019E0000}"/>
    <cellStyle name="Normal 7 17 2 5 3 2 2" xfId="9258" xr:uid="{00000000-0005-0000-0000-0000029E0000}"/>
    <cellStyle name="Normal 7 17 2 5 3 2 2 2" xfId="43919" xr:uid="{00000000-0005-0000-0000-0000039E0000}"/>
    <cellStyle name="Normal 7 17 2 5 3 2 3" xfId="14208" xr:uid="{00000000-0005-0000-0000-0000049E0000}"/>
    <cellStyle name="Normal 7 17 2 5 3 2 3 2" xfId="38967" xr:uid="{00000000-0005-0000-0000-0000059E0000}"/>
    <cellStyle name="Normal 7 17 2 5 3 2 4" xfId="19159" xr:uid="{00000000-0005-0000-0000-0000069E0000}"/>
    <cellStyle name="Normal 7 17 2 5 3 2 5" xfId="24111" xr:uid="{00000000-0005-0000-0000-0000079E0000}"/>
    <cellStyle name="Normal 7 17 2 5 3 2 6" xfId="29063" xr:uid="{00000000-0005-0000-0000-0000089E0000}"/>
    <cellStyle name="Normal 7 17 2 5 3 2 7" xfId="34015" xr:uid="{00000000-0005-0000-0000-0000099E0000}"/>
    <cellStyle name="Normal 7 17 2 5 3 3" xfId="5760" xr:uid="{00000000-0005-0000-0000-00000A9E0000}"/>
    <cellStyle name="Normal 7 17 2 5 3 3 2" xfId="10710" xr:uid="{00000000-0005-0000-0000-00000B9E0000}"/>
    <cellStyle name="Normal 7 17 2 5 3 3 2 2" xfId="45371" xr:uid="{00000000-0005-0000-0000-00000C9E0000}"/>
    <cellStyle name="Normal 7 17 2 5 3 3 3" xfId="15660" xr:uid="{00000000-0005-0000-0000-00000D9E0000}"/>
    <cellStyle name="Normal 7 17 2 5 3 3 3 2" xfId="40419" xr:uid="{00000000-0005-0000-0000-00000E9E0000}"/>
    <cellStyle name="Normal 7 17 2 5 3 3 4" xfId="20611" xr:uid="{00000000-0005-0000-0000-00000F9E0000}"/>
    <cellStyle name="Normal 7 17 2 5 3 3 5" xfId="25563" xr:uid="{00000000-0005-0000-0000-0000109E0000}"/>
    <cellStyle name="Normal 7 17 2 5 3 3 6" xfId="30515" xr:uid="{00000000-0005-0000-0000-0000119E0000}"/>
    <cellStyle name="Normal 7 17 2 5 3 3 7" xfId="35467" xr:uid="{00000000-0005-0000-0000-0000129E0000}"/>
    <cellStyle name="Normal 7 17 2 5 3 4" xfId="2856" xr:uid="{00000000-0005-0000-0000-0000139E0000}"/>
    <cellStyle name="Normal 7 17 2 5 3 4 2" xfId="42467" xr:uid="{00000000-0005-0000-0000-0000149E0000}"/>
    <cellStyle name="Normal 7 17 2 5 3 5" xfId="7806" xr:uid="{00000000-0005-0000-0000-0000159E0000}"/>
    <cellStyle name="Normal 7 17 2 5 3 5 2" xfId="37515" xr:uid="{00000000-0005-0000-0000-0000169E0000}"/>
    <cellStyle name="Normal 7 17 2 5 3 6" xfId="12756" xr:uid="{00000000-0005-0000-0000-0000179E0000}"/>
    <cellStyle name="Normal 7 17 2 5 3 7" xfId="17707" xr:uid="{00000000-0005-0000-0000-0000189E0000}"/>
    <cellStyle name="Normal 7 17 2 5 3 8" xfId="22659" xr:uid="{00000000-0005-0000-0000-0000199E0000}"/>
    <cellStyle name="Normal 7 17 2 5 3 9" xfId="27611" xr:uid="{00000000-0005-0000-0000-00001A9E0000}"/>
    <cellStyle name="Normal 7 17 2 5 4" xfId="1404" xr:uid="{00000000-0005-0000-0000-00001B9E0000}"/>
    <cellStyle name="Normal 7 17 2 5 4 10" xfId="33157" xr:uid="{00000000-0005-0000-0000-00001C9E0000}"/>
    <cellStyle name="Normal 7 17 2 5 4 2" xfId="4902" xr:uid="{00000000-0005-0000-0000-00001D9E0000}"/>
    <cellStyle name="Normal 7 17 2 5 4 2 2" xfId="9852" xr:uid="{00000000-0005-0000-0000-00001E9E0000}"/>
    <cellStyle name="Normal 7 17 2 5 4 2 2 2" xfId="44513" xr:uid="{00000000-0005-0000-0000-00001F9E0000}"/>
    <cellStyle name="Normal 7 17 2 5 4 2 3" xfId="14802" xr:uid="{00000000-0005-0000-0000-0000209E0000}"/>
    <cellStyle name="Normal 7 17 2 5 4 2 3 2" xfId="39561" xr:uid="{00000000-0005-0000-0000-0000219E0000}"/>
    <cellStyle name="Normal 7 17 2 5 4 2 4" xfId="19753" xr:uid="{00000000-0005-0000-0000-0000229E0000}"/>
    <cellStyle name="Normal 7 17 2 5 4 2 5" xfId="24705" xr:uid="{00000000-0005-0000-0000-0000239E0000}"/>
    <cellStyle name="Normal 7 17 2 5 4 2 6" xfId="29657" xr:uid="{00000000-0005-0000-0000-0000249E0000}"/>
    <cellStyle name="Normal 7 17 2 5 4 2 7" xfId="34609" xr:uid="{00000000-0005-0000-0000-0000259E0000}"/>
    <cellStyle name="Normal 7 17 2 5 4 3" xfId="6354" xr:uid="{00000000-0005-0000-0000-0000269E0000}"/>
    <cellStyle name="Normal 7 17 2 5 4 3 2" xfId="11304" xr:uid="{00000000-0005-0000-0000-0000279E0000}"/>
    <cellStyle name="Normal 7 17 2 5 4 3 2 2" xfId="45965" xr:uid="{00000000-0005-0000-0000-0000289E0000}"/>
    <cellStyle name="Normal 7 17 2 5 4 3 3" xfId="16254" xr:uid="{00000000-0005-0000-0000-0000299E0000}"/>
    <cellStyle name="Normal 7 17 2 5 4 3 3 2" xfId="41013" xr:uid="{00000000-0005-0000-0000-00002A9E0000}"/>
    <cellStyle name="Normal 7 17 2 5 4 3 4" xfId="21205" xr:uid="{00000000-0005-0000-0000-00002B9E0000}"/>
    <cellStyle name="Normal 7 17 2 5 4 3 5" xfId="26157" xr:uid="{00000000-0005-0000-0000-00002C9E0000}"/>
    <cellStyle name="Normal 7 17 2 5 4 3 6" xfId="31109" xr:uid="{00000000-0005-0000-0000-00002D9E0000}"/>
    <cellStyle name="Normal 7 17 2 5 4 3 7" xfId="36061" xr:uid="{00000000-0005-0000-0000-00002E9E0000}"/>
    <cellStyle name="Normal 7 17 2 5 4 4" xfId="3450" xr:uid="{00000000-0005-0000-0000-00002F9E0000}"/>
    <cellStyle name="Normal 7 17 2 5 4 4 2" xfId="43061" xr:uid="{00000000-0005-0000-0000-0000309E0000}"/>
    <cellStyle name="Normal 7 17 2 5 4 5" xfId="8400" xr:uid="{00000000-0005-0000-0000-0000319E0000}"/>
    <cellStyle name="Normal 7 17 2 5 4 5 2" xfId="38109" xr:uid="{00000000-0005-0000-0000-0000329E0000}"/>
    <cellStyle name="Normal 7 17 2 5 4 6" xfId="13350" xr:uid="{00000000-0005-0000-0000-0000339E0000}"/>
    <cellStyle name="Normal 7 17 2 5 4 7" xfId="18301" xr:uid="{00000000-0005-0000-0000-0000349E0000}"/>
    <cellStyle name="Normal 7 17 2 5 4 8" xfId="23253" xr:uid="{00000000-0005-0000-0000-0000359E0000}"/>
    <cellStyle name="Normal 7 17 2 5 4 9" xfId="28205" xr:uid="{00000000-0005-0000-0000-0000369E0000}"/>
    <cellStyle name="Normal 7 17 2 5 5" xfId="2526" xr:uid="{00000000-0005-0000-0000-0000379E0000}"/>
    <cellStyle name="Normal 7 17 2 5 5 2" xfId="7476" xr:uid="{00000000-0005-0000-0000-0000389E0000}"/>
    <cellStyle name="Normal 7 17 2 5 5 2 2" xfId="42137" xr:uid="{00000000-0005-0000-0000-0000399E0000}"/>
    <cellStyle name="Normal 7 17 2 5 5 3" xfId="12426" xr:uid="{00000000-0005-0000-0000-00003A9E0000}"/>
    <cellStyle name="Normal 7 17 2 5 5 3 2" xfId="37185" xr:uid="{00000000-0005-0000-0000-00003B9E0000}"/>
    <cellStyle name="Normal 7 17 2 5 5 4" xfId="17377" xr:uid="{00000000-0005-0000-0000-00003C9E0000}"/>
    <cellStyle name="Normal 7 17 2 5 5 5" xfId="22329" xr:uid="{00000000-0005-0000-0000-00003D9E0000}"/>
    <cellStyle name="Normal 7 17 2 5 5 6" xfId="27281" xr:uid="{00000000-0005-0000-0000-00003E9E0000}"/>
    <cellStyle name="Normal 7 17 2 5 5 7" xfId="32233" xr:uid="{00000000-0005-0000-0000-00003F9E0000}"/>
    <cellStyle name="Normal 7 17 2 5 6" xfId="3978" xr:uid="{00000000-0005-0000-0000-0000409E0000}"/>
    <cellStyle name="Normal 7 17 2 5 6 2" xfId="8928" xr:uid="{00000000-0005-0000-0000-0000419E0000}"/>
    <cellStyle name="Normal 7 17 2 5 6 2 2" xfId="43589" xr:uid="{00000000-0005-0000-0000-0000429E0000}"/>
    <cellStyle name="Normal 7 17 2 5 6 3" xfId="13878" xr:uid="{00000000-0005-0000-0000-0000439E0000}"/>
    <cellStyle name="Normal 7 17 2 5 6 3 2" xfId="38637" xr:uid="{00000000-0005-0000-0000-0000449E0000}"/>
    <cellStyle name="Normal 7 17 2 5 6 4" xfId="18829" xr:uid="{00000000-0005-0000-0000-0000459E0000}"/>
    <cellStyle name="Normal 7 17 2 5 6 5" xfId="23781" xr:uid="{00000000-0005-0000-0000-0000469E0000}"/>
    <cellStyle name="Normal 7 17 2 5 6 6" xfId="28733" xr:uid="{00000000-0005-0000-0000-0000479E0000}"/>
    <cellStyle name="Normal 7 17 2 5 6 7" xfId="33685" xr:uid="{00000000-0005-0000-0000-0000489E0000}"/>
    <cellStyle name="Normal 7 17 2 5 7" xfId="5430" xr:uid="{00000000-0005-0000-0000-0000499E0000}"/>
    <cellStyle name="Normal 7 17 2 5 7 2" xfId="10380" xr:uid="{00000000-0005-0000-0000-00004A9E0000}"/>
    <cellStyle name="Normal 7 17 2 5 7 2 2" xfId="45041" xr:uid="{00000000-0005-0000-0000-00004B9E0000}"/>
    <cellStyle name="Normal 7 17 2 5 7 3" xfId="15330" xr:uid="{00000000-0005-0000-0000-00004C9E0000}"/>
    <cellStyle name="Normal 7 17 2 5 7 3 2" xfId="40089" xr:uid="{00000000-0005-0000-0000-00004D9E0000}"/>
    <cellStyle name="Normal 7 17 2 5 7 4" xfId="20281" xr:uid="{00000000-0005-0000-0000-00004E9E0000}"/>
    <cellStyle name="Normal 7 17 2 5 7 5" xfId="25233" xr:uid="{00000000-0005-0000-0000-00004F9E0000}"/>
    <cellStyle name="Normal 7 17 2 5 7 6" xfId="30185" xr:uid="{00000000-0005-0000-0000-0000509E0000}"/>
    <cellStyle name="Normal 7 17 2 5 7 7" xfId="35137" xr:uid="{00000000-0005-0000-0000-0000519E0000}"/>
    <cellStyle name="Normal 7 17 2 5 8" xfId="1998" xr:uid="{00000000-0005-0000-0000-0000529E0000}"/>
    <cellStyle name="Normal 7 17 2 5 8 2" xfId="41609" xr:uid="{00000000-0005-0000-0000-0000539E0000}"/>
    <cellStyle name="Normal 7 17 2 5 9" xfId="6948" xr:uid="{00000000-0005-0000-0000-0000549E0000}"/>
    <cellStyle name="Normal 7 17 2 5 9 2" xfId="36657" xr:uid="{00000000-0005-0000-0000-0000559E0000}"/>
    <cellStyle name="Normal 7 17 2 6" xfId="612" xr:uid="{00000000-0005-0000-0000-0000569E0000}"/>
    <cellStyle name="Normal 7 17 2 6 10" xfId="21603" xr:uid="{00000000-0005-0000-0000-0000579E0000}"/>
    <cellStyle name="Normal 7 17 2 6 11" xfId="26555" xr:uid="{00000000-0005-0000-0000-0000589E0000}"/>
    <cellStyle name="Normal 7 17 2 6 12" xfId="31507" xr:uid="{00000000-0005-0000-0000-0000599E0000}"/>
    <cellStyle name="Normal 7 17 2 6 2" xfId="1206" xr:uid="{00000000-0005-0000-0000-00005A9E0000}"/>
    <cellStyle name="Normal 7 17 2 6 2 10" xfId="32959" xr:uid="{00000000-0005-0000-0000-00005B9E0000}"/>
    <cellStyle name="Normal 7 17 2 6 2 2" xfId="4704" xr:uid="{00000000-0005-0000-0000-00005C9E0000}"/>
    <cellStyle name="Normal 7 17 2 6 2 2 2" xfId="9654" xr:uid="{00000000-0005-0000-0000-00005D9E0000}"/>
    <cellStyle name="Normal 7 17 2 6 2 2 2 2" xfId="44315" xr:uid="{00000000-0005-0000-0000-00005E9E0000}"/>
    <cellStyle name="Normal 7 17 2 6 2 2 3" xfId="14604" xr:uid="{00000000-0005-0000-0000-00005F9E0000}"/>
    <cellStyle name="Normal 7 17 2 6 2 2 3 2" xfId="39363" xr:uid="{00000000-0005-0000-0000-0000609E0000}"/>
    <cellStyle name="Normal 7 17 2 6 2 2 4" xfId="19555" xr:uid="{00000000-0005-0000-0000-0000619E0000}"/>
    <cellStyle name="Normal 7 17 2 6 2 2 5" xfId="24507" xr:uid="{00000000-0005-0000-0000-0000629E0000}"/>
    <cellStyle name="Normal 7 17 2 6 2 2 6" xfId="29459" xr:uid="{00000000-0005-0000-0000-0000639E0000}"/>
    <cellStyle name="Normal 7 17 2 6 2 2 7" xfId="34411" xr:uid="{00000000-0005-0000-0000-0000649E0000}"/>
    <cellStyle name="Normal 7 17 2 6 2 3" xfId="6156" xr:uid="{00000000-0005-0000-0000-0000659E0000}"/>
    <cellStyle name="Normal 7 17 2 6 2 3 2" xfId="11106" xr:uid="{00000000-0005-0000-0000-0000669E0000}"/>
    <cellStyle name="Normal 7 17 2 6 2 3 2 2" xfId="45767" xr:uid="{00000000-0005-0000-0000-0000679E0000}"/>
    <cellStyle name="Normal 7 17 2 6 2 3 3" xfId="16056" xr:uid="{00000000-0005-0000-0000-0000689E0000}"/>
    <cellStyle name="Normal 7 17 2 6 2 3 3 2" xfId="40815" xr:uid="{00000000-0005-0000-0000-0000699E0000}"/>
    <cellStyle name="Normal 7 17 2 6 2 3 4" xfId="21007" xr:uid="{00000000-0005-0000-0000-00006A9E0000}"/>
    <cellStyle name="Normal 7 17 2 6 2 3 5" xfId="25959" xr:uid="{00000000-0005-0000-0000-00006B9E0000}"/>
    <cellStyle name="Normal 7 17 2 6 2 3 6" xfId="30911" xr:uid="{00000000-0005-0000-0000-00006C9E0000}"/>
    <cellStyle name="Normal 7 17 2 6 2 3 7" xfId="35863" xr:uid="{00000000-0005-0000-0000-00006D9E0000}"/>
    <cellStyle name="Normal 7 17 2 6 2 4" xfId="3252" xr:uid="{00000000-0005-0000-0000-00006E9E0000}"/>
    <cellStyle name="Normal 7 17 2 6 2 4 2" xfId="42863" xr:uid="{00000000-0005-0000-0000-00006F9E0000}"/>
    <cellStyle name="Normal 7 17 2 6 2 5" xfId="8202" xr:uid="{00000000-0005-0000-0000-0000709E0000}"/>
    <cellStyle name="Normal 7 17 2 6 2 5 2" xfId="37911" xr:uid="{00000000-0005-0000-0000-0000719E0000}"/>
    <cellStyle name="Normal 7 17 2 6 2 6" xfId="13152" xr:uid="{00000000-0005-0000-0000-0000729E0000}"/>
    <cellStyle name="Normal 7 17 2 6 2 7" xfId="18103" xr:uid="{00000000-0005-0000-0000-0000739E0000}"/>
    <cellStyle name="Normal 7 17 2 6 2 8" xfId="23055" xr:uid="{00000000-0005-0000-0000-0000749E0000}"/>
    <cellStyle name="Normal 7 17 2 6 2 9" xfId="28007" xr:uid="{00000000-0005-0000-0000-0000759E0000}"/>
    <cellStyle name="Normal 7 17 2 6 3" xfId="2658" xr:uid="{00000000-0005-0000-0000-0000769E0000}"/>
    <cellStyle name="Normal 7 17 2 6 3 2" xfId="7608" xr:uid="{00000000-0005-0000-0000-0000779E0000}"/>
    <cellStyle name="Normal 7 17 2 6 3 2 2" xfId="42269" xr:uid="{00000000-0005-0000-0000-0000789E0000}"/>
    <cellStyle name="Normal 7 17 2 6 3 3" xfId="12558" xr:uid="{00000000-0005-0000-0000-0000799E0000}"/>
    <cellStyle name="Normal 7 17 2 6 3 3 2" xfId="37317" xr:uid="{00000000-0005-0000-0000-00007A9E0000}"/>
    <cellStyle name="Normal 7 17 2 6 3 4" xfId="17509" xr:uid="{00000000-0005-0000-0000-00007B9E0000}"/>
    <cellStyle name="Normal 7 17 2 6 3 5" xfId="22461" xr:uid="{00000000-0005-0000-0000-00007C9E0000}"/>
    <cellStyle name="Normal 7 17 2 6 3 6" xfId="27413" xr:uid="{00000000-0005-0000-0000-00007D9E0000}"/>
    <cellStyle name="Normal 7 17 2 6 3 7" xfId="32365" xr:uid="{00000000-0005-0000-0000-00007E9E0000}"/>
    <cellStyle name="Normal 7 17 2 6 4" xfId="4110" xr:uid="{00000000-0005-0000-0000-00007F9E0000}"/>
    <cellStyle name="Normal 7 17 2 6 4 2" xfId="9060" xr:uid="{00000000-0005-0000-0000-0000809E0000}"/>
    <cellStyle name="Normal 7 17 2 6 4 2 2" xfId="43721" xr:uid="{00000000-0005-0000-0000-0000819E0000}"/>
    <cellStyle name="Normal 7 17 2 6 4 3" xfId="14010" xr:uid="{00000000-0005-0000-0000-0000829E0000}"/>
    <cellStyle name="Normal 7 17 2 6 4 3 2" xfId="38769" xr:uid="{00000000-0005-0000-0000-0000839E0000}"/>
    <cellStyle name="Normal 7 17 2 6 4 4" xfId="18961" xr:uid="{00000000-0005-0000-0000-0000849E0000}"/>
    <cellStyle name="Normal 7 17 2 6 4 5" xfId="23913" xr:uid="{00000000-0005-0000-0000-0000859E0000}"/>
    <cellStyle name="Normal 7 17 2 6 4 6" xfId="28865" xr:uid="{00000000-0005-0000-0000-0000869E0000}"/>
    <cellStyle name="Normal 7 17 2 6 4 7" xfId="33817" xr:uid="{00000000-0005-0000-0000-0000879E0000}"/>
    <cellStyle name="Normal 7 17 2 6 5" xfId="5562" xr:uid="{00000000-0005-0000-0000-0000889E0000}"/>
    <cellStyle name="Normal 7 17 2 6 5 2" xfId="10512" xr:uid="{00000000-0005-0000-0000-0000899E0000}"/>
    <cellStyle name="Normal 7 17 2 6 5 2 2" xfId="45173" xr:uid="{00000000-0005-0000-0000-00008A9E0000}"/>
    <cellStyle name="Normal 7 17 2 6 5 3" xfId="15462" xr:uid="{00000000-0005-0000-0000-00008B9E0000}"/>
    <cellStyle name="Normal 7 17 2 6 5 3 2" xfId="40221" xr:uid="{00000000-0005-0000-0000-00008C9E0000}"/>
    <cellStyle name="Normal 7 17 2 6 5 4" xfId="20413" xr:uid="{00000000-0005-0000-0000-00008D9E0000}"/>
    <cellStyle name="Normal 7 17 2 6 5 5" xfId="25365" xr:uid="{00000000-0005-0000-0000-00008E9E0000}"/>
    <cellStyle name="Normal 7 17 2 6 5 6" xfId="30317" xr:uid="{00000000-0005-0000-0000-00008F9E0000}"/>
    <cellStyle name="Normal 7 17 2 6 5 7" xfId="35269" xr:uid="{00000000-0005-0000-0000-0000909E0000}"/>
    <cellStyle name="Normal 7 17 2 6 6" xfId="1800" xr:uid="{00000000-0005-0000-0000-0000919E0000}"/>
    <cellStyle name="Normal 7 17 2 6 6 2" xfId="41411" xr:uid="{00000000-0005-0000-0000-0000929E0000}"/>
    <cellStyle name="Normal 7 17 2 6 7" xfId="6750" xr:uid="{00000000-0005-0000-0000-0000939E0000}"/>
    <cellStyle name="Normal 7 17 2 6 7 2" xfId="36459" xr:uid="{00000000-0005-0000-0000-0000949E0000}"/>
    <cellStyle name="Normal 7 17 2 6 8" xfId="11700" xr:uid="{00000000-0005-0000-0000-0000959E0000}"/>
    <cellStyle name="Normal 7 17 2 6 9" xfId="16651" xr:uid="{00000000-0005-0000-0000-0000969E0000}"/>
    <cellStyle name="Normal 7 17 2 7" xfId="876" xr:uid="{00000000-0005-0000-0000-0000979E0000}"/>
    <cellStyle name="Normal 7 17 2 7 10" xfId="21867" xr:uid="{00000000-0005-0000-0000-0000989E0000}"/>
    <cellStyle name="Normal 7 17 2 7 11" xfId="26819" xr:uid="{00000000-0005-0000-0000-0000999E0000}"/>
    <cellStyle name="Normal 7 17 2 7 12" xfId="31771" xr:uid="{00000000-0005-0000-0000-00009A9E0000}"/>
    <cellStyle name="Normal 7 17 2 7 2" xfId="1470" xr:uid="{00000000-0005-0000-0000-00009B9E0000}"/>
    <cellStyle name="Normal 7 17 2 7 2 10" xfId="33223" xr:uid="{00000000-0005-0000-0000-00009C9E0000}"/>
    <cellStyle name="Normal 7 17 2 7 2 2" xfId="4968" xr:uid="{00000000-0005-0000-0000-00009D9E0000}"/>
    <cellStyle name="Normal 7 17 2 7 2 2 2" xfId="9918" xr:uid="{00000000-0005-0000-0000-00009E9E0000}"/>
    <cellStyle name="Normal 7 17 2 7 2 2 2 2" xfId="44579" xr:uid="{00000000-0005-0000-0000-00009F9E0000}"/>
    <cellStyle name="Normal 7 17 2 7 2 2 3" xfId="14868" xr:uid="{00000000-0005-0000-0000-0000A09E0000}"/>
    <cellStyle name="Normal 7 17 2 7 2 2 3 2" xfId="39627" xr:uid="{00000000-0005-0000-0000-0000A19E0000}"/>
    <cellStyle name="Normal 7 17 2 7 2 2 4" xfId="19819" xr:uid="{00000000-0005-0000-0000-0000A29E0000}"/>
    <cellStyle name="Normal 7 17 2 7 2 2 5" xfId="24771" xr:uid="{00000000-0005-0000-0000-0000A39E0000}"/>
    <cellStyle name="Normal 7 17 2 7 2 2 6" xfId="29723" xr:uid="{00000000-0005-0000-0000-0000A49E0000}"/>
    <cellStyle name="Normal 7 17 2 7 2 2 7" xfId="34675" xr:uid="{00000000-0005-0000-0000-0000A59E0000}"/>
    <cellStyle name="Normal 7 17 2 7 2 3" xfId="6420" xr:uid="{00000000-0005-0000-0000-0000A69E0000}"/>
    <cellStyle name="Normal 7 17 2 7 2 3 2" xfId="11370" xr:uid="{00000000-0005-0000-0000-0000A79E0000}"/>
    <cellStyle name="Normal 7 17 2 7 2 3 2 2" xfId="46031" xr:uid="{00000000-0005-0000-0000-0000A89E0000}"/>
    <cellStyle name="Normal 7 17 2 7 2 3 3" xfId="16320" xr:uid="{00000000-0005-0000-0000-0000A99E0000}"/>
    <cellStyle name="Normal 7 17 2 7 2 3 3 2" xfId="41079" xr:uid="{00000000-0005-0000-0000-0000AA9E0000}"/>
    <cellStyle name="Normal 7 17 2 7 2 3 4" xfId="21271" xr:uid="{00000000-0005-0000-0000-0000AB9E0000}"/>
    <cellStyle name="Normal 7 17 2 7 2 3 5" xfId="26223" xr:uid="{00000000-0005-0000-0000-0000AC9E0000}"/>
    <cellStyle name="Normal 7 17 2 7 2 3 6" xfId="31175" xr:uid="{00000000-0005-0000-0000-0000AD9E0000}"/>
    <cellStyle name="Normal 7 17 2 7 2 3 7" xfId="36127" xr:uid="{00000000-0005-0000-0000-0000AE9E0000}"/>
    <cellStyle name="Normal 7 17 2 7 2 4" xfId="3516" xr:uid="{00000000-0005-0000-0000-0000AF9E0000}"/>
    <cellStyle name="Normal 7 17 2 7 2 4 2" xfId="43127" xr:uid="{00000000-0005-0000-0000-0000B09E0000}"/>
    <cellStyle name="Normal 7 17 2 7 2 5" xfId="8466" xr:uid="{00000000-0005-0000-0000-0000B19E0000}"/>
    <cellStyle name="Normal 7 17 2 7 2 5 2" xfId="38175" xr:uid="{00000000-0005-0000-0000-0000B29E0000}"/>
    <cellStyle name="Normal 7 17 2 7 2 6" xfId="13416" xr:uid="{00000000-0005-0000-0000-0000B39E0000}"/>
    <cellStyle name="Normal 7 17 2 7 2 7" xfId="18367" xr:uid="{00000000-0005-0000-0000-0000B49E0000}"/>
    <cellStyle name="Normal 7 17 2 7 2 8" xfId="23319" xr:uid="{00000000-0005-0000-0000-0000B59E0000}"/>
    <cellStyle name="Normal 7 17 2 7 2 9" xfId="28271" xr:uid="{00000000-0005-0000-0000-0000B69E0000}"/>
    <cellStyle name="Normal 7 17 2 7 3" xfId="2922" xr:uid="{00000000-0005-0000-0000-0000B79E0000}"/>
    <cellStyle name="Normal 7 17 2 7 3 2" xfId="7872" xr:uid="{00000000-0005-0000-0000-0000B89E0000}"/>
    <cellStyle name="Normal 7 17 2 7 3 2 2" xfId="42533" xr:uid="{00000000-0005-0000-0000-0000B99E0000}"/>
    <cellStyle name="Normal 7 17 2 7 3 3" xfId="12822" xr:uid="{00000000-0005-0000-0000-0000BA9E0000}"/>
    <cellStyle name="Normal 7 17 2 7 3 3 2" xfId="37581" xr:uid="{00000000-0005-0000-0000-0000BB9E0000}"/>
    <cellStyle name="Normal 7 17 2 7 3 4" xfId="17773" xr:uid="{00000000-0005-0000-0000-0000BC9E0000}"/>
    <cellStyle name="Normal 7 17 2 7 3 5" xfId="22725" xr:uid="{00000000-0005-0000-0000-0000BD9E0000}"/>
    <cellStyle name="Normal 7 17 2 7 3 6" xfId="27677" xr:uid="{00000000-0005-0000-0000-0000BE9E0000}"/>
    <cellStyle name="Normal 7 17 2 7 3 7" xfId="32629" xr:uid="{00000000-0005-0000-0000-0000BF9E0000}"/>
    <cellStyle name="Normal 7 17 2 7 4" xfId="4374" xr:uid="{00000000-0005-0000-0000-0000C09E0000}"/>
    <cellStyle name="Normal 7 17 2 7 4 2" xfId="9324" xr:uid="{00000000-0005-0000-0000-0000C19E0000}"/>
    <cellStyle name="Normal 7 17 2 7 4 2 2" xfId="43985" xr:uid="{00000000-0005-0000-0000-0000C29E0000}"/>
    <cellStyle name="Normal 7 17 2 7 4 3" xfId="14274" xr:uid="{00000000-0005-0000-0000-0000C39E0000}"/>
    <cellStyle name="Normal 7 17 2 7 4 3 2" xfId="39033" xr:uid="{00000000-0005-0000-0000-0000C49E0000}"/>
    <cellStyle name="Normal 7 17 2 7 4 4" xfId="19225" xr:uid="{00000000-0005-0000-0000-0000C59E0000}"/>
    <cellStyle name="Normal 7 17 2 7 4 5" xfId="24177" xr:uid="{00000000-0005-0000-0000-0000C69E0000}"/>
    <cellStyle name="Normal 7 17 2 7 4 6" xfId="29129" xr:uid="{00000000-0005-0000-0000-0000C79E0000}"/>
    <cellStyle name="Normal 7 17 2 7 4 7" xfId="34081" xr:uid="{00000000-0005-0000-0000-0000C89E0000}"/>
    <cellStyle name="Normal 7 17 2 7 5" xfId="5826" xr:uid="{00000000-0005-0000-0000-0000C99E0000}"/>
    <cellStyle name="Normal 7 17 2 7 5 2" xfId="10776" xr:uid="{00000000-0005-0000-0000-0000CA9E0000}"/>
    <cellStyle name="Normal 7 17 2 7 5 2 2" xfId="45437" xr:uid="{00000000-0005-0000-0000-0000CB9E0000}"/>
    <cellStyle name="Normal 7 17 2 7 5 3" xfId="15726" xr:uid="{00000000-0005-0000-0000-0000CC9E0000}"/>
    <cellStyle name="Normal 7 17 2 7 5 3 2" xfId="40485" xr:uid="{00000000-0005-0000-0000-0000CD9E0000}"/>
    <cellStyle name="Normal 7 17 2 7 5 4" xfId="20677" xr:uid="{00000000-0005-0000-0000-0000CE9E0000}"/>
    <cellStyle name="Normal 7 17 2 7 5 5" xfId="25629" xr:uid="{00000000-0005-0000-0000-0000CF9E0000}"/>
    <cellStyle name="Normal 7 17 2 7 5 6" xfId="30581" xr:uid="{00000000-0005-0000-0000-0000D09E0000}"/>
    <cellStyle name="Normal 7 17 2 7 5 7" xfId="35533" xr:uid="{00000000-0005-0000-0000-0000D19E0000}"/>
    <cellStyle name="Normal 7 17 2 7 6" xfId="2064" xr:uid="{00000000-0005-0000-0000-0000D29E0000}"/>
    <cellStyle name="Normal 7 17 2 7 6 2" xfId="41675" xr:uid="{00000000-0005-0000-0000-0000D39E0000}"/>
    <cellStyle name="Normal 7 17 2 7 7" xfId="7014" xr:uid="{00000000-0005-0000-0000-0000D49E0000}"/>
    <cellStyle name="Normal 7 17 2 7 7 2" xfId="36723" xr:uid="{00000000-0005-0000-0000-0000D59E0000}"/>
    <cellStyle name="Normal 7 17 2 7 8" xfId="11964" xr:uid="{00000000-0005-0000-0000-0000D69E0000}"/>
    <cellStyle name="Normal 7 17 2 7 9" xfId="16915" xr:uid="{00000000-0005-0000-0000-0000D79E0000}"/>
    <cellStyle name="Normal 7 17 2 8" xfId="546" xr:uid="{00000000-0005-0000-0000-0000D89E0000}"/>
    <cellStyle name="Normal 7 17 2 8 10" xfId="32299" xr:uid="{00000000-0005-0000-0000-0000D99E0000}"/>
    <cellStyle name="Normal 7 17 2 8 2" xfId="4044" xr:uid="{00000000-0005-0000-0000-0000DA9E0000}"/>
    <cellStyle name="Normal 7 17 2 8 2 2" xfId="8994" xr:uid="{00000000-0005-0000-0000-0000DB9E0000}"/>
    <cellStyle name="Normal 7 17 2 8 2 2 2" xfId="43655" xr:uid="{00000000-0005-0000-0000-0000DC9E0000}"/>
    <cellStyle name="Normal 7 17 2 8 2 3" xfId="13944" xr:uid="{00000000-0005-0000-0000-0000DD9E0000}"/>
    <cellStyle name="Normal 7 17 2 8 2 3 2" xfId="38703" xr:uid="{00000000-0005-0000-0000-0000DE9E0000}"/>
    <cellStyle name="Normal 7 17 2 8 2 4" xfId="18895" xr:uid="{00000000-0005-0000-0000-0000DF9E0000}"/>
    <cellStyle name="Normal 7 17 2 8 2 5" xfId="23847" xr:uid="{00000000-0005-0000-0000-0000E09E0000}"/>
    <cellStyle name="Normal 7 17 2 8 2 6" xfId="28799" xr:uid="{00000000-0005-0000-0000-0000E19E0000}"/>
    <cellStyle name="Normal 7 17 2 8 2 7" xfId="33751" xr:uid="{00000000-0005-0000-0000-0000E29E0000}"/>
    <cellStyle name="Normal 7 17 2 8 3" xfId="5496" xr:uid="{00000000-0005-0000-0000-0000E39E0000}"/>
    <cellStyle name="Normal 7 17 2 8 3 2" xfId="10446" xr:uid="{00000000-0005-0000-0000-0000E49E0000}"/>
    <cellStyle name="Normal 7 17 2 8 3 2 2" xfId="45107" xr:uid="{00000000-0005-0000-0000-0000E59E0000}"/>
    <cellStyle name="Normal 7 17 2 8 3 3" xfId="15396" xr:uid="{00000000-0005-0000-0000-0000E69E0000}"/>
    <cellStyle name="Normal 7 17 2 8 3 3 2" xfId="40155" xr:uid="{00000000-0005-0000-0000-0000E79E0000}"/>
    <cellStyle name="Normal 7 17 2 8 3 4" xfId="20347" xr:uid="{00000000-0005-0000-0000-0000E89E0000}"/>
    <cellStyle name="Normal 7 17 2 8 3 5" xfId="25299" xr:uid="{00000000-0005-0000-0000-0000E99E0000}"/>
    <cellStyle name="Normal 7 17 2 8 3 6" xfId="30251" xr:uid="{00000000-0005-0000-0000-0000EA9E0000}"/>
    <cellStyle name="Normal 7 17 2 8 3 7" xfId="35203" xr:uid="{00000000-0005-0000-0000-0000EB9E0000}"/>
    <cellStyle name="Normal 7 17 2 8 4" xfId="2592" xr:uid="{00000000-0005-0000-0000-0000EC9E0000}"/>
    <cellStyle name="Normal 7 17 2 8 4 2" xfId="42203" xr:uid="{00000000-0005-0000-0000-0000ED9E0000}"/>
    <cellStyle name="Normal 7 17 2 8 5" xfId="7542" xr:uid="{00000000-0005-0000-0000-0000EE9E0000}"/>
    <cellStyle name="Normal 7 17 2 8 5 2" xfId="37251" xr:uid="{00000000-0005-0000-0000-0000EF9E0000}"/>
    <cellStyle name="Normal 7 17 2 8 6" xfId="12492" xr:uid="{00000000-0005-0000-0000-0000F09E0000}"/>
    <cellStyle name="Normal 7 17 2 8 7" xfId="17443" xr:uid="{00000000-0005-0000-0000-0000F19E0000}"/>
    <cellStyle name="Normal 7 17 2 8 8" xfId="22395" xr:uid="{00000000-0005-0000-0000-0000F29E0000}"/>
    <cellStyle name="Normal 7 17 2 8 9" xfId="27347" xr:uid="{00000000-0005-0000-0000-0000F39E0000}"/>
    <cellStyle name="Normal 7 17 2 9" xfId="1140" xr:uid="{00000000-0005-0000-0000-0000F49E0000}"/>
    <cellStyle name="Normal 7 17 2 9 10" xfId="32893" xr:uid="{00000000-0005-0000-0000-0000F59E0000}"/>
    <cellStyle name="Normal 7 17 2 9 2" xfId="4638" xr:uid="{00000000-0005-0000-0000-0000F69E0000}"/>
    <cellStyle name="Normal 7 17 2 9 2 2" xfId="9588" xr:uid="{00000000-0005-0000-0000-0000F79E0000}"/>
    <cellStyle name="Normal 7 17 2 9 2 2 2" xfId="44249" xr:uid="{00000000-0005-0000-0000-0000F89E0000}"/>
    <cellStyle name="Normal 7 17 2 9 2 3" xfId="14538" xr:uid="{00000000-0005-0000-0000-0000F99E0000}"/>
    <cellStyle name="Normal 7 17 2 9 2 3 2" xfId="39297" xr:uid="{00000000-0005-0000-0000-0000FA9E0000}"/>
    <cellStyle name="Normal 7 17 2 9 2 4" xfId="19489" xr:uid="{00000000-0005-0000-0000-0000FB9E0000}"/>
    <cellStyle name="Normal 7 17 2 9 2 5" xfId="24441" xr:uid="{00000000-0005-0000-0000-0000FC9E0000}"/>
    <cellStyle name="Normal 7 17 2 9 2 6" xfId="29393" xr:uid="{00000000-0005-0000-0000-0000FD9E0000}"/>
    <cellStyle name="Normal 7 17 2 9 2 7" xfId="34345" xr:uid="{00000000-0005-0000-0000-0000FE9E0000}"/>
    <cellStyle name="Normal 7 17 2 9 3" xfId="6090" xr:uid="{00000000-0005-0000-0000-0000FF9E0000}"/>
    <cellStyle name="Normal 7 17 2 9 3 2" xfId="11040" xr:uid="{00000000-0005-0000-0000-0000009F0000}"/>
    <cellStyle name="Normal 7 17 2 9 3 2 2" xfId="45701" xr:uid="{00000000-0005-0000-0000-0000019F0000}"/>
    <cellStyle name="Normal 7 17 2 9 3 3" xfId="15990" xr:uid="{00000000-0005-0000-0000-0000029F0000}"/>
    <cellStyle name="Normal 7 17 2 9 3 3 2" xfId="40749" xr:uid="{00000000-0005-0000-0000-0000039F0000}"/>
    <cellStyle name="Normal 7 17 2 9 3 4" xfId="20941" xr:uid="{00000000-0005-0000-0000-0000049F0000}"/>
    <cellStyle name="Normal 7 17 2 9 3 5" xfId="25893" xr:uid="{00000000-0005-0000-0000-0000059F0000}"/>
    <cellStyle name="Normal 7 17 2 9 3 6" xfId="30845" xr:uid="{00000000-0005-0000-0000-0000069F0000}"/>
    <cellStyle name="Normal 7 17 2 9 3 7" xfId="35797" xr:uid="{00000000-0005-0000-0000-0000079F0000}"/>
    <cellStyle name="Normal 7 17 2 9 4" xfId="3186" xr:uid="{00000000-0005-0000-0000-0000089F0000}"/>
    <cellStyle name="Normal 7 17 2 9 4 2" xfId="42797" xr:uid="{00000000-0005-0000-0000-0000099F0000}"/>
    <cellStyle name="Normal 7 17 2 9 5" xfId="8136" xr:uid="{00000000-0005-0000-0000-00000A9F0000}"/>
    <cellStyle name="Normal 7 17 2 9 5 2" xfId="37845" xr:uid="{00000000-0005-0000-0000-00000B9F0000}"/>
    <cellStyle name="Normal 7 17 2 9 6" xfId="13086" xr:uid="{00000000-0005-0000-0000-00000C9F0000}"/>
    <cellStyle name="Normal 7 17 2 9 7" xfId="18037" xr:uid="{00000000-0005-0000-0000-00000D9F0000}"/>
    <cellStyle name="Normal 7 17 2 9 8" xfId="22989" xr:uid="{00000000-0005-0000-0000-00000E9F0000}"/>
    <cellStyle name="Normal 7 17 2 9 9" xfId="27941" xr:uid="{00000000-0005-0000-0000-00000F9F0000}"/>
    <cellStyle name="Normal 7 17 20" xfId="31426" xr:uid="{00000000-0005-0000-0000-0000109F0000}"/>
    <cellStyle name="Normal 7 17 3" xfId="300" xr:uid="{00000000-0005-0000-0000-0000119F0000}"/>
    <cellStyle name="Normal 7 17 3 10" xfId="3798" xr:uid="{00000000-0005-0000-0000-0000129F0000}"/>
    <cellStyle name="Normal 7 17 3 10 2" xfId="8748" xr:uid="{00000000-0005-0000-0000-0000139F0000}"/>
    <cellStyle name="Normal 7 17 3 10 2 2" xfId="43409" xr:uid="{00000000-0005-0000-0000-0000149F0000}"/>
    <cellStyle name="Normal 7 17 3 10 3" xfId="13698" xr:uid="{00000000-0005-0000-0000-0000159F0000}"/>
    <cellStyle name="Normal 7 17 3 10 3 2" xfId="38457" xr:uid="{00000000-0005-0000-0000-0000169F0000}"/>
    <cellStyle name="Normal 7 17 3 10 4" xfId="18649" xr:uid="{00000000-0005-0000-0000-0000179F0000}"/>
    <cellStyle name="Normal 7 17 3 10 5" xfId="23601" xr:uid="{00000000-0005-0000-0000-0000189F0000}"/>
    <cellStyle name="Normal 7 17 3 10 6" xfId="28553" xr:uid="{00000000-0005-0000-0000-0000199F0000}"/>
    <cellStyle name="Normal 7 17 3 10 7" xfId="33505" xr:uid="{00000000-0005-0000-0000-00001A9F0000}"/>
    <cellStyle name="Normal 7 17 3 11" xfId="5250" xr:uid="{00000000-0005-0000-0000-00001B9F0000}"/>
    <cellStyle name="Normal 7 17 3 11 2" xfId="10200" xr:uid="{00000000-0005-0000-0000-00001C9F0000}"/>
    <cellStyle name="Normal 7 17 3 11 2 2" xfId="44861" xr:uid="{00000000-0005-0000-0000-00001D9F0000}"/>
    <cellStyle name="Normal 7 17 3 11 3" xfId="15150" xr:uid="{00000000-0005-0000-0000-00001E9F0000}"/>
    <cellStyle name="Normal 7 17 3 11 3 2" xfId="39909" xr:uid="{00000000-0005-0000-0000-00001F9F0000}"/>
    <cellStyle name="Normal 7 17 3 11 4" xfId="20101" xr:uid="{00000000-0005-0000-0000-0000209F0000}"/>
    <cellStyle name="Normal 7 17 3 11 5" xfId="25053" xr:uid="{00000000-0005-0000-0000-0000219F0000}"/>
    <cellStyle name="Normal 7 17 3 11 6" xfId="30005" xr:uid="{00000000-0005-0000-0000-0000229F0000}"/>
    <cellStyle name="Normal 7 17 3 11 7" xfId="34957" xr:uid="{00000000-0005-0000-0000-0000239F0000}"/>
    <cellStyle name="Normal 7 17 3 12" xfId="1752" xr:uid="{00000000-0005-0000-0000-0000249F0000}"/>
    <cellStyle name="Normal 7 17 3 12 2" xfId="41363" xr:uid="{00000000-0005-0000-0000-0000259F0000}"/>
    <cellStyle name="Normal 7 17 3 13" xfId="6702" xr:uid="{00000000-0005-0000-0000-0000269F0000}"/>
    <cellStyle name="Normal 7 17 3 13 2" xfId="36411" xr:uid="{00000000-0005-0000-0000-0000279F0000}"/>
    <cellStyle name="Normal 7 17 3 14" xfId="11652" xr:uid="{00000000-0005-0000-0000-0000289F0000}"/>
    <cellStyle name="Normal 7 17 3 15" xfId="16603" xr:uid="{00000000-0005-0000-0000-0000299F0000}"/>
    <cellStyle name="Normal 7 17 3 16" xfId="21555" xr:uid="{00000000-0005-0000-0000-00002A9F0000}"/>
    <cellStyle name="Normal 7 17 3 17" xfId="26507" xr:uid="{00000000-0005-0000-0000-00002B9F0000}"/>
    <cellStyle name="Normal 7 17 3 18" xfId="31459" xr:uid="{00000000-0005-0000-0000-00002C9F0000}"/>
    <cellStyle name="Normal 7 17 3 2" xfId="366" xr:uid="{00000000-0005-0000-0000-00002D9F0000}"/>
    <cellStyle name="Normal 7 17 3 2 10" xfId="11784" xr:uid="{00000000-0005-0000-0000-00002E9F0000}"/>
    <cellStyle name="Normal 7 17 3 2 11" xfId="16735" xr:uid="{00000000-0005-0000-0000-00002F9F0000}"/>
    <cellStyle name="Normal 7 17 3 2 12" xfId="21687" xr:uid="{00000000-0005-0000-0000-0000309F0000}"/>
    <cellStyle name="Normal 7 17 3 2 13" xfId="26639" xr:uid="{00000000-0005-0000-0000-0000319F0000}"/>
    <cellStyle name="Normal 7 17 3 2 14" xfId="31591" xr:uid="{00000000-0005-0000-0000-0000329F0000}"/>
    <cellStyle name="Normal 7 17 3 2 2" xfId="960" xr:uid="{00000000-0005-0000-0000-0000339F0000}"/>
    <cellStyle name="Normal 7 17 3 2 2 10" xfId="21951" xr:uid="{00000000-0005-0000-0000-0000349F0000}"/>
    <cellStyle name="Normal 7 17 3 2 2 11" xfId="26903" xr:uid="{00000000-0005-0000-0000-0000359F0000}"/>
    <cellStyle name="Normal 7 17 3 2 2 12" xfId="31855" xr:uid="{00000000-0005-0000-0000-0000369F0000}"/>
    <cellStyle name="Normal 7 17 3 2 2 2" xfId="1554" xr:uid="{00000000-0005-0000-0000-0000379F0000}"/>
    <cellStyle name="Normal 7 17 3 2 2 2 10" xfId="33307" xr:uid="{00000000-0005-0000-0000-0000389F0000}"/>
    <cellStyle name="Normal 7 17 3 2 2 2 2" xfId="5052" xr:uid="{00000000-0005-0000-0000-0000399F0000}"/>
    <cellStyle name="Normal 7 17 3 2 2 2 2 2" xfId="10002" xr:uid="{00000000-0005-0000-0000-00003A9F0000}"/>
    <cellStyle name="Normal 7 17 3 2 2 2 2 2 2" xfId="44663" xr:uid="{00000000-0005-0000-0000-00003B9F0000}"/>
    <cellStyle name="Normal 7 17 3 2 2 2 2 3" xfId="14952" xr:uid="{00000000-0005-0000-0000-00003C9F0000}"/>
    <cellStyle name="Normal 7 17 3 2 2 2 2 3 2" xfId="39711" xr:uid="{00000000-0005-0000-0000-00003D9F0000}"/>
    <cellStyle name="Normal 7 17 3 2 2 2 2 4" xfId="19903" xr:uid="{00000000-0005-0000-0000-00003E9F0000}"/>
    <cellStyle name="Normal 7 17 3 2 2 2 2 5" xfId="24855" xr:uid="{00000000-0005-0000-0000-00003F9F0000}"/>
    <cellStyle name="Normal 7 17 3 2 2 2 2 6" xfId="29807" xr:uid="{00000000-0005-0000-0000-0000409F0000}"/>
    <cellStyle name="Normal 7 17 3 2 2 2 2 7" xfId="34759" xr:uid="{00000000-0005-0000-0000-0000419F0000}"/>
    <cellStyle name="Normal 7 17 3 2 2 2 3" xfId="6504" xr:uid="{00000000-0005-0000-0000-0000429F0000}"/>
    <cellStyle name="Normal 7 17 3 2 2 2 3 2" xfId="11454" xr:uid="{00000000-0005-0000-0000-0000439F0000}"/>
    <cellStyle name="Normal 7 17 3 2 2 2 3 2 2" xfId="46115" xr:uid="{00000000-0005-0000-0000-0000449F0000}"/>
    <cellStyle name="Normal 7 17 3 2 2 2 3 3" xfId="16404" xr:uid="{00000000-0005-0000-0000-0000459F0000}"/>
    <cellStyle name="Normal 7 17 3 2 2 2 3 3 2" xfId="41163" xr:uid="{00000000-0005-0000-0000-0000469F0000}"/>
    <cellStyle name="Normal 7 17 3 2 2 2 3 4" xfId="21355" xr:uid="{00000000-0005-0000-0000-0000479F0000}"/>
    <cellStyle name="Normal 7 17 3 2 2 2 3 5" xfId="26307" xr:uid="{00000000-0005-0000-0000-0000489F0000}"/>
    <cellStyle name="Normal 7 17 3 2 2 2 3 6" xfId="31259" xr:uid="{00000000-0005-0000-0000-0000499F0000}"/>
    <cellStyle name="Normal 7 17 3 2 2 2 3 7" xfId="36211" xr:uid="{00000000-0005-0000-0000-00004A9F0000}"/>
    <cellStyle name="Normal 7 17 3 2 2 2 4" xfId="3600" xr:uid="{00000000-0005-0000-0000-00004B9F0000}"/>
    <cellStyle name="Normal 7 17 3 2 2 2 4 2" xfId="43211" xr:uid="{00000000-0005-0000-0000-00004C9F0000}"/>
    <cellStyle name="Normal 7 17 3 2 2 2 5" xfId="8550" xr:uid="{00000000-0005-0000-0000-00004D9F0000}"/>
    <cellStyle name="Normal 7 17 3 2 2 2 5 2" xfId="38259" xr:uid="{00000000-0005-0000-0000-00004E9F0000}"/>
    <cellStyle name="Normal 7 17 3 2 2 2 6" xfId="13500" xr:uid="{00000000-0005-0000-0000-00004F9F0000}"/>
    <cellStyle name="Normal 7 17 3 2 2 2 7" xfId="18451" xr:uid="{00000000-0005-0000-0000-0000509F0000}"/>
    <cellStyle name="Normal 7 17 3 2 2 2 8" xfId="23403" xr:uid="{00000000-0005-0000-0000-0000519F0000}"/>
    <cellStyle name="Normal 7 17 3 2 2 2 9" xfId="28355" xr:uid="{00000000-0005-0000-0000-0000529F0000}"/>
    <cellStyle name="Normal 7 17 3 2 2 3" xfId="3006" xr:uid="{00000000-0005-0000-0000-0000539F0000}"/>
    <cellStyle name="Normal 7 17 3 2 2 3 2" xfId="7956" xr:uid="{00000000-0005-0000-0000-0000549F0000}"/>
    <cellStyle name="Normal 7 17 3 2 2 3 2 2" xfId="42617" xr:uid="{00000000-0005-0000-0000-0000559F0000}"/>
    <cellStyle name="Normal 7 17 3 2 2 3 3" xfId="12906" xr:uid="{00000000-0005-0000-0000-0000569F0000}"/>
    <cellStyle name="Normal 7 17 3 2 2 3 3 2" xfId="37665" xr:uid="{00000000-0005-0000-0000-0000579F0000}"/>
    <cellStyle name="Normal 7 17 3 2 2 3 4" xfId="17857" xr:uid="{00000000-0005-0000-0000-0000589F0000}"/>
    <cellStyle name="Normal 7 17 3 2 2 3 5" xfId="22809" xr:uid="{00000000-0005-0000-0000-0000599F0000}"/>
    <cellStyle name="Normal 7 17 3 2 2 3 6" xfId="27761" xr:uid="{00000000-0005-0000-0000-00005A9F0000}"/>
    <cellStyle name="Normal 7 17 3 2 2 3 7" xfId="32713" xr:uid="{00000000-0005-0000-0000-00005B9F0000}"/>
    <cellStyle name="Normal 7 17 3 2 2 4" xfId="4458" xr:uid="{00000000-0005-0000-0000-00005C9F0000}"/>
    <cellStyle name="Normal 7 17 3 2 2 4 2" xfId="9408" xr:uid="{00000000-0005-0000-0000-00005D9F0000}"/>
    <cellStyle name="Normal 7 17 3 2 2 4 2 2" xfId="44069" xr:uid="{00000000-0005-0000-0000-00005E9F0000}"/>
    <cellStyle name="Normal 7 17 3 2 2 4 3" xfId="14358" xr:uid="{00000000-0005-0000-0000-00005F9F0000}"/>
    <cellStyle name="Normal 7 17 3 2 2 4 3 2" xfId="39117" xr:uid="{00000000-0005-0000-0000-0000609F0000}"/>
    <cellStyle name="Normal 7 17 3 2 2 4 4" xfId="19309" xr:uid="{00000000-0005-0000-0000-0000619F0000}"/>
    <cellStyle name="Normal 7 17 3 2 2 4 5" xfId="24261" xr:uid="{00000000-0005-0000-0000-0000629F0000}"/>
    <cellStyle name="Normal 7 17 3 2 2 4 6" xfId="29213" xr:uid="{00000000-0005-0000-0000-0000639F0000}"/>
    <cellStyle name="Normal 7 17 3 2 2 4 7" xfId="34165" xr:uid="{00000000-0005-0000-0000-0000649F0000}"/>
    <cellStyle name="Normal 7 17 3 2 2 5" xfId="5910" xr:uid="{00000000-0005-0000-0000-0000659F0000}"/>
    <cellStyle name="Normal 7 17 3 2 2 5 2" xfId="10860" xr:uid="{00000000-0005-0000-0000-0000669F0000}"/>
    <cellStyle name="Normal 7 17 3 2 2 5 2 2" xfId="45521" xr:uid="{00000000-0005-0000-0000-0000679F0000}"/>
    <cellStyle name="Normal 7 17 3 2 2 5 3" xfId="15810" xr:uid="{00000000-0005-0000-0000-0000689F0000}"/>
    <cellStyle name="Normal 7 17 3 2 2 5 3 2" xfId="40569" xr:uid="{00000000-0005-0000-0000-0000699F0000}"/>
    <cellStyle name="Normal 7 17 3 2 2 5 4" xfId="20761" xr:uid="{00000000-0005-0000-0000-00006A9F0000}"/>
    <cellStyle name="Normal 7 17 3 2 2 5 5" xfId="25713" xr:uid="{00000000-0005-0000-0000-00006B9F0000}"/>
    <cellStyle name="Normal 7 17 3 2 2 5 6" xfId="30665" xr:uid="{00000000-0005-0000-0000-00006C9F0000}"/>
    <cellStyle name="Normal 7 17 3 2 2 5 7" xfId="35617" xr:uid="{00000000-0005-0000-0000-00006D9F0000}"/>
    <cellStyle name="Normal 7 17 3 2 2 6" xfId="2148" xr:uid="{00000000-0005-0000-0000-00006E9F0000}"/>
    <cellStyle name="Normal 7 17 3 2 2 6 2" xfId="41759" xr:uid="{00000000-0005-0000-0000-00006F9F0000}"/>
    <cellStyle name="Normal 7 17 3 2 2 7" xfId="7098" xr:uid="{00000000-0005-0000-0000-0000709F0000}"/>
    <cellStyle name="Normal 7 17 3 2 2 7 2" xfId="36807" xr:uid="{00000000-0005-0000-0000-0000719F0000}"/>
    <cellStyle name="Normal 7 17 3 2 2 8" xfId="12048" xr:uid="{00000000-0005-0000-0000-0000729F0000}"/>
    <cellStyle name="Normal 7 17 3 2 2 9" xfId="16999" xr:uid="{00000000-0005-0000-0000-0000739F0000}"/>
    <cellStyle name="Normal 7 17 3 2 3" xfId="696" xr:uid="{00000000-0005-0000-0000-0000749F0000}"/>
    <cellStyle name="Normal 7 17 3 2 3 10" xfId="32449" xr:uid="{00000000-0005-0000-0000-0000759F0000}"/>
    <cellStyle name="Normal 7 17 3 2 3 2" xfId="4194" xr:uid="{00000000-0005-0000-0000-0000769F0000}"/>
    <cellStyle name="Normal 7 17 3 2 3 2 2" xfId="9144" xr:uid="{00000000-0005-0000-0000-0000779F0000}"/>
    <cellStyle name="Normal 7 17 3 2 3 2 2 2" xfId="43805" xr:uid="{00000000-0005-0000-0000-0000789F0000}"/>
    <cellStyle name="Normal 7 17 3 2 3 2 3" xfId="14094" xr:uid="{00000000-0005-0000-0000-0000799F0000}"/>
    <cellStyle name="Normal 7 17 3 2 3 2 3 2" xfId="38853" xr:uid="{00000000-0005-0000-0000-00007A9F0000}"/>
    <cellStyle name="Normal 7 17 3 2 3 2 4" xfId="19045" xr:uid="{00000000-0005-0000-0000-00007B9F0000}"/>
    <cellStyle name="Normal 7 17 3 2 3 2 5" xfId="23997" xr:uid="{00000000-0005-0000-0000-00007C9F0000}"/>
    <cellStyle name="Normal 7 17 3 2 3 2 6" xfId="28949" xr:uid="{00000000-0005-0000-0000-00007D9F0000}"/>
    <cellStyle name="Normal 7 17 3 2 3 2 7" xfId="33901" xr:uid="{00000000-0005-0000-0000-00007E9F0000}"/>
    <cellStyle name="Normal 7 17 3 2 3 3" xfId="5646" xr:uid="{00000000-0005-0000-0000-00007F9F0000}"/>
    <cellStyle name="Normal 7 17 3 2 3 3 2" xfId="10596" xr:uid="{00000000-0005-0000-0000-0000809F0000}"/>
    <cellStyle name="Normal 7 17 3 2 3 3 2 2" xfId="45257" xr:uid="{00000000-0005-0000-0000-0000819F0000}"/>
    <cellStyle name="Normal 7 17 3 2 3 3 3" xfId="15546" xr:uid="{00000000-0005-0000-0000-0000829F0000}"/>
    <cellStyle name="Normal 7 17 3 2 3 3 3 2" xfId="40305" xr:uid="{00000000-0005-0000-0000-0000839F0000}"/>
    <cellStyle name="Normal 7 17 3 2 3 3 4" xfId="20497" xr:uid="{00000000-0005-0000-0000-0000849F0000}"/>
    <cellStyle name="Normal 7 17 3 2 3 3 5" xfId="25449" xr:uid="{00000000-0005-0000-0000-0000859F0000}"/>
    <cellStyle name="Normal 7 17 3 2 3 3 6" xfId="30401" xr:uid="{00000000-0005-0000-0000-0000869F0000}"/>
    <cellStyle name="Normal 7 17 3 2 3 3 7" xfId="35353" xr:uid="{00000000-0005-0000-0000-0000879F0000}"/>
    <cellStyle name="Normal 7 17 3 2 3 4" xfId="2742" xr:uid="{00000000-0005-0000-0000-0000889F0000}"/>
    <cellStyle name="Normal 7 17 3 2 3 4 2" xfId="42353" xr:uid="{00000000-0005-0000-0000-0000899F0000}"/>
    <cellStyle name="Normal 7 17 3 2 3 5" xfId="7692" xr:uid="{00000000-0005-0000-0000-00008A9F0000}"/>
    <cellStyle name="Normal 7 17 3 2 3 5 2" xfId="37401" xr:uid="{00000000-0005-0000-0000-00008B9F0000}"/>
    <cellStyle name="Normal 7 17 3 2 3 6" xfId="12642" xr:uid="{00000000-0005-0000-0000-00008C9F0000}"/>
    <cellStyle name="Normal 7 17 3 2 3 7" xfId="17593" xr:uid="{00000000-0005-0000-0000-00008D9F0000}"/>
    <cellStyle name="Normal 7 17 3 2 3 8" xfId="22545" xr:uid="{00000000-0005-0000-0000-00008E9F0000}"/>
    <cellStyle name="Normal 7 17 3 2 3 9" xfId="27497" xr:uid="{00000000-0005-0000-0000-00008F9F0000}"/>
    <cellStyle name="Normal 7 17 3 2 4" xfId="1290" xr:uid="{00000000-0005-0000-0000-0000909F0000}"/>
    <cellStyle name="Normal 7 17 3 2 4 10" xfId="33043" xr:uid="{00000000-0005-0000-0000-0000919F0000}"/>
    <cellStyle name="Normal 7 17 3 2 4 2" xfId="4788" xr:uid="{00000000-0005-0000-0000-0000929F0000}"/>
    <cellStyle name="Normal 7 17 3 2 4 2 2" xfId="9738" xr:uid="{00000000-0005-0000-0000-0000939F0000}"/>
    <cellStyle name="Normal 7 17 3 2 4 2 2 2" xfId="44399" xr:uid="{00000000-0005-0000-0000-0000949F0000}"/>
    <cellStyle name="Normal 7 17 3 2 4 2 3" xfId="14688" xr:uid="{00000000-0005-0000-0000-0000959F0000}"/>
    <cellStyle name="Normal 7 17 3 2 4 2 3 2" xfId="39447" xr:uid="{00000000-0005-0000-0000-0000969F0000}"/>
    <cellStyle name="Normal 7 17 3 2 4 2 4" xfId="19639" xr:uid="{00000000-0005-0000-0000-0000979F0000}"/>
    <cellStyle name="Normal 7 17 3 2 4 2 5" xfId="24591" xr:uid="{00000000-0005-0000-0000-0000989F0000}"/>
    <cellStyle name="Normal 7 17 3 2 4 2 6" xfId="29543" xr:uid="{00000000-0005-0000-0000-0000999F0000}"/>
    <cellStyle name="Normal 7 17 3 2 4 2 7" xfId="34495" xr:uid="{00000000-0005-0000-0000-00009A9F0000}"/>
    <cellStyle name="Normal 7 17 3 2 4 3" xfId="6240" xr:uid="{00000000-0005-0000-0000-00009B9F0000}"/>
    <cellStyle name="Normal 7 17 3 2 4 3 2" xfId="11190" xr:uid="{00000000-0005-0000-0000-00009C9F0000}"/>
    <cellStyle name="Normal 7 17 3 2 4 3 2 2" xfId="45851" xr:uid="{00000000-0005-0000-0000-00009D9F0000}"/>
    <cellStyle name="Normal 7 17 3 2 4 3 3" xfId="16140" xr:uid="{00000000-0005-0000-0000-00009E9F0000}"/>
    <cellStyle name="Normal 7 17 3 2 4 3 3 2" xfId="40899" xr:uid="{00000000-0005-0000-0000-00009F9F0000}"/>
    <cellStyle name="Normal 7 17 3 2 4 3 4" xfId="21091" xr:uid="{00000000-0005-0000-0000-0000A09F0000}"/>
    <cellStyle name="Normal 7 17 3 2 4 3 5" xfId="26043" xr:uid="{00000000-0005-0000-0000-0000A19F0000}"/>
    <cellStyle name="Normal 7 17 3 2 4 3 6" xfId="30995" xr:uid="{00000000-0005-0000-0000-0000A29F0000}"/>
    <cellStyle name="Normal 7 17 3 2 4 3 7" xfId="35947" xr:uid="{00000000-0005-0000-0000-0000A39F0000}"/>
    <cellStyle name="Normal 7 17 3 2 4 4" xfId="3336" xr:uid="{00000000-0005-0000-0000-0000A49F0000}"/>
    <cellStyle name="Normal 7 17 3 2 4 4 2" xfId="42947" xr:uid="{00000000-0005-0000-0000-0000A59F0000}"/>
    <cellStyle name="Normal 7 17 3 2 4 5" xfId="8286" xr:uid="{00000000-0005-0000-0000-0000A69F0000}"/>
    <cellStyle name="Normal 7 17 3 2 4 5 2" xfId="37995" xr:uid="{00000000-0005-0000-0000-0000A79F0000}"/>
    <cellStyle name="Normal 7 17 3 2 4 6" xfId="13236" xr:uid="{00000000-0005-0000-0000-0000A89F0000}"/>
    <cellStyle name="Normal 7 17 3 2 4 7" xfId="18187" xr:uid="{00000000-0005-0000-0000-0000A99F0000}"/>
    <cellStyle name="Normal 7 17 3 2 4 8" xfId="23139" xr:uid="{00000000-0005-0000-0000-0000AA9F0000}"/>
    <cellStyle name="Normal 7 17 3 2 4 9" xfId="28091" xr:uid="{00000000-0005-0000-0000-0000AB9F0000}"/>
    <cellStyle name="Normal 7 17 3 2 5" xfId="2412" xr:uid="{00000000-0005-0000-0000-0000AC9F0000}"/>
    <cellStyle name="Normal 7 17 3 2 5 2" xfId="7362" xr:uid="{00000000-0005-0000-0000-0000AD9F0000}"/>
    <cellStyle name="Normal 7 17 3 2 5 2 2" xfId="42023" xr:uid="{00000000-0005-0000-0000-0000AE9F0000}"/>
    <cellStyle name="Normal 7 17 3 2 5 3" xfId="12312" xr:uid="{00000000-0005-0000-0000-0000AF9F0000}"/>
    <cellStyle name="Normal 7 17 3 2 5 3 2" xfId="37071" xr:uid="{00000000-0005-0000-0000-0000B09F0000}"/>
    <cellStyle name="Normal 7 17 3 2 5 4" xfId="17263" xr:uid="{00000000-0005-0000-0000-0000B19F0000}"/>
    <cellStyle name="Normal 7 17 3 2 5 5" xfId="22215" xr:uid="{00000000-0005-0000-0000-0000B29F0000}"/>
    <cellStyle name="Normal 7 17 3 2 5 6" xfId="27167" xr:uid="{00000000-0005-0000-0000-0000B39F0000}"/>
    <cellStyle name="Normal 7 17 3 2 5 7" xfId="32119" xr:uid="{00000000-0005-0000-0000-0000B49F0000}"/>
    <cellStyle name="Normal 7 17 3 2 6" xfId="3864" xr:uid="{00000000-0005-0000-0000-0000B59F0000}"/>
    <cellStyle name="Normal 7 17 3 2 6 2" xfId="8814" xr:uid="{00000000-0005-0000-0000-0000B69F0000}"/>
    <cellStyle name="Normal 7 17 3 2 6 2 2" xfId="43475" xr:uid="{00000000-0005-0000-0000-0000B79F0000}"/>
    <cellStyle name="Normal 7 17 3 2 6 3" xfId="13764" xr:uid="{00000000-0005-0000-0000-0000B89F0000}"/>
    <cellStyle name="Normal 7 17 3 2 6 3 2" xfId="38523" xr:uid="{00000000-0005-0000-0000-0000B99F0000}"/>
    <cellStyle name="Normal 7 17 3 2 6 4" xfId="18715" xr:uid="{00000000-0005-0000-0000-0000BA9F0000}"/>
    <cellStyle name="Normal 7 17 3 2 6 5" xfId="23667" xr:uid="{00000000-0005-0000-0000-0000BB9F0000}"/>
    <cellStyle name="Normal 7 17 3 2 6 6" xfId="28619" xr:uid="{00000000-0005-0000-0000-0000BC9F0000}"/>
    <cellStyle name="Normal 7 17 3 2 6 7" xfId="33571" xr:uid="{00000000-0005-0000-0000-0000BD9F0000}"/>
    <cellStyle name="Normal 7 17 3 2 7" xfId="5316" xr:uid="{00000000-0005-0000-0000-0000BE9F0000}"/>
    <cellStyle name="Normal 7 17 3 2 7 2" xfId="10266" xr:uid="{00000000-0005-0000-0000-0000BF9F0000}"/>
    <cellStyle name="Normal 7 17 3 2 7 2 2" xfId="44927" xr:uid="{00000000-0005-0000-0000-0000C09F0000}"/>
    <cellStyle name="Normal 7 17 3 2 7 3" xfId="15216" xr:uid="{00000000-0005-0000-0000-0000C19F0000}"/>
    <cellStyle name="Normal 7 17 3 2 7 3 2" xfId="39975" xr:uid="{00000000-0005-0000-0000-0000C29F0000}"/>
    <cellStyle name="Normal 7 17 3 2 7 4" xfId="20167" xr:uid="{00000000-0005-0000-0000-0000C39F0000}"/>
    <cellStyle name="Normal 7 17 3 2 7 5" xfId="25119" xr:uid="{00000000-0005-0000-0000-0000C49F0000}"/>
    <cellStyle name="Normal 7 17 3 2 7 6" xfId="30071" xr:uid="{00000000-0005-0000-0000-0000C59F0000}"/>
    <cellStyle name="Normal 7 17 3 2 7 7" xfId="35023" xr:uid="{00000000-0005-0000-0000-0000C69F0000}"/>
    <cellStyle name="Normal 7 17 3 2 8" xfId="1884" xr:uid="{00000000-0005-0000-0000-0000C79F0000}"/>
    <cellStyle name="Normal 7 17 3 2 8 2" xfId="41495" xr:uid="{00000000-0005-0000-0000-0000C89F0000}"/>
    <cellStyle name="Normal 7 17 3 2 9" xfId="6834" xr:uid="{00000000-0005-0000-0000-0000C99F0000}"/>
    <cellStyle name="Normal 7 17 3 2 9 2" xfId="36543" xr:uid="{00000000-0005-0000-0000-0000CA9F0000}"/>
    <cellStyle name="Normal 7 17 3 3" xfId="432" xr:uid="{00000000-0005-0000-0000-0000CB9F0000}"/>
    <cellStyle name="Normal 7 17 3 3 10" xfId="11850" xr:uid="{00000000-0005-0000-0000-0000CC9F0000}"/>
    <cellStyle name="Normal 7 17 3 3 11" xfId="16801" xr:uid="{00000000-0005-0000-0000-0000CD9F0000}"/>
    <cellStyle name="Normal 7 17 3 3 12" xfId="21753" xr:uid="{00000000-0005-0000-0000-0000CE9F0000}"/>
    <cellStyle name="Normal 7 17 3 3 13" xfId="26705" xr:uid="{00000000-0005-0000-0000-0000CF9F0000}"/>
    <cellStyle name="Normal 7 17 3 3 14" xfId="31657" xr:uid="{00000000-0005-0000-0000-0000D09F0000}"/>
    <cellStyle name="Normal 7 17 3 3 2" xfId="1026" xr:uid="{00000000-0005-0000-0000-0000D19F0000}"/>
    <cellStyle name="Normal 7 17 3 3 2 10" xfId="22017" xr:uid="{00000000-0005-0000-0000-0000D29F0000}"/>
    <cellStyle name="Normal 7 17 3 3 2 11" xfId="26969" xr:uid="{00000000-0005-0000-0000-0000D39F0000}"/>
    <cellStyle name="Normal 7 17 3 3 2 12" xfId="31921" xr:uid="{00000000-0005-0000-0000-0000D49F0000}"/>
    <cellStyle name="Normal 7 17 3 3 2 2" xfId="1620" xr:uid="{00000000-0005-0000-0000-0000D59F0000}"/>
    <cellStyle name="Normal 7 17 3 3 2 2 10" xfId="33373" xr:uid="{00000000-0005-0000-0000-0000D69F0000}"/>
    <cellStyle name="Normal 7 17 3 3 2 2 2" xfId="5118" xr:uid="{00000000-0005-0000-0000-0000D79F0000}"/>
    <cellStyle name="Normal 7 17 3 3 2 2 2 2" xfId="10068" xr:uid="{00000000-0005-0000-0000-0000D89F0000}"/>
    <cellStyle name="Normal 7 17 3 3 2 2 2 2 2" xfId="44729" xr:uid="{00000000-0005-0000-0000-0000D99F0000}"/>
    <cellStyle name="Normal 7 17 3 3 2 2 2 3" xfId="15018" xr:uid="{00000000-0005-0000-0000-0000DA9F0000}"/>
    <cellStyle name="Normal 7 17 3 3 2 2 2 3 2" xfId="39777" xr:uid="{00000000-0005-0000-0000-0000DB9F0000}"/>
    <cellStyle name="Normal 7 17 3 3 2 2 2 4" xfId="19969" xr:uid="{00000000-0005-0000-0000-0000DC9F0000}"/>
    <cellStyle name="Normal 7 17 3 3 2 2 2 5" xfId="24921" xr:uid="{00000000-0005-0000-0000-0000DD9F0000}"/>
    <cellStyle name="Normal 7 17 3 3 2 2 2 6" xfId="29873" xr:uid="{00000000-0005-0000-0000-0000DE9F0000}"/>
    <cellStyle name="Normal 7 17 3 3 2 2 2 7" xfId="34825" xr:uid="{00000000-0005-0000-0000-0000DF9F0000}"/>
    <cellStyle name="Normal 7 17 3 3 2 2 3" xfId="6570" xr:uid="{00000000-0005-0000-0000-0000E09F0000}"/>
    <cellStyle name="Normal 7 17 3 3 2 2 3 2" xfId="11520" xr:uid="{00000000-0005-0000-0000-0000E19F0000}"/>
    <cellStyle name="Normal 7 17 3 3 2 2 3 2 2" xfId="46181" xr:uid="{00000000-0005-0000-0000-0000E29F0000}"/>
    <cellStyle name="Normal 7 17 3 3 2 2 3 3" xfId="16470" xr:uid="{00000000-0005-0000-0000-0000E39F0000}"/>
    <cellStyle name="Normal 7 17 3 3 2 2 3 3 2" xfId="41229" xr:uid="{00000000-0005-0000-0000-0000E49F0000}"/>
    <cellStyle name="Normal 7 17 3 3 2 2 3 4" xfId="21421" xr:uid="{00000000-0005-0000-0000-0000E59F0000}"/>
    <cellStyle name="Normal 7 17 3 3 2 2 3 5" xfId="26373" xr:uid="{00000000-0005-0000-0000-0000E69F0000}"/>
    <cellStyle name="Normal 7 17 3 3 2 2 3 6" xfId="31325" xr:uid="{00000000-0005-0000-0000-0000E79F0000}"/>
    <cellStyle name="Normal 7 17 3 3 2 2 3 7" xfId="36277" xr:uid="{00000000-0005-0000-0000-0000E89F0000}"/>
    <cellStyle name="Normal 7 17 3 3 2 2 4" xfId="3666" xr:uid="{00000000-0005-0000-0000-0000E99F0000}"/>
    <cellStyle name="Normal 7 17 3 3 2 2 4 2" xfId="43277" xr:uid="{00000000-0005-0000-0000-0000EA9F0000}"/>
    <cellStyle name="Normal 7 17 3 3 2 2 5" xfId="8616" xr:uid="{00000000-0005-0000-0000-0000EB9F0000}"/>
    <cellStyle name="Normal 7 17 3 3 2 2 5 2" xfId="38325" xr:uid="{00000000-0005-0000-0000-0000EC9F0000}"/>
    <cellStyle name="Normal 7 17 3 3 2 2 6" xfId="13566" xr:uid="{00000000-0005-0000-0000-0000ED9F0000}"/>
    <cellStyle name="Normal 7 17 3 3 2 2 7" xfId="18517" xr:uid="{00000000-0005-0000-0000-0000EE9F0000}"/>
    <cellStyle name="Normal 7 17 3 3 2 2 8" xfId="23469" xr:uid="{00000000-0005-0000-0000-0000EF9F0000}"/>
    <cellStyle name="Normal 7 17 3 3 2 2 9" xfId="28421" xr:uid="{00000000-0005-0000-0000-0000F09F0000}"/>
    <cellStyle name="Normal 7 17 3 3 2 3" xfId="3072" xr:uid="{00000000-0005-0000-0000-0000F19F0000}"/>
    <cellStyle name="Normal 7 17 3 3 2 3 2" xfId="8022" xr:uid="{00000000-0005-0000-0000-0000F29F0000}"/>
    <cellStyle name="Normal 7 17 3 3 2 3 2 2" xfId="42683" xr:uid="{00000000-0005-0000-0000-0000F39F0000}"/>
    <cellStyle name="Normal 7 17 3 3 2 3 3" xfId="12972" xr:uid="{00000000-0005-0000-0000-0000F49F0000}"/>
    <cellStyle name="Normal 7 17 3 3 2 3 3 2" xfId="37731" xr:uid="{00000000-0005-0000-0000-0000F59F0000}"/>
    <cellStyle name="Normal 7 17 3 3 2 3 4" xfId="17923" xr:uid="{00000000-0005-0000-0000-0000F69F0000}"/>
    <cellStyle name="Normal 7 17 3 3 2 3 5" xfId="22875" xr:uid="{00000000-0005-0000-0000-0000F79F0000}"/>
    <cellStyle name="Normal 7 17 3 3 2 3 6" xfId="27827" xr:uid="{00000000-0005-0000-0000-0000F89F0000}"/>
    <cellStyle name="Normal 7 17 3 3 2 3 7" xfId="32779" xr:uid="{00000000-0005-0000-0000-0000F99F0000}"/>
    <cellStyle name="Normal 7 17 3 3 2 4" xfId="4524" xr:uid="{00000000-0005-0000-0000-0000FA9F0000}"/>
    <cellStyle name="Normal 7 17 3 3 2 4 2" xfId="9474" xr:uid="{00000000-0005-0000-0000-0000FB9F0000}"/>
    <cellStyle name="Normal 7 17 3 3 2 4 2 2" xfId="44135" xr:uid="{00000000-0005-0000-0000-0000FC9F0000}"/>
    <cellStyle name="Normal 7 17 3 3 2 4 3" xfId="14424" xr:uid="{00000000-0005-0000-0000-0000FD9F0000}"/>
    <cellStyle name="Normal 7 17 3 3 2 4 3 2" xfId="39183" xr:uid="{00000000-0005-0000-0000-0000FE9F0000}"/>
    <cellStyle name="Normal 7 17 3 3 2 4 4" xfId="19375" xr:uid="{00000000-0005-0000-0000-0000FF9F0000}"/>
    <cellStyle name="Normal 7 17 3 3 2 4 5" xfId="24327" xr:uid="{00000000-0005-0000-0000-000000A00000}"/>
    <cellStyle name="Normal 7 17 3 3 2 4 6" xfId="29279" xr:uid="{00000000-0005-0000-0000-000001A00000}"/>
    <cellStyle name="Normal 7 17 3 3 2 4 7" xfId="34231" xr:uid="{00000000-0005-0000-0000-000002A00000}"/>
    <cellStyle name="Normal 7 17 3 3 2 5" xfId="5976" xr:uid="{00000000-0005-0000-0000-000003A00000}"/>
    <cellStyle name="Normal 7 17 3 3 2 5 2" xfId="10926" xr:uid="{00000000-0005-0000-0000-000004A00000}"/>
    <cellStyle name="Normal 7 17 3 3 2 5 2 2" xfId="45587" xr:uid="{00000000-0005-0000-0000-000005A00000}"/>
    <cellStyle name="Normal 7 17 3 3 2 5 3" xfId="15876" xr:uid="{00000000-0005-0000-0000-000006A00000}"/>
    <cellStyle name="Normal 7 17 3 3 2 5 3 2" xfId="40635" xr:uid="{00000000-0005-0000-0000-000007A00000}"/>
    <cellStyle name="Normal 7 17 3 3 2 5 4" xfId="20827" xr:uid="{00000000-0005-0000-0000-000008A00000}"/>
    <cellStyle name="Normal 7 17 3 3 2 5 5" xfId="25779" xr:uid="{00000000-0005-0000-0000-000009A00000}"/>
    <cellStyle name="Normal 7 17 3 3 2 5 6" xfId="30731" xr:uid="{00000000-0005-0000-0000-00000AA00000}"/>
    <cellStyle name="Normal 7 17 3 3 2 5 7" xfId="35683" xr:uid="{00000000-0005-0000-0000-00000BA00000}"/>
    <cellStyle name="Normal 7 17 3 3 2 6" xfId="2214" xr:uid="{00000000-0005-0000-0000-00000CA00000}"/>
    <cellStyle name="Normal 7 17 3 3 2 6 2" xfId="41825" xr:uid="{00000000-0005-0000-0000-00000DA00000}"/>
    <cellStyle name="Normal 7 17 3 3 2 7" xfId="7164" xr:uid="{00000000-0005-0000-0000-00000EA00000}"/>
    <cellStyle name="Normal 7 17 3 3 2 7 2" xfId="36873" xr:uid="{00000000-0005-0000-0000-00000FA00000}"/>
    <cellStyle name="Normal 7 17 3 3 2 8" xfId="12114" xr:uid="{00000000-0005-0000-0000-000010A00000}"/>
    <cellStyle name="Normal 7 17 3 3 2 9" xfId="17065" xr:uid="{00000000-0005-0000-0000-000011A00000}"/>
    <cellStyle name="Normal 7 17 3 3 3" xfId="762" xr:uid="{00000000-0005-0000-0000-000012A00000}"/>
    <cellStyle name="Normal 7 17 3 3 3 10" xfId="32515" xr:uid="{00000000-0005-0000-0000-000013A00000}"/>
    <cellStyle name="Normal 7 17 3 3 3 2" xfId="4260" xr:uid="{00000000-0005-0000-0000-000014A00000}"/>
    <cellStyle name="Normal 7 17 3 3 3 2 2" xfId="9210" xr:uid="{00000000-0005-0000-0000-000015A00000}"/>
    <cellStyle name="Normal 7 17 3 3 3 2 2 2" xfId="43871" xr:uid="{00000000-0005-0000-0000-000016A00000}"/>
    <cellStyle name="Normal 7 17 3 3 3 2 3" xfId="14160" xr:uid="{00000000-0005-0000-0000-000017A00000}"/>
    <cellStyle name="Normal 7 17 3 3 3 2 3 2" xfId="38919" xr:uid="{00000000-0005-0000-0000-000018A00000}"/>
    <cellStyle name="Normal 7 17 3 3 3 2 4" xfId="19111" xr:uid="{00000000-0005-0000-0000-000019A00000}"/>
    <cellStyle name="Normal 7 17 3 3 3 2 5" xfId="24063" xr:uid="{00000000-0005-0000-0000-00001AA00000}"/>
    <cellStyle name="Normal 7 17 3 3 3 2 6" xfId="29015" xr:uid="{00000000-0005-0000-0000-00001BA00000}"/>
    <cellStyle name="Normal 7 17 3 3 3 2 7" xfId="33967" xr:uid="{00000000-0005-0000-0000-00001CA00000}"/>
    <cellStyle name="Normal 7 17 3 3 3 3" xfId="5712" xr:uid="{00000000-0005-0000-0000-00001DA00000}"/>
    <cellStyle name="Normal 7 17 3 3 3 3 2" xfId="10662" xr:uid="{00000000-0005-0000-0000-00001EA00000}"/>
    <cellStyle name="Normal 7 17 3 3 3 3 2 2" xfId="45323" xr:uid="{00000000-0005-0000-0000-00001FA00000}"/>
    <cellStyle name="Normal 7 17 3 3 3 3 3" xfId="15612" xr:uid="{00000000-0005-0000-0000-000020A00000}"/>
    <cellStyle name="Normal 7 17 3 3 3 3 3 2" xfId="40371" xr:uid="{00000000-0005-0000-0000-000021A00000}"/>
    <cellStyle name="Normal 7 17 3 3 3 3 4" xfId="20563" xr:uid="{00000000-0005-0000-0000-000022A00000}"/>
    <cellStyle name="Normal 7 17 3 3 3 3 5" xfId="25515" xr:uid="{00000000-0005-0000-0000-000023A00000}"/>
    <cellStyle name="Normal 7 17 3 3 3 3 6" xfId="30467" xr:uid="{00000000-0005-0000-0000-000024A00000}"/>
    <cellStyle name="Normal 7 17 3 3 3 3 7" xfId="35419" xr:uid="{00000000-0005-0000-0000-000025A00000}"/>
    <cellStyle name="Normal 7 17 3 3 3 4" xfId="2808" xr:uid="{00000000-0005-0000-0000-000026A00000}"/>
    <cellStyle name="Normal 7 17 3 3 3 4 2" xfId="42419" xr:uid="{00000000-0005-0000-0000-000027A00000}"/>
    <cellStyle name="Normal 7 17 3 3 3 5" xfId="7758" xr:uid="{00000000-0005-0000-0000-000028A00000}"/>
    <cellStyle name="Normal 7 17 3 3 3 5 2" xfId="37467" xr:uid="{00000000-0005-0000-0000-000029A00000}"/>
    <cellStyle name="Normal 7 17 3 3 3 6" xfId="12708" xr:uid="{00000000-0005-0000-0000-00002AA00000}"/>
    <cellStyle name="Normal 7 17 3 3 3 7" xfId="17659" xr:uid="{00000000-0005-0000-0000-00002BA00000}"/>
    <cellStyle name="Normal 7 17 3 3 3 8" xfId="22611" xr:uid="{00000000-0005-0000-0000-00002CA00000}"/>
    <cellStyle name="Normal 7 17 3 3 3 9" xfId="27563" xr:uid="{00000000-0005-0000-0000-00002DA00000}"/>
    <cellStyle name="Normal 7 17 3 3 4" xfId="1356" xr:uid="{00000000-0005-0000-0000-00002EA00000}"/>
    <cellStyle name="Normal 7 17 3 3 4 10" xfId="33109" xr:uid="{00000000-0005-0000-0000-00002FA00000}"/>
    <cellStyle name="Normal 7 17 3 3 4 2" xfId="4854" xr:uid="{00000000-0005-0000-0000-000030A00000}"/>
    <cellStyle name="Normal 7 17 3 3 4 2 2" xfId="9804" xr:uid="{00000000-0005-0000-0000-000031A00000}"/>
    <cellStyle name="Normal 7 17 3 3 4 2 2 2" xfId="44465" xr:uid="{00000000-0005-0000-0000-000032A00000}"/>
    <cellStyle name="Normal 7 17 3 3 4 2 3" xfId="14754" xr:uid="{00000000-0005-0000-0000-000033A00000}"/>
    <cellStyle name="Normal 7 17 3 3 4 2 3 2" xfId="39513" xr:uid="{00000000-0005-0000-0000-000034A00000}"/>
    <cellStyle name="Normal 7 17 3 3 4 2 4" xfId="19705" xr:uid="{00000000-0005-0000-0000-000035A00000}"/>
    <cellStyle name="Normal 7 17 3 3 4 2 5" xfId="24657" xr:uid="{00000000-0005-0000-0000-000036A00000}"/>
    <cellStyle name="Normal 7 17 3 3 4 2 6" xfId="29609" xr:uid="{00000000-0005-0000-0000-000037A00000}"/>
    <cellStyle name="Normal 7 17 3 3 4 2 7" xfId="34561" xr:uid="{00000000-0005-0000-0000-000038A00000}"/>
    <cellStyle name="Normal 7 17 3 3 4 3" xfId="6306" xr:uid="{00000000-0005-0000-0000-000039A00000}"/>
    <cellStyle name="Normal 7 17 3 3 4 3 2" xfId="11256" xr:uid="{00000000-0005-0000-0000-00003AA00000}"/>
    <cellStyle name="Normal 7 17 3 3 4 3 2 2" xfId="45917" xr:uid="{00000000-0005-0000-0000-00003BA00000}"/>
    <cellStyle name="Normal 7 17 3 3 4 3 3" xfId="16206" xr:uid="{00000000-0005-0000-0000-00003CA00000}"/>
    <cellStyle name="Normal 7 17 3 3 4 3 3 2" xfId="40965" xr:uid="{00000000-0005-0000-0000-00003DA00000}"/>
    <cellStyle name="Normal 7 17 3 3 4 3 4" xfId="21157" xr:uid="{00000000-0005-0000-0000-00003EA00000}"/>
    <cellStyle name="Normal 7 17 3 3 4 3 5" xfId="26109" xr:uid="{00000000-0005-0000-0000-00003FA00000}"/>
    <cellStyle name="Normal 7 17 3 3 4 3 6" xfId="31061" xr:uid="{00000000-0005-0000-0000-000040A00000}"/>
    <cellStyle name="Normal 7 17 3 3 4 3 7" xfId="36013" xr:uid="{00000000-0005-0000-0000-000041A00000}"/>
    <cellStyle name="Normal 7 17 3 3 4 4" xfId="3402" xr:uid="{00000000-0005-0000-0000-000042A00000}"/>
    <cellStyle name="Normal 7 17 3 3 4 4 2" xfId="43013" xr:uid="{00000000-0005-0000-0000-000043A00000}"/>
    <cellStyle name="Normal 7 17 3 3 4 5" xfId="8352" xr:uid="{00000000-0005-0000-0000-000044A00000}"/>
    <cellStyle name="Normal 7 17 3 3 4 5 2" xfId="38061" xr:uid="{00000000-0005-0000-0000-000045A00000}"/>
    <cellStyle name="Normal 7 17 3 3 4 6" xfId="13302" xr:uid="{00000000-0005-0000-0000-000046A00000}"/>
    <cellStyle name="Normal 7 17 3 3 4 7" xfId="18253" xr:uid="{00000000-0005-0000-0000-000047A00000}"/>
    <cellStyle name="Normal 7 17 3 3 4 8" xfId="23205" xr:uid="{00000000-0005-0000-0000-000048A00000}"/>
    <cellStyle name="Normal 7 17 3 3 4 9" xfId="28157" xr:uid="{00000000-0005-0000-0000-000049A00000}"/>
    <cellStyle name="Normal 7 17 3 3 5" xfId="2478" xr:uid="{00000000-0005-0000-0000-00004AA00000}"/>
    <cellStyle name="Normal 7 17 3 3 5 2" xfId="7428" xr:uid="{00000000-0005-0000-0000-00004BA00000}"/>
    <cellStyle name="Normal 7 17 3 3 5 2 2" xfId="42089" xr:uid="{00000000-0005-0000-0000-00004CA00000}"/>
    <cellStyle name="Normal 7 17 3 3 5 3" xfId="12378" xr:uid="{00000000-0005-0000-0000-00004DA00000}"/>
    <cellStyle name="Normal 7 17 3 3 5 3 2" xfId="37137" xr:uid="{00000000-0005-0000-0000-00004EA00000}"/>
    <cellStyle name="Normal 7 17 3 3 5 4" xfId="17329" xr:uid="{00000000-0005-0000-0000-00004FA00000}"/>
    <cellStyle name="Normal 7 17 3 3 5 5" xfId="22281" xr:uid="{00000000-0005-0000-0000-000050A00000}"/>
    <cellStyle name="Normal 7 17 3 3 5 6" xfId="27233" xr:uid="{00000000-0005-0000-0000-000051A00000}"/>
    <cellStyle name="Normal 7 17 3 3 5 7" xfId="32185" xr:uid="{00000000-0005-0000-0000-000052A00000}"/>
    <cellStyle name="Normal 7 17 3 3 6" xfId="3930" xr:uid="{00000000-0005-0000-0000-000053A00000}"/>
    <cellStyle name="Normal 7 17 3 3 6 2" xfId="8880" xr:uid="{00000000-0005-0000-0000-000054A00000}"/>
    <cellStyle name="Normal 7 17 3 3 6 2 2" xfId="43541" xr:uid="{00000000-0005-0000-0000-000055A00000}"/>
    <cellStyle name="Normal 7 17 3 3 6 3" xfId="13830" xr:uid="{00000000-0005-0000-0000-000056A00000}"/>
    <cellStyle name="Normal 7 17 3 3 6 3 2" xfId="38589" xr:uid="{00000000-0005-0000-0000-000057A00000}"/>
    <cellStyle name="Normal 7 17 3 3 6 4" xfId="18781" xr:uid="{00000000-0005-0000-0000-000058A00000}"/>
    <cellStyle name="Normal 7 17 3 3 6 5" xfId="23733" xr:uid="{00000000-0005-0000-0000-000059A00000}"/>
    <cellStyle name="Normal 7 17 3 3 6 6" xfId="28685" xr:uid="{00000000-0005-0000-0000-00005AA00000}"/>
    <cellStyle name="Normal 7 17 3 3 6 7" xfId="33637" xr:uid="{00000000-0005-0000-0000-00005BA00000}"/>
    <cellStyle name="Normal 7 17 3 3 7" xfId="5382" xr:uid="{00000000-0005-0000-0000-00005CA00000}"/>
    <cellStyle name="Normal 7 17 3 3 7 2" xfId="10332" xr:uid="{00000000-0005-0000-0000-00005DA00000}"/>
    <cellStyle name="Normal 7 17 3 3 7 2 2" xfId="44993" xr:uid="{00000000-0005-0000-0000-00005EA00000}"/>
    <cellStyle name="Normal 7 17 3 3 7 3" xfId="15282" xr:uid="{00000000-0005-0000-0000-00005FA00000}"/>
    <cellStyle name="Normal 7 17 3 3 7 3 2" xfId="40041" xr:uid="{00000000-0005-0000-0000-000060A00000}"/>
    <cellStyle name="Normal 7 17 3 3 7 4" xfId="20233" xr:uid="{00000000-0005-0000-0000-000061A00000}"/>
    <cellStyle name="Normal 7 17 3 3 7 5" xfId="25185" xr:uid="{00000000-0005-0000-0000-000062A00000}"/>
    <cellStyle name="Normal 7 17 3 3 7 6" xfId="30137" xr:uid="{00000000-0005-0000-0000-000063A00000}"/>
    <cellStyle name="Normal 7 17 3 3 7 7" xfId="35089" xr:uid="{00000000-0005-0000-0000-000064A00000}"/>
    <cellStyle name="Normal 7 17 3 3 8" xfId="1950" xr:uid="{00000000-0005-0000-0000-000065A00000}"/>
    <cellStyle name="Normal 7 17 3 3 8 2" xfId="41561" xr:uid="{00000000-0005-0000-0000-000066A00000}"/>
    <cellStyle name="Normal 7 17 3 3 9" xfId="6900" xr:uid="{00000000-0005-0000-0000-000067A00000}"/>
    <cellStyle name="Normal 7 17 3 3 9 2" xfId="36609" xr:uid="{00000000-0005-0000-0000-000068A00000}"/>
    <cellStyle name="Normal 7 17 3 4" xfId="498" xr:uid="{00000000-0005-0000-0000-000069A00000}"/>
    <cellStyle name="Normal 7 17 3 4 10" xfId="11916" xr:uid="{00000000-0005-0000-0000-00006AA00000}"/>
    <cellStyle name="Normal 7 17 3 4 11" xfId="16867" xr:uid="{00000000-0005-0000-0000-00006BA00000}"/>
    <cellStyle name="Normal 7 17 3 4 12" xfId="21819" xr:uid="{00000000-0005-0000-0000-00006CA00000}"/>
    <cellStyle name="Normal 7 17 3 4 13" xfId="26771" xr:uid="{00000000-0005-0000-0000-00006DA00000}"/>
    <cellStyle name="Normal 7 17 3 4 14" xfId="31723" xr:uid="{00000000-0005-0000-0000-00006EA00000}"/>
    <cellStyle name="Normal 7 17 3 4 2" xfId="1092" xr:uid="{00000000-0005-0000-0000-00006FA00000}"/>
    <cellStyle name="Normal 7 17 3 4 2 10" xfId="22083" xr:uid="{00000000-0005-0000-0000-000070A00000}"/>
    <cellStyle name="Normal 7 17 3 4 2 11" xfId="27035" xr:uid="{00000000-0005-0000-0000-000071A00000}"/>
    <cellStyle name="Normal 7 17 3 4 2 12" xfId="31987" xr:uid="{00000000-0005-0000-0000-000072A00000}"/>
    <cellStyle name="Normal 7 17 3 4 2 2" xfId="1686" xr:uid="{00000000-0005-0000-0000-000073A00000}"/>
    <cellStyle name="Normal 7 17 3 4 2 2 10" xfId="33439" xr:uid="{00000000-0005-0000-0000-000074A00000}"/>
    <cellStyle name="Normal 7 17 3 4 2 2 2" xfId="5184" xr:uid="{00000000-0005-0000-0000-000075A00000}"/>
    <cellStyle name="Normal 7 17 3 4 2 2 2 2" xfId="10134" xr:uid="{00000000-0005-0000-0000-000076A00000}"/>
    <cellStyle name="Normal 7 17 3 4 2 2 2 2 2" xfId="44795" xr:uid="{00000000-0005-0000-0000-000077A00000}"/>
    <cellStyle name="Normal 7 17 3 4 2 2 2 3" xfId="15084" xr:uid="{00000000-0005-0000-0000-000078A00000}"/>
    <cellStyle name="Normal 7 17 3 4 2 2 2 3 2" xfId="39843" xr:uid="{00000000-0005-0000-0000-000079A00000}"/>
    <cellStyle name="Normal 7 17 3 4 2 2 2 4" xfId="20035" xr:uid="{00000000-0005-0000-0000-00007AA00000}"/>
    <cellStyle name="Normal 7 17 3 4 2 2 2 5" xfId="24987" xr:uid="{00000000-0005-0000-0000-00007BA00000}"/>
    <cellStyle name="Normal 7 17 3 4 2 2 2 6" xfId="29939" xr:uid="{00000000-0005-0000-0000-00007CA00000}"/>
    <cellStyle name="Normal 7 17 3 4 2 2 2 7" xfId="34891" xr:uid="{00000000-0005-0000-0000-00007DA00000}"/>
    <cellStyle name="Normal 7 17 3 4 2 2 3" xfId="6636" xr:uid="{00000000-0005-0000-0000-00007EA00000}"/>
    <cellStyle name="Normal 7 17 3 4 2 2 3 2" xfId="11586" xr:uid="{00000000-0005-0000-0000-00007FA00000}"/>
    <cellStyle name="Normal 7 17 3 4 2 2 3 2 2" xfId="46247" xr:uid="{00000000-0005-0000-0000-000080A00000}"/>
    <cellStyle name="Normal 7 17 3 4 2 2 3 3" xfId="16536" xr:uid="{00000000-0005-0000-0000-000081A00000}"/>
    <cellStyle name="Normal 7 17 3 4 2 2 3 3 2" xfId="41295" xr:uid="{00000000-0005-0000-0000-000082A00000}"/>
    <cellStyle name="Normal 7 17 3 4 2 2 3 4" xfId="21487" xr:uid="{00000000-0005-0000-0000-000083A00000}"/>
    <cellStyle name="Normal 7 17 3 4 2 2 3 5" xfId="26439" xr:uid="{00000000-0005-0000-0000-000084A00000}"/>
    <cellStyle name="Normal 7 17 3 4 2 2 3 6" xfId="31391" xr:uid="{00000000-0005-0000-0000-000085A00000}"/>
    <cellStyle name="Normal 7 17 3 4 2 2 3 7" xfId="36343" xr:uid="{00000000-0005-0000-0000-000086A00000}"/>
    <cellStyle name="Normal 7 17 3 4 2 2 4" xfId="3732" xr:uid="{00000000-0005-0000-0000-000087A00000}"/>
    <cellStyle name="Normal 7 17 3 4 2 2 4 2" xfId="43343" xr:uid="{00000000-0005-0000-0000-000088A00000}"/>
    <cellStyle name="Normal 7 17 3 4 2 2 5" xfId="8682" xr:uid="{00000000-0005-0000-0000-000089A00000}"/>
    <cellStyle name="Normal 7 17 3 4 2 2 5 2" xfId="38391" xr:uid="{00000000-0005-0000-0000-00008AA00000}"/>
    <cellStyle name="Normal 7 17 3 4 2 2 6" xfId="13632" xr:uid="{00000000-0005-0000-0000-00008BA00000}"/>
    <cellStyle name="Normal 7 17 3 4 2 2 7" xfId="18583" xr:uid="{00000000-0005-0000-0000-00008CA00000}"/>
    <cellStyle name="Normal 7 17 3 4 2 2 8" xfId="23535" xr:uid="{00000000-0005-0000-0000-00008DA00000}"/>
    <cellStyle name="Normal 7 17 3 4 2 2 9" xfId="28487" xr:uid="{00000000-0005-0000-0000-00008EA00000}"/>
    <cellStyle name="Normal 7 17 3 4 2 3" xfId="3138" xr:uid="{00000000-0005-0000-0000-00008FA00000}"/>
    <cellStyle name="Normal 7 17 3 4 2 3 2" xfId="8088" xr:uid="{00000000-0005-0000-0000-000090A00000}"/>
    <cellStyle name="Normal 7 17 3 4 2 3 2 2" xfId="42749" xr:uid="{00000000-0005-0000-0000-000091A00000}"/>
    <cellStyle name="Normal 7 17 3 4 2 3 3" xfId="13038" xr:uid="{00000000-0005-0000-0000-000092A00000}"/>
    <cellStyle name="Normal 7 17 3 4 2 3 3 2" xfId="37797" xr:uid="{00000000-0005-0000-0000-000093A00000}"/>
    <cellStyle name="Normal 7 17 3 4 2 3 4" xfId="17989" xr:uid="{00000000-0005-0000-0000-000094A00000}"/>
    <cellStyle name="Normal 7 17 3 4 2 3 5" xfId="22941" xr:uid="{00000000-0005-0000-0000-000095A00000}"/>
    <cellStyle name="Normal 7 17 3 4 2 3 6" xfId="27893" xr:uid="{00000000-0005-0000-0000-000096A00000}"/>
    <cellStyle name="Normal 7 17 3 4 2 3 7" xfId="32845" xr:uid="{00000000-0005-0000-0000-000097A00000}"/>
    <cellStyle name="Normal 7 17 3 4 2 4" xfId="4590" xr:uid="{00000000-0005-0000-0000-000098A00000}"/>
    <cellStyle name="Normal 7 17 3 4 2 4 2" xfId="9540" xr:uid="{00000000-0005-0000-0000-000099A00000}"/>
    <cellStyle name="Normal 7 17 3 4 2 4 2 2" xfId="44201" xr:uid="{00000000-0005-0000-0000-00009AA00000}"/>
    <cellStyle name="Normal 7 17 3 4 2 4 3" xfId="14490" xr:uid="{00000000-0005-0000-0000-00009BA00000}"/>
    <cellStyle name="Normal 7 17 3 4 2 4 3 2" xfId="39249" xr:uid="{00000000-0005-0000-0000-00009CA00000}"/>
    <cellStyle name="Normal 7 17 3 4 2 4 4" xfId="19441" xr:uid="{00000000-0005-0000-0000-00009DA00000}"/>
    <cellStyle name="Normal 7 17 3 4 2 4 5" xfId="24393" xr:uid="{00000000-0005-0000-0000-00009EA00000}"/>
    <cellStyle name="Normal 7 17 3 4 2 4 6" xfId="29345" xr:uid="{00000000-0005-0000-0000-00009FA00000}"/>
    <cellStyle name="Normal 7 17 3 4 2 4 7" xfId="34297" xr:uid="{00000000-0005-0000-0000-0000A0A00000}"/>
    <cellStyle name="Normal 7 17 3 4 2 5" xfId="6042" xr:uid="{00000000-0005-0000-0000-0000A1A00000}"/>
    <cellStyle name="Normal 7 17 3 4 2 5 2" xfId="10992" xr:uid="{00000000-0005-0000-0000-0000A2A00000}"/>
    <cellStyle name="Normal 7 17 3 4 2 5 2 2" xfId="45653" xr:uid="{00000000-0005-0000-0000-0000A3A00000}"/>
    <cellStyle name="Normal 7 17 3 4 2 5 3" xfId="15942" xr:uid="{00000000-0005-0000-0000-0000A4A00000}"/>
    <cellStyle name="Normal 7 17 3 4 2 5 3 2" xfId="40701" xr:uid="{00000000-0005-0000-0000-0000A5A00000}"/>
    <cellStyle name="Normal 7 17 3 4 2 5 4" xfId="20893" xr:uid="{00000000-0005-0000-0000-0000A6A00000}"/>
    <cellStyle name="Normal 7 17 3 4 2 5 5" xfId="25845" xr:uid="{00000000-0005-0000-0000-0000A7A00000}"/>
    <cellStyle name="Normal 7 17 3 4 2 5 6" xfId="30797" xr:uid="{00000000-0005-0000-0000-0000A8A00000}"/>
    <cellStyle name="Normal 7 17 3 4 2 5 7" xfId="35749" xr:uid="{00000000-0005-0000-0000-0000A9A00000}"/>
    <cellStyle name="Normal 7 17 3 4 2 6" xfId="2280" xr:uid="{00000000-0005-0000-0000-0000AAA00000}"/>
    <cellStyle name="Normal 7 17 3 4 2 6 2" xfId="41891" xr:uid="{00000000-0005-0000-0000-0000ABA00000}"/>
    <cellStyle name="Normal 7 17 3 4 2 7" xfId="7230" xr:uid="{00000000-0005-0000-0000-0000ACA00000}"/>
    <cellStyle name="Normal 7 17 3 4 2 7 2" xfId="36939" xr:uid="{00000000-0005-0000-0000-0000ADA00000}"/>
    <cellStyle name="Normal 7 17 3 4 2 8" xfId="12180" xr:uid="{00000000-0005-0000-0000-0000AEA00000}"/>
    <cellStyle name="Normal 7 17 3 4 2 9" xfId="17131" xr:uid="{00000000-0005-0000-0000-0000AFA00000}"/>
    <cellStyle name="Normal 7 17 3 4 3" xfId="828" xr:uid="{00000000-0005-0000-0000-0000B0A00000}"/>
    <cellStyle name="Normal 7 17 3 4 3 10" xfId="32581" xr:uid="{00000000-0005-0000-0000-0000B1A00000}"/>
    <cellStyle name="Normal 7 17 3 4 3 2" xfId="4326" xr:uid="{00000000-0005-0000-0000-0000B2A00000}"/>
    <cellStyle name="Normal 7 17 3 4 3 2 2" xfId="9276" xr:uid="{00000000-0005-0000-0000-0000B3A00000}"/>
    <cellStyle name="Normal 7 17 3 4 3 2 2 2" xfId="43937" xr:uid="{00000000-0005-0000-0000-0000B4A00000}"/>
    <cellStyle name="Normal 7 17 3 4 3 2 3" xfId="14226" xr:uid="{00000000-0005-0000-0000-0000B5A00000}"/>
    <cellStyle name="Normal 7 17 3 4 3 2 3 2" xfId="38985" xr:uid="{00000000-0005-0000-0000-0000B6A00000}"/>
    <cellStyle name="Normal 7 17 3 4 3 2 4" xfId="19177" xr:uid="{00000000-0005-0000-0000-0000B7A00000}"/>
    <cellStyle name="Normal 7 17 3 4 3 2 5" xfId="24129" xr:uid="{00000000-0005-0000-0000-0000B8A00000}"/>
    <cellStyle name="Normal 7 17 3 4 3 2 6" xfId="29081" xr:uid="{00000000-0005-0000-0000-0000B9A00000}"/>
    <cellStyle name="Normal 7 17 3 4 3 2 7" xfId="34033" xr:uid="{00000000-0005-0000-0000-0000BAA00000}"/>
    <cellStyle name="Normal 7 17 3 4 3 3" xfId="5778" xr:uid="{00000000-0005-0000-0000-0000BBA00000}"/>
    <cellStyle name="Normal 7 17 3 4 3 3 2" xfId="10728" xr:uid="{00000000-0005-0000-0000-0000BCA00000}"/>
    <cellStyle name="Normal 7 17 3 4 3 3 2 2" xfId="45389" xr:uid="{00000000-0005-0000-0000-0000BDA00000}"/>
    <cellStyle name="Normal 7 17 3 4 3 3 3" xfId="15678" xr:uid="{00000000-0005-0000-0000-0000BEA00000}"/>
    <cellStyle name="Normal 7 17 3 4 3 3 3 2" xfId="40437" xr:uid="{00000000-0005-0000-0000-0000BFA00000}"/>
    <cellStyle name="Normal 7 17 3 4 3 3 4" xfId="20629" xr:uid="{00000000-0005-0000-0000-0000C0A00000}"/>
    <cellStyle name="Normal 7 17 3 4 3 3 5" xfId="25581" xr:uid="{00000000-0005-0000-0000-0000C1A00000}"/>
    <cellStyle name="Normal 7 17 3 4 3 3 6" xfId="30533" xr:uid="{00000000-0005-0000-0000-0000C2A00000}"/>
    <cellStyle name="Normal 7 17 3 4 3 3 7" xfId="35485" xr:uid="{00000000-0005-0000-0000-0000C3A00000}"/>
    <cellStyle name="Normal 7 17 3 4 3 4" xfId="2874" xr:uid="{00000000-0005-0000-0000-0000C4A00000}"/>
    <cellStyle name="Normal 7 17 3 4 3 4 2" xfId="42485" xr:uid="{00000000-0005-0000-0000-0000C5A00000}"/>
    <cellStyle name="Normal 7 17 3 4 3 5" xfId="7824" xr:uid="{00000000-0005-0000-0000-0000C6A00000}"/>
    <cellStyle name="Normal 7 17 3 4 3 5 2" xfId="37533" xr:uid="{00000000-0005-0000-0000-0000C7A00000}"/>
    <cellStyle name="Normal 7 17 3 4 3 6" xfId="12774" xr:uid="{00000000-0005-0000-0000-0000C8A00000}"/>
    <cellStyle name="Normal 7 17 3 4 3 7" xfId="17725" xr:uid="{00000000-0005-0000-0000-0000C9A00000}"/>
    <cellStyle name="Normal 7 17 3 4 3 8" xfId="22677" xr:uid="{00000000-0005-0000-0000-0000CAA00000}"/>
    <cellStyle name="Normal 7 17 3 4 3 9" xfId="27629" xr:uid="{00000000-0005-0000-0000-0000CBA00000}"/>
    <cellStyle name="Normal 7 17 3 4 4" xfId="1422" xr:uid="{00000000-0005-0000-0000-0000CCA00000}"/>
    <cellStyle name="Normal 7 17 3 4 4 10" xfId="33175" xr:uid="{00000000-0005-0000-0000-0000CDA00000}"/>
    <cellStyle name="Normal 7 17 3 4 4 2" xfId="4920" xr:uid="{00000000-0005-0000-0000-0000CEA00000}"/>
    <cellStyle name="Normal 7 17 3 4 4 2 2" xfId="9870" xr:uid="{00000000-0005-0000-0000-0000CFA00000}"/>
    <cellStyle name="Normal 7 17 3 4 4 2 2 2" xfId="44531" xr:uid="{00000000-0005-0000-0000-0000D0A00000}"/>
    <cellStyle name="Normal 7 17 3 4 4 2 3" xfId="14820" xr:uid="{00000000-0005-0000-0000-0000D1A00000}"/>
    <cellStyle name="Normal 7 17 3 4 4 2 3 2" xfId="39579" xr:uid="{00000000-0005-0000-0000-0000D2A00000}"/>
    <cellStyle name="Normal 7 17 3 4 4 2 4" xfId="19771" xr:uid="{00000000-0005-0000-0000-0000D3A00000}"/>
    <cellStyle name="Normal 7 17 3 4 4 2 5" xfId="24723" xr:uid="{00000000-0005-0000-0000-0000D4A00000}"/>
    <cellStyle name="Normal 7 17 3 4 4 2 6" xfId="29675" xr:uid="{00000000-0005-0000-0000-0000D5A00000}"/>
    <cellStyle name="Normal 7 17 3 4 4 2 7" xfId="34627" xr:uid="{00000000-0005-0000-0000-0000D6A00000}"/>
    <cellStyle name="Normal 7 17 3 4 4 3" xfId="6372" xr:uid="{00000000-0005-0000-0000-0000D7A00000}"/>
    <cellStyle name="Normal 7 17 3 4 4 3 2" xfId="11322" xr:uid="{00000000-0005-0000-0000-0000D8A00000}"/>
    <cellStyle name="Normal 7 17 3 4 4 3 2 2" xfId="45983" xr:uid="{00000000-0005-0000-0000-0000D9A00000}"/>
    <cellStyle name="Normal 7 17 3 4 4 3 3" xfId="16272" xr:uid="{00000000-0005-0000-0000-0000DAA00000}"/>
    <cellStyle name="Normal 7 17 3 4 4 3 3 2" xfId="41031" xr:uid="{00000000-0005-0000-0000-0000DBA00000}"/>
    <cellStyle name="Normal 7 17 3 4 4 3 4" xfId="21223" xr:uid="{00000000-0005-0000-0000-0000DCA00000}"/>
    <cellStyle name="Normal 7 17 3 4 4 3 5" xfId="26175" xr:uid="{00000000-0005-0000-0000-0000DDA00000}"/>
    <cellStyle name="Normal 7 17 3 4 4 3 6" xfId="31127" xr:uid="{00000000-0005-0000-0000-0000DEA00000}"/>
    <cellStyle name="Normal 7 17 3 4 4 3 7" xfId="36079" xr:uid="{00000000-0005-0000-0000-0000DFA00000}"/>
    <cellStyle name="Normal 7 17 3 4 4 4" xfId="3468" xr:uid="{00000000-0005-0000-0000-0000E0A00000}"/>
    <cellStyle name="Normal 7 17 3 4 4 4 2" xfId="43079" xr:uid="{00000000-0005-0000-0000-0000E1A00000}"/>
    <cellStyle name="Normal 7 17 3 4 4 5" xfId="8418" xr:uid="{00000000-0005-0000-0000-0000E2A00000}"/>
    <cellStyle name="Normal 7 17 3 4 4 5 2" xfId="38127" xr:uid="{00000000-0005-0000-0000-0000E3A00000}"/>
    <cellStyle name="Normal 7 17 3 4 4 6" xfId="13368" xr:uid="{00000000-0005-0000-0000-0000E4A00000}"/>
    <cellStyle name="Normal 7 17 3 4 4 7" xfId="18319" xr:uid="{00000000-0005-0000-0000-0000E5A00000}"/>
    <cellStyle name="Normal 7 17 3 4 4 8" xfId="23271" xr:uid="{00000000-0005-0000-0000-0000E6A00000}"/>
    <cellStyle name="Normal 7 17 3 4 4 9" xfId="28223" xr:uid="{00000000-0005-0000-0000-0000E7A00000}"/>
    <cellStyle name="Normal 7 17 3 4 5" xfId="2544" xr:uid="{00000000-0005-0000-0000-0000E8A00000}"/>
    <cellStyle name="Normal 7 17 3 4 5 2" xfId="7494" xr:uid="{00000000-0005-0000-0000-0000E9A00000}"/>
    <cellStyle name="Normal 7 17 3 4 5 2 2" xfId="42155" xr:uid="{00000000-0005-0000-0000-0000EAA00000}"/>
    <cellStyle name="Normal 7 17 3 4 5 3" xfId="12444" xr:uid="{00000000-0005-0000-0000-0000EBA00000}"/>
    <cellStyle name="Normal 7 17 3 4 5 3 2" xfId="37203" xr:uid="{00000000-0005-0000-0000-0000ECA00000}"/>
    <cellStyle name="Normal 7 17 3 4 5 4" xfId="17395" xr:uid="{00000000-0005-0000-0000-0000EDA00000}"/>
    <cellStyle name="Normal 7 17 3 4 5 5" xfId="22347" xr:uid="{00000000-0005-0000-0000-0000EEA00000}"/>
    <cellStyle name="Normal 7 17 3 4 5 6" xfId="27299" xr:uid="{00000000-0005-0000-0000-0000EFA00000}"/>
    <cellStyle name="Normal 7 17 3 4 5 7" xfId="32251" xr:uid="{00000000-0005-0000-0000-0000F0A00000}"/>
    <cellStyle name="Normal 7 17 3 4 6" xfId="3996" xr:uid="{00000000-0005-0000-0000-0000F1A00000}"/>
    <cellStyle name="Normal 7 17 3 4 6 2" xfId="8946" xr:uid="{00000000-0005-0000-0000-0000F2A00000}"/>
    <cellStyle name="Normal 7 17 3 4 6 2 2" xfId="43607" xr:uid="{00000000-0005-0000-0000-0000F3A00000}"/>
    <cellStyle name="Normal 7 17 3 4 6 3" xfId="13896" xr:uid="{00000000-0005-0000-0000-0000F4A00000}"/>
    <cellStyle name="Normal 7 17 3 4 6 3 2" xfId="38655" xr:uid="{00000000-0005-0000-0000-0000F5A00000}"/>
    <cellStyle name="Normal 7 17 3 4 6 4" xfId="18847" xr:uid="{00000000-0005-0000-0000-0000F6A00000}"/>
    <cellStyle name="Normal 7 17 3 4 6 5" xfId="23799" xr:uid="{00000000-0005-0000-0000-0000F7A00000}"/>
    <cellStyle name="Normal 7 17 3 4 6 6" xfId="28751" xr:uid="{00000000-0005-0000-0000-0000F8A00000}"/>
    <cellStyle name="Normal 7 17 3 4 6 7" xfId="33703" xr:uid="{00000000-0005-0000-0000-0000F9A00000}"/>
    <cellStyle name="Normal 7 17 3 4 7" xfId="5448" xr:uid="{00000000-0005-0000-0000-0000FAA00000}"/>
    <cellStyle name="Normal 7 17 3 4 7 2" xfId="10398" xr:uid="{00000000-0005-0000-0000-0000FBA00000}"/>
    <cellStyle name="Normal 7 17 3 4 7 2 2" xfId="45059" xr:uid="{00000000-0005-0000-0000-0000FCA00000}"/>
    <cellStyle name="Normal 7 17 3 4 7 3" xfId="15348" xr:uid="{00000000-0005-0000-0000-0000FDA00000}"/>
    <cellStyle name="Normal 7 17 3 4 7 3 2" xfId="40107" xr:uid="{00000000-0005-0000-0000-0000FEA00000}"/>
    <cellStyle name="Normal 7 17 3 4 7 4" xfId="20299" xr:uid="{00000000-0005-0000-0000-0000FFA00000}"/>
    <cellStyle name="Normal 7 17 3 4 7 5" xfId="25251" xr:uid="{00000000-0005-0000-0000-000000A10000}"/>
    <cellStyle name="Normal 7 17 3 4 7 6" xfId="30203" xr:uid="{00000000-0005-0000-0000-000001A10000}"/>
    <cellStyle name="Normal 7 17 3 4 7 7" xfId="35155" xr:uid="{00000000-0005-0000-0000-000002A10000}"/>
    <cellStyle name="Normal 7 17 3 4 8" xfId="2016" xr:uid="{00000000-0005-0000-0000-000003A10000}"/>
    <cellStyle name="Normal 7 17 3 4 8 2" xfId="41627" xr:uid="{00000000-0005-0000-0000-000004A10000}"/>
    <cellStyle name="Normal 7 17 3 4 9" xfId="6966" xr:uid="{00000000-0005-0000-0000-000005A10000}"/>
    <cellStyle name="Normal 7 17 3 4 9 2" xfId="36675" xr:uid="{00000000-0005-0000-0000-000006A10000}"/>
    <cellStyle name="Normal 7 17 3 5" xfId="630" xr:uid="{00000000-0005-0000-0000-000007A10000}"/>
    <cellStyle name="Normal 7 17 3 5 10" xfId="21621" xr:uid="{00000000-0005-0000-0000-000008A10000}"/>
    <cellStyle name="Normal 7 17 3 5 11" xfId="26573" xr:uid="{00000000-0005-0000-0000-000009A10000}"/>
    <cellStyle name="Normal 7 17 3 5 12" xfId="31525" xr:uid="{00000000-0005-0000-0000-00000AA10000}"/>
    <cellStyle name="Normal 7 17 3 5 2" xfId="1224" xr:uid="{00000000-0005-0000-0000-00000BA10000}"/>
    <cellStyle name="Normal 7 17 3 5 2 10" xfId="32977" xr:uid="{00000000-0005-0000-0000-00000CA10000}"/>
    <cellStyle name="Normal 7 17 3 5 2 2" xfId="4722" xr:uid="{00000000-0005-0000-0000-00000DA10000}"/>
    <cellStyle name="Normal 7 17 3 5 2 2 2" xfId="9672" xr:uid="{00000000-0005-0000-0000-00000EA10000}"/>
    <cellStyle name="Normal 7 17 3 5 2 2 2 2" xfId="44333" xr:uid="{00000000-0005-0000-0000-00000FA10000}"/>
    <cellStyle name="Normal 7 17 3 5 2 2 3" xfId="14622" xr:uid="{00000000-0005-0000-0000-000010A10000}"/>
    <cellStyle name="Normal 7 17 3 5 2 2 3 2" xfId="39381" xr:uid="{00000000-0005-0000-0000-000011A10000}"/>
    <cellStyle name="Normal 7 17 3 5 2 2 4" xfId="19573" xr:uid="{00000000-0005-0000-0000-000012A10000}"/>
    <cellStyle name="Normal 7 17 3 5 2 2 5" xfId="24525" xr:uid="{00000000-0005-0000-0000-000013A10000}"/>
    <cellStyle name="Normal 7 17 3 5 2 2 6" xfId="29477" xr:uid="{00000000-0005-0000-0000-000014A10000}"/>
    <cellStyle name="Normal 7 17 3 5 2 2 7" xfId="34429" xr:uid="{00000000-0005-0000-0000-000015A10000}"/>
    <cellStyle name="Normal 7 17 3 5 2 3" xfId="6174" xr:uid="{00000000-0005-0000-0000-000016A10000}"/>
    <cellStyle name="Normal 7 17 3 5 2 3 2" xfId="11124" xr:uid="{00000000-0005-0000-0000-000017A10000}"/>
    <cellStyle name="Normal 7 17 3 5 2 3 2 2" xfId="45785" xr:uid="{00000000-0005-0000-0000-000018A10000}"/>
    <cellStyle name="Normal 7 17 3 5 2 3 3" xfId="16074" xr:uid="{00000000-0005-0000-0000-000019A10000}"/>
    <cellStyle name="Normal 7 17 3 5 2 3 3 2" xfId="40833" xr:uid="{00000000-0005-0000-0000-00001AA10000}"/>
    <cellStyle name="Normal 7 17 3 5 2 3 4" xfId="21025" xr:uid="{00000000-0005-0000-0000-00001BA10000}"/>
    <cellStyle name="Normal 7 17 3 5 2 3 5" xfId="25977" xr:uid="{00000000-0005-0000-0000-00001CA10000}"/>
    <cellStyle name="Normal 7 17 3 5 2 3 6" xfId="30929" xr:uid="{00000000-0005-0000-0000-00001DA10000}"/>
    <cellStyle name="Normal 7 17 3 5 2 3 7" xfId="35881" xr:uid="{00000000-0005-0000-0000-00001EA10000}"/>
    <cellStyle name="Normal 7 17 3 5 2 4" xfId="3270" xr:uid="{00000000-0005-0000-0000-00001FA10000}"/>
    <cellStyle name="Normal 7 17 3 5 2 4 2" xfId="42881" xr:uid="{00000000-0005-0000-0000-000020A10000}"/>
    <cellStyle name="Normal 7 17 3 5 2 5" xfId="8220" xr:uid="{00000000-0005-0000-0000-000021A10000}"/>
    <cellStyle name="Normal 7 17 3 5 2 5 2" xfId="37929" xr:uid="{00000000-0005-0000-0000-000022A10000}"/>
    <cellStyle name="Normal 7 17 3 5 2 6" xfId="13170" xr:uid="{00000000-0005-0000-0000-000023A10000}"/>
    <cellStyle name="Normal 7 17 3 5 2 7" xfId="18121" xr:uid="{00000000-0005-0000-0000-000024A10000}"/>
    <cellStyle name="Normal 7 17 3 5 2 8" xfId="23073" xr:uid="{00000000-0005-0000-0000-000025A10000}"/>
    <cellStyle name="Normal 7 17 3 5 2 9" xfId="28025" xr:uid="{00000000-0005-0000-0000-000026A10000}"/>
    <cellStyle name="Normal 7 17 3 5 3" xfId="2676" xr:uid="{00000000-0005-0000-0000-000027A10000}"/>
    <cellStyle name="Normal 7 17 3 5 3 2" xfId="7626" xr:uid="{00000000-0005-0000-0000-000028A10000}"/>
    <cellStyle name="Normal 7 17 3 5 3 2 2" xfId="42287" xr:uid="{00000000-0005-0000-0000-000029A10000}"/>
    <cellStyle name="Normal 7 17 3 5 3 3" xfId="12576" xr:uid="{00000000-0005-0000-0000-00002AA10000}"/>
    <cellStyle name="Normal 7 17 3 5 3 3 2" xfId="37335" xr:uid="{00000000-0005-0000-0000-00002BA10000}"/>
    <cellStyle name="Normal 7 17 3 5 3 4" xfId="17527" xr:uid="{00000000-0005-0000-0000-00002CA10000}"/>
    <cellStyle name="Normal 7 17 3 5 3 5" xfId="22479" xr:uid="{00000000-0005-0000-0000-00002DA10000}"/>
    <cellStyle name="Normal 7 17 3 5 3 6" xfId="27431" xr:uid="{00000000-0005-0000-0000-00002EA10000}"/>
    <cellStyle name="Normal 7 17 3 5 3 7" xfId="32383" xr:uid="{00000000-0005-0000-0000-00002FA10000}"/>
    <cellStyle name="Normal 7 17 3 5 4" xfId="4128" xr:uid="{00000000-0005-0000-0000-000030A10000}"/>
    <cellStyle name="Normal 7 17 3 5 4 2" xfId="9078" xr:uid="{00000000-0005-0000-0000-000031A10000}"/>
    <cellStyle name="Normal 7 17 3 5 4 2 2" xfId="43739" xr:uid="{00000000-0005-0000-0000-000032A10000}"/>
    <cellStyle name="Normal 7 17 3 5 4 3" xfId="14028" xr:uid="{00000000-0005-0000-0000-000033A10000}"/>
    <cellStyle name="Normal 7 17 3 5 4 3 2" xfId="38787" xr:uid="{00000000-0005-0000-0000-000034A10000}"/>
    <cellStyle name="Normal 7 17 3 5 4 4" xfId="18979" xr:uid="{00000000-0005-0000-0000-000035A10000}"/>
    <cellStyle name="Normal 7 17 3 5 4 5" xfId="23931" xr:uid="{00000000-0005-0000-0000-000036A10000}"/>
    <cellStyle name="Normal 7 17 3 5 4 6" xfId="28883" xr:uid="{00000000-0005-0000-0000-000037A10000}"/>
    <cellStyle name="Normal 7 17 3 5 4 7" xfId="33835" xr:uid="{00000000-0005-0000-0000-000038A10000}"/>
    <cellStyle name="Normal 7 17 3 5 5" xfId="5580" xr:uid="{00000000-0005-0000-0000-000039A10000}"/>
    <cellStyle name="Normal 7 17 3 5 5 2" xfId="10530" xr:uid="{00000000-0005-0000-0000-00003AA10000}"/>
    <cellStyle name="Normal 7 17 3 5 5 2 2" xfId="45191" xr:uid="{00000000-0005-0000-0000-00003BA10000}"/>
    <cellStyle name="Normal 7 17 3 5 5 3" xfId="15480" xr:uid="{00000000-0005-0000-0000-00003CA10000}"/>
    <cellStyle name="Normal 7 17 3 5 5 3 2" xfId="40239" xr:uid="{00000000-0005-0000-0000-00003DA10000}"/>
    <cellStyle name="Normal 7 17 3 5 5 4" xfId="20431" xr:uid="{00000000-0005-0000-0000-00003EA10000}"/>
    <cellStyle name="Normal 7 17 3 5 5 5" xfId="25383" xr:uid="{00000000-0005-0000-0000-00003FA10000}"/>
    <cellStyle name="Normal 7 17 3 5 5 6" xfId="30335" xr:uid="{00000000-0005-0000-0000-000040A10000}"/>
    <cellStyle name="Normal 7 17 3 5 5 7" xfId="35287" xr:uid="{00000000-0005-0000-0000-000041A10000}"/>
    <cellStyle name="Normal 7 17 3 5 6" xfId="1818" xr:uid="{00000000-0005-0000-0000-000042A10000}"/>
    <cellStyle name="Normal 7 17 3 5 6 2" xfId="41429" xr:uid="{00000000-0005-0000-0000-000043A10000}"/>
    <cellStyle name="Normal 7 17 3 5 7" xfId="6768" xr:uid="{00000000-0005-0000-0000-000044A10000}"/>
    <cellStyle name="Normal 7 17 3 5 7 2" xfId="36477" xr:uid="{00000000-0005-0000-0000-000045A10000}"/>
    <cellStyle name="Normal 7 17 3 5 8" xfId="11718" xr:uid="{00000000-0005-0000-0000-000046A10000}"/>
    <cellStyle name="Normal 7 17 3 5 9" xfId="16669" xr:uid="{00000000-0005-0000-0000-000047A10000}"/>
    <cellStyle name="Normal 7 17 3 6" xfId="894" xr:uid="{00000000-0005-0000-0000-000048A10000}"/>
    <cellStyle name="Normal 7 17 3 6 10" xfId="21885" xr:uid="{00000000-0005-0000-0000-000049A10000}"/>
    <cellStyle name="Normal 7 17 3 6 11" xfId="26837" xr:uid="{00000000-0005-0000-0000-00004AA10000}"/>
    <cellStyle name="Normal 7 17 3 6 12" xfId="31789" xr:uid="{00000000-0005-0000-0000-00004BA10000}"/>
    <cellStyle name="Normal 7 17 3 6 2" xfId="1488" xr:uid="{00000000-0005-0000-0000-00004CA10000}"/>
    <cellStyle name="Normal 7 17 3 6 2 10" xfId="33241" xr:uid="{00000000-0005-0000-0000-00004DA10000}"/>
    <cellStyle name="Normal 7 17 3 6 2 2" xfId="4986" xr:uid="{00000000-0005-0000-0000-00004EA10000}"/>
    <cellStyle name="Normal 7 17 3 6 2 2 2" xfId="9936" xr:uid="{00000000-0005-0000-0000-00004FA10000}"/>
    <cellStyle name="Normal 7 17 3 6 2 2 2 2" xfId="44597" xr:uid="{00000000-0005-0000-0000-000050A10000}"/>
    <cellStyle name="Normal 7 17 3 6 2 2 3" xfId="14886" xr:uid="{00000000-0005-0000-0000-000051A10000}"/>
    <cellStyle name="Normal 7 17 3 6 2 2 3 2" xfId="39645" xr:uid="{00000000-0005-0000-0000-000052A10000}"/>
    <cellStyle name="Normal 7 17 3 6 2 2 4" xfId="19837" xr:uid="{00000000-0005-0000-0000-000053A10000}"/>
    <cellStyle name="Normal 7 17 3 6 2 2 5" xfId="24789" xr:uid="{00000000-0005-0000-0000-000054A10000}"/>
    <cellStyle name="Normal 7 17 3 6 2 2 6" xfId="29741" xr:uid="{00000000-0005-0000-0000-000055A10000}"/>
    <cellStyle name="Normal 7 17 3 6 2 2 7" xfId="34693" xr:uid="{00000000-0005-0000-0000-000056A10000}"/>
    <cellStyle name="Normal 7 17 3 6 2 3" xfId="6438" xr:uid="{00000000-0005-0000-0000-000057A10000}"/>
    <cellStyle name="Normal 7 17 3 6 2 3 2" xfId="11388" xr:uid="{00000000-0005-0000-0000-000058A10000}"/>
    <cellStyle name="Normal 7 17 3 6 2 3 2 2" xfId="46049" xr:uid="{00000000-0005-0000-0000-000059A10000}"/>
    <cellStyle name="Normal 7 17 3 6 2 3 3" xfId="16338" xr:uid="{00000000-0005-0000-0000-00005AA10000}"/>
    <cellStyle name="Normal 7 17 3 6 2 3 3 2" xfId="41097" xr:uid="{00000000-0005-0000-0000-00005BA10000}"/>
    <cellStyle name="Normal 7 17 3 6 2 3 4" xfId="21289" xr:uid="{00000000-0005-0000-0000-00005CA10000}"/>
    <cellStyle name="Normal 7 17 3 6 2 3 5" xfId="26241" xr:uid="{00000000-0005-0000-0000-00005DA10000}"/>
    <cellStyle name="Normal 7 17 3 6 2 3 6" xfId="31193" xr:uid="{00000000-0005-0000-0000-00005EA10000}"/>
    <cellStyle name="Normal 7 17 3 6 2 3 7" xfId="36145" xr:uid="{00000000-0005-0000-0000-00005FA10000}"/>
    <cellStyle name="Normal 7 17 3 6 2 4" xfId="3534" xr:uid="{00000000-0005-0000-0000-000060A10000}"/>
    <cellStyle name="Normal 7 17 3 6 2 4 2" xfId="43145" xr:uid="{00000000-0005-0000-0000-000061A10000}"/>
    <cellStyle name="Normal 7 17 3 6 2 5" xfId="8484" xr:uid="{00000000-0005-0000-0000-000062A10000}"/>
    <cellStyle name="Normal 7 17 3 6 2 5 2" xfId="38193" xr:uid="{00000000-0005-0000-0000-000063A10000}"/>
    <cellStyle name="Normal 7 17 3 6 2 6" xfId="13434" xr:uid="{00000000-0005-0000-0000-000064A10000}"/>
    <cellStyle name="Normal 7 17 3 6 2 7" xfId="18385" xr:uid="{00000000-0005-0000-0000-000065A10000}"/>
    <cellStyle name="Normal 7 17 3 6 2 8" xfId="23337" xr:uid="{00000000-0005-0000-0000-000066A10000}"/>
    <cellStyle name="Normal 7 17 3 6 2 9" xfId="28289" xr:uid="{00000000-0005-0000-0000-000067A10000}"/>
    <cellStyle name="Normal 7 17 3 6 3" xfId="2940" xr:uid="{00000000-0005-0000-0000-000068A10000}"/>
    <cellStyle name="Normal 7 17 3 6 3 2" xfId="7890" xr:uid="{00000000-0005-0000-0000-000069A10000}"/>
    <cellStyle name="Normal 7 17 3 6 3 2 2" xfId="42551" xr:uid="{00000000-0005-0000-0000-00006AA10000}"/>
    <cellStyle name="Normal 7 17 3 6 3 3" xfId="12840" xr:uid="{00000000-0005-0000-0000-00006BA10000}"/>
    <cellStyle name="Normal 7 17 3 6 3 3 2" xfId="37599" xr:uid="{00000000-0005-0000-0000-00006CA10000}"/>
    <cellStyle name="Normal 7 17 3 6 3 4" xfId="17791" xr:uid="{00000000-0005-0000-0000-00006DA10000}"/>
    <cellStyle name="Normal 7 17 3 6 3 5" xfId="22743" xr:uid="{00000000-0005-0000-0000-00006EA10000}"/>
    <cellStyle name="Normal 7 17 3 6 3 6" xfId="27695" xr:uid="{00000000-0005-0000-0000-00006FA10000}"/>
    <cellStyle name="Normal 7 17 3 6 3 7" xfId="32647" xr:uid="{00000000-0005-0000-0000-000070A10000}"/>
    <cellStyle name="Normal 7 17 3 6 4" xfId="4392" xr:uid="{00000000-0005-0000-0000-000071A10000}"/>
    <cellStyle name="Normal 7 17 3 6 4 2" xfId="9342" xr:uid="{00000000-0005-0000-0000-000072A10000}"/>
    <cellStyle name="Normal 7 17 3 6 4 2 2" xfId="44003" xr:uid="{00000000-0005-0000-0000-000073A10000}"/>
    <cellStyle name="Normal 7 17 3 6 4 3" xfId="14292" xr:uid="{00000000-0005-0000-0000-000074A10000}"/>
    <cellStyle name="Normal 7 17 3 6 4 3 2" xfId="39051" xr:uid="{00000000-0005-0000-0000-000075A10000}"/>
    <cellStyle name="Normal 7 17 3 6 4 4" xfId="19243" xr:uid="{00000000-0005-0000-0000-000076A10000}"/>
    <cellStyle name="Normal 7 17 3 6 4 5" xfId="24195" xr:uid="{00000000-0005-0000-0000-000077A10000}"/>
    <cellStyle name="Normal 7 17 3 6 4 6" xfId="29147" xr:uid="{00000000-0005-0000-0000-000078A10000}"/>
    <cellStyle name="Normal 7 17 3 6 4 7" xfId="34099" xr:uid="{00000000-0005-0000-0000-000079A10000}"/>
    <cellStyle name="Normal 7 17 3 6 5" xfId="5844" xr:uid="{00000000-0005-0000-0000-00007AA10000}"/>
    <cellStyle name="Normal 7 17 3 6 5 2" xfId="10794" xr:uid="{00000000-0005-0000-0000-00007BA10000}"/>
    <cellStyle name="Normal 7 17 3 6 5 2 2" xfId="45455" xr:uid="{00000000-0005-0000-0000-00007CA10000}"/>
    <cellStyle name="Normal 7 17 3 6 5 3" xfId="15744" xr:uid="{00000000-0005-0000-0000-00007DA10000}"/>
    <cellStyle name="Normal 7 17 3 6 5 3 2" xfId="40503" xr:uid="{00000000-0005-0000-0000-00007EA10000}"/>
    <cellStyle name="Normal 7 17 3 6 5 4" xfId="20695" xr:uid="{00000000-0005-0000-0000-00007FA10000}"/>
    <cellStyle name="Normal 7 17 3 6 5 5" xfId="25647" xr:uid="{00000000-0005-0000-0000-000080A10000}"/>
    <cellStyle name="Normal 7 17 3 6 5 6" xfId="30599" xr:uid="{00000000-0005-0000-0000-000081A10000}"/>
    <cellStyle name="Normal 7 17 3 6 5 7" xfId="35551" xr:uid="{00000000-0005-0000-0000-000082A10000}"/>
    <cellStyle name="Normal 7 17 3 6 6" xfId="2082" xr:uid="{00000000-0005-0000-0000-000083A10000}"/>
    <cellStyle name="Normal 7 17 3 6 6 2" xfId="41693" xr:uid="{00000000-0005-0000-0000-000084A10000}"/>
    <cellStyle name="Normal 7 17 3 6 7" xfId="7032" xr:uid="{00000000-0005-0000-0000-000085A10000}"/>
    <cellStyle name="Normal 7 17 3 6 7 2" xfId="36741" xr:uid="{00000000-0005-0000-0000-000086A10000}"/>
    <cellStyle name="Normal 7 17 3 6 8" xfId="11982" xr:uid="{00000000-0005-0000-0000-000087A10000}"/>
    <cellStyle name="Normal 7 17 3 6 9" xfId="16933" xr:uid="{00000000-0005-0000-0000-000088A10000}"/>
    <cellStyle name="Normal 7 17 3 7" xfId="564" xr:uid="{00000000-0005-0000-0000-000089A10000}"/>
    <cellStyle name="Normal 7 17 3 7 10" xfId="32317" xr:uid="{00000000-0005-0000-0000-00008AA10000}"/>
    <cellStyle name="Normal 7 17 3 7 2" xfId="4062" xr:uid="{00000000-0005-0000-0000-00008BA10000}"/>
    <cellStyle name="Normal 7 17 3 7 2 2" xfId="9012" xr:uid="{00000000-0005-0000-0000-00008CA10000}"/>
    <cellStyle name="Normal 7 17 3 7 2 2 2" xfId="43673" xr:uid="{00000000-0005-0000-0000-00008DA10000}"/>
    <cellStyle name="Normal 7 17 3 7 2 3" xfId="13962" xr:uid="{00000000-0005-0000-0000-00008EA10000}"/>
    <cellStyle name="Normal 7 17 3 7 2 3 2" xfId="38721" xr:uid="{00000000-0005-0000-0000-00008FA10000}"/>
    <cellStyle name="Normal 7 17 3 7 2 4" xfId="18913" xr:uid="{00000000-0005-0000-0000-000090A10000}"/>
    <cellStyle name="Normal 7 17 3 7 2 5" xfId="23865" xr:uid="{00000000-0005-0000-0000-000091A10000}"/>
    <cellStyle name="Normal 7 17 3 7 2 6" xfId="28817" xr:uid="{00000000-0005-0000-0000-000092A10000}"/>
    <cellStyle name="Normal 7 17 3 7 2 7" xfId="33769" xr:uid="{00000000-0005-0000-0000-000093A10000}"/>
    <cellStyle name="Normal 7 17 3 7 3" xfId="5514" xr:uid="{00000000-0005-0000-0000-000094A10000}"/>
    <cellStyle name="Normal 7 17 3 7 3 2" xfId="10464" xr:uid="{00000000-0005-0000-0000-000095A10000}"/>
    <cellStyle name="Normal 7 17 3 7 3 2 2" xfId="45125" xr:uid="{00000000-0005-0000-0000-000096A10000}"/>
    <cellStyle name="Normal 7 17 3 7 3 3" xfId="15414" xr:uid="{00000000-0005-0000-0000-000097A10000}"/>
    <cellStyle name="Normal 7 17 3 7 3 3 2" xfId="40173" xr:uid="{00000000-0005-0000-0000-000098A10000}"/>
    <cellStyle name="Normal 7 17 3 7 3 4" xfId="20365" xr:uid="{00000000-0005-0000-0000-000099A10000}"/>
    <cellStyle name="Normal 7 17 3 7 3 5" xfId="25317" xr:uid="{00000000-0005-0000-0000-00009AA10000}"/>
    <cellStyle name="Normal 7 17 3 7 3 6" xfId="30269" xr:uid="{00000000-0005-0000-0000-00009BA10000}"/>
    <cellStyle name="Normal 7 17 3 7 3 7" xfId="35221" xr:uid="{00000000-0005-0000-0000-00009CA10000}"/>
    <cellStyle name="Normal 7 17 3 7 4" xfId="2610" xr:uid="{00000000-0005-0000-0000-00009DA10000}"/>
    <cellStyle name="Normal 7 17 3 7 4 2" xfId="42221" xr:uid="{00000000-0005-0000-0000-00009EA10000}"/>
    <cellStyle name="Normal 7 17 3 7 5" xfId="7560" xr:uid="{00000000-0005-0000-0000-00009FA10000}"/>
    <cellStyle name="Normal 7 17 3 7 5 2" xfId="37269" xr:uid="{00000000-0005-0000-0000-0000A0A10000}"/>
    <cellStyle name="Normal 7 17 3 7 6" xfId="12510" xr:uid="{00000000-0005-0000-0000-0000A1A10000}"/>
    <cellStyle name="Normal 7 17 3 7 7" xfId="17461" xr:uid="{00000000-0005-0000-0000-0000A2A10000}"/>
    <cellStyle name="Normal 7 17 3 7 8" xfId="22413" xr:uid="{00000000-0005-0000-0000-0000A3A10000}"/>
    <cellStyle name="Normal 7 17 3 7 9" xfId="27365" xr:uid="{00000000-0005-0000-0000-0000A4A10000}"/>
    <cellStyle name="Normal 7 17 3 8" xfId="1158" xr:uid="{00000000-0005-0000-0000-0000A5A10000}"/>
    <cellStyle name="Normal 7 17 3 8 10" xfId="32911" xr:uid="{00000000-0005-0000-0000-0000A6A10000}"/>
    <cellStyle name="Normal 7 17 3 8 2" xfId="4656" xr:uid="{00000000-0005-0000-0000-0000A7A10000}"/>
    <cellStyle name="Normal 7 17 3 8 2 2" xfId="9606" xr:uid="{00000000-0005-0000-0000-0000A8A10000}"/>
    <cellStyle name="Normal 7 17 3 8 2 2 2" xfId="44267" xr:uid="{00000000-0005-0000-0000-0000A9A10000}"/>
    <cellStyle name="Normal 7 17 3 8 2 3" xfId="14556" xr:uid="{00000000-0005-0000-0000-0000AAA10000}"/>
    <cellStyle name="Normal 7 17 3 8 2 3 2" xfId="39315" xr:uid="{00000000-0005-0000-0000-0000ABA10000}"/>
    <cellStyle name="Normal 7 17 3 8 2 4" xfId="19507" xr:uid="{00000000-0005-0000-0000-0000ACA10000}"/>
    <cellStyle name="Normal 7 17 3 8 2 5" xfId="24459" xr:uid="{00000000-0005-0000-0000-0000ADA10000}"/>
    <cellStyle name="Normal 7 17 3 8 2 6" xfId="29411" xr:uid="{00000000-0005-0000-0000-0000AEA10000}"/>
    <cellStyle name="Normal 7 17 3 8 2 7" xfId="34363" xr:uid="{00000000-0005-0000-0000-0000AFA10000}"/>
    <cellStyle name="Normal 7 17 3 8 3" xfId="6108" xr:uid="{00000000-0005-0000-0000-0000B0A10000}"/>
    <cellStyle name="Normal 7 17 3 8 3 2" xfId="11058" xr:uid="{00000000-0005-0000-0000-0000B1A10000}"/>
    <cellStyle name="Normal 7 17 3 8 3 2 2" xfId="45719" xr:uid="{00000000-0005-0000-0000-0000B2A10000}"/>
    <cellStyle name="Normal 7 17 3 8 3 3" xfId="16008" xr:uid="{00000000-0005-0000-0000-0000B3A10000}"/>
    <cellStyle name="Normal 7 17 3 8 3 3 2" xfId="40767" xr:uid="{00000000-0005-0000-0000-0000B4A10000}"/>
    <cellStyle name="Normal 7 17 3 8 3 4" xfId="20959" xr:uid="{00000000-0005-0000-0000-0000B5A10000}"/>
    <cellStyle name="Normal 7 17 3 8 3 5" xfId="25911" xr:uid="{00000000-0005-0000-0000-0000B6A10000}"/>
    <cellStyle name="Normal 7 17 3 8 3 6" xfId="30863" xr:uid="{00000000-0005-0000-0000-0000B7A10000}"/>
    <cellStyle name="Normal 7 17 3 8 3 7" xfId="35815" xr:uid="{00000000-0005-0000-0000-0000B8A10000}"/>
    <cellStyle name="Normal 7 17 3 8 4" xfId="3204" xr:uid="{00000000-0005-0000-0000-0000B9A10000}"/>
    <cellStyle name="Normal 7 17 3 8 4 2" xfId="42815" xr:uid="{00000000-0005-0000-0000-0000BAA10000}"/>
    <cellStyle name="Normal 7 17 3 8 5" xfId="8154" xr:uid="{00000000-0005-0000-0000-0000BBA10000}"/>
    <cellStyle name="Normal 7 17 3 8 5 2" xfId="37863" xr:uid="{00000000-0005-0000-0000-0000BCA10000}"/>
    <cellStyle name="Normal 7 17 3 8 6" xfId="13104" xr:uid="{00000000-0005-0000-0000-0000BDA10000}"/>
    <cellStyle name="Normal 7 17 3 8 7" xfId="18055" xr:uid="{00000000-0005-0000-0000-0000BEA10000}"/>
    <cellStyle name="Normal 7 17 3 8 8" xfId="23007" xr:uid="{00000000-0005-0000-0000-0000BFA10000}"/>
    <cellStyle name="Normal 7 17 3 8 9" xfId="27959" xr:uid="{00000000-0005-0000-0000-0000C0A10000}"/>
    <cellStyle name="Normal 7 17 3 9" xfId="2346" xr:uid="{00000000-0005-0000-0000-0000C1A10000}"/>
    <cellStyle name="Normal 7 17 3 9 2" xfId="7296" xr:uid="{00000000-0005-0000-0000-0000C2A10000}"/>
    <cellStyle name="Normal 7 17 3 9 2 2" xfId="41957" xr:uid="{00000000-0005-0000-0000-0000C3A10000}"/>
    <cellStyle name="Normal 7 17 3 9 3" xfId="12246" xr:uid="{00000000-0005-0000-0000-0000C4A10000}"/>
    <cellStyle name="Normal 7 17 3 9 3 2" xfId="37005" xr:uid="{00000000-0005-0000-0000-0000C5A10000}"/>
    <cellStyle name="Normal 7 17 3 9 4" xfId="17197" xr:uid="{00000000-0005-0000-0000-0000C6A10000}"/>
    <cellStyle name="Normal 7 17 3 9 5" xfId="22149" xr:uid="{00000000-0005-0000-0000-0000C7A10000}"/>
    <cellStyle name="Normal 7 17 3 9 6" xfId="27101" xr:uid="{00000000-0005-0000-0000-0000C8A10000}"/>
    <cellStyle name="Normal 7 17 3 9 7" xfId="32053" xr:uid="{00000000-0005-0000-0000-0000C9A10000}"/>
    <cellStyle name="Normal 7 17 4" xfId="333" xr:uid="{00000000-0005-0000-0000-0000CAA10000}"/>
    <cellStyle name="Normal 7 17 4 10" xfId="11751" xr:uid="{00000000-0005-0000-0000-0000CBA10000}"/>
    <cellStyle name="Normal 7 17 4 11" xfId="16702" xr:uid="{00000000-0005-0000-0000-0000CCA10000}"/>
    <cellStyle name="Normal 7 17 4 12" xfId="21654" xr:uid="{00000000-0005-0000-0000-0000CDA10000}"/>
    <cellStyle name="Normal 7 17 4 13" xfId="26606" xr:uid="{00000000-0005-0000-0000-0000CEA10000}"/>
    <cellStyle name="Normal 7 17 4 14" xfId="31558" xr:uid="{00000000-0005-0000-0000-0000CFA10000}"/>
    <cellStyle name="Normal 7 17 4 2" xfId="927" xr:uid="{00000000-0005-0000-0000-0000D0A10000}"/>
    <cellStyle name="Normal 7 17 4 2 10" xfId="21918" xr:uid="{00000000-0005-0000-0000-0000D1A10000}"/>
    <cellStyle name="Normal 7 17 4 2 11" xfId="26870" xr:uid="{00000000-0005-0000-0000-0000D2A10000}"/>
    <cellStyle name="Normal 7 17 4 2 12" xfId="31822" xr:uid="{00000000-0005-0000-0000-0000D3A10000}"/>
    <cellStyle name="Normal 7 17 4 2 2" xfId="1521" xr:uid="{00000000-0005-0000-0000-0000D4A10000}"/>
    <cellStyle name="Normal 7 17 4 2 2 10" xfId="33274" xr:uid="{00000000-0005-0000-0000-0000D5A10000}"/>
    <cellStyle name="Normal 7 17 4 2 2 2" xfId="5019" xr:uid="{00000000-0005-0000-0000-0000D6A10000}"/>
    <cellStyle name="Normal 7 17 4 2 2 2 2" xfId="9969" xr:uid="{00000000-0005-0000-0000-0000D7A10000}"/>
    <cellStyle name="Normal 7 17 4 2 2 2 2 2" xfId="44630" xr:uid="{00000000-0005-0000-0000-0000D8A10000}"/>
    <cellStyle name="Normal 7 17 4 2 2 2 3" xfId="14919" xr:uid="{00000000-0005-0000-0000-0000D9A10000}"/>
    <cellStyle name="Normal 7 17 4 2 2 2 3 2" xfId="39678" xr:uid="{00000000-0005-0000-0000-0000DAA10000}"/>
    <cellStyle name="Normal 7 17 4 2 2 2 4" xfId="19870" xr:uid="{00000000-0005-0000-0000-0000DBA10000}"/>
    <cellStyle name="Normal 7 17 4 2 2 2 5" xfId="24822" xr:uid="{00000000-0005-0000-0000-0000DCA10000}"/>
    <cellStyle name="Normal 7 17 4 2 2 2 6" xfId="29774" xr:uid="{00000000-0005-0000-0000-0000DDA10000}"/>
    <cellStyle name="Normal 7 17 4 2 2 2 7" xfId="34726" xr:uid="{00000000-0005-0000-0000-0000DEA10000}"/>
    <cellStyle name="Normal 7 17 4 2 2 3" xfId="6471" xr:uid="{00000000-0005-0000-0000-0000DFA10000}"/>
    <cellStyle name="Normal 7 17 4 2 2 3 2" xfId="11421" xr:uid="{00000000-0005-0000-0000-0000E0A10000}"/>
    <cellStyle name="Normal 7 17 4 2 2 3 2 2" xfId="46082" xr:uid="{00000000-0005-0000-0000-0000E1A10000}"/>
    <cellStyle name="Normal 7 17 4 2 2 3 3" xfId="16371" xr:uid="{00000000-0005-0000-0000-0000E2A10000}"/>
    <cellStyle name="Normal 7 17 4 2 2 3 3 2" xfId="41130" xr:uid="{00000000-0005-0000-0000-0000E3A10000}"/>
    <cellStyle name="Normal 7 17 4 2 2 3 4" xfId="21322" xr:uid="{00000000-0005-0000-0000-0000E4A10000}"/>
    <cellStyle name="Normal 7 17 4 2 2 3 5" xfId="26274" xr:uid="{00000000-0005-0000-0000-0000E5A10000}"/>
    <cellStyle name="Normal 7 17 4 2 2 3 6" xfId="31226" xr:uid="{00000000-0005-0000-0000-0000E6A10000}"/>
    <cellStyle name="Normal 7 17 4 2 2 3 7" xfId="36178" xr:uid="{00000000-0005-0000-0000-0000E7A10000}"/>
    <cellStyle name="Normal 7 17 4 2 2 4" xfId="3567" xr:uid="{00000000-0005-0000-0000-0000E8A10000}"/>
    <cellStyle name="Normal 7 17 4 2 2 4 2" xfId="43178" xr:uid="{00000000-0005-0000-0000-0000E9A10000}"/>
    <cellStyle name="Normal 7 17 4 2 2 5" xfId="8517" xr:uid="{00000000-0005-0000-0000-0000EAA10000}"/>
    <cellStyle name="Normal 7 17 4 2 2 5 2" xfId="38226" xr:uid="{00000000-0005-0000-0000-0000EBA10000}"/>
    <cellStyle name="Normal 7 17 4 2 2 6" xfId="13467" xr:uid="{00000000-0005-0000-0000-0000ECA10000}"/>
    <cellStyle name="Normal 7 17 4 2 2 7" xfId="18418" xr:uid="{00000000-0005-0000-0000-0000EDA10000}"/>
    <cellStyle name="Normal 7 17 4 2 2 8" xfId="23370" xr:uid="{00000000-0005-0000-0000-0000EEA10000}"/>
    <cellStyle name="Normal 7 17 4 2 2 9" xfId="28322" xr:uid="{00000000-0005-0000-0000-0000EFA10000}"/>
    <cellStyle name="Normal 7 17 4 2 3" xfId="2973" xr:uid="{00000000-0005-0000-0000-0000F0A10000}"/>
    <cellStyle name="Normal 7 17 4 2 3 2" xfId="7923" xr:uid="{00000000-0005-0000-0000-0000F1A10000}"/>
    <cellStyle name="Normal 7 17 4 2 3 2 2" xfId="42584" xr:uid="{00000000-0005-0000-0000-0000F2A10000}"/>
    <cellStyle name="Normal 7 17 4 2 3 3" xfId="12873" xr:uid="{00000000-0005-0000-0000-0000F3A10000}"/>
    <cellStyle name="Normal 7 17 4 2 3 3 2" xfId="37632" xr:uid="{00000000-0005-0000-0000-0000F4A10000}"/>
    <cellStyle name="Normal 7 17 4 2 3 4" xfId="17824" xr:uid="{00000000-0005-0000-0000-0000F5A10000}"/>
    <cellStyle name="Normal 7 17 4 2 3 5" xfId="22776" xr:uid="{00000000-0005-0000-0000-0000F6A10000}"/>
    <cellStyle name="Normal 7 17 4 2 3 6" xfId="27728" xr:uid="{00000000-0005-0000-0000-0000F7A10000}"/>
    <cellStyle name="Normal 7 17 4 2 3 7" xfId="32680" xr:uid="{00000000-0005-0000-0000-0000F8A10000}"/>
    <cellStyle name="Normal 7 17 4 2 4" xfId="4425" xr:uid="{00000000-0005-0000-0000-0000F9A10000}"/>
    <cellStyle name="Normal 7 17 4 2 4 2" xfId="9375" xr:uid="{00000000-0005-0000-0000-0000FAA10000}"/>
    <cellStyle name="Normal 7 17 4 2 4 2 2" xfId="44036" xr:uid="{00000000-0005-0000-0000-0000FBA10000}"/>
    <cellStyle name="Normal 7 17 4 2 4 3" xfId="14325" xr:uid="{00000000-0005-0000-0000-0000FCA10000}"/>
    <cellStyle name="Normal 7 17 4 2 4 3 2" xfId="39084" xr:uid="{00000000-0005-0000-0000-0000FDA10000}"/>
    <cellStyle name="Normal 7 17 4 2 4 4" xfId="19276" xr:uid="{00000000-0005-0000-0000-0000FEA10000}"/>
    <cellStyle name="Normal 7 17 4 2 4 5" xfId="24228" xr:uid="{00000000-0005-0000-0000-0000FFA10000}"/>
    <cellStyle name="Normal 7 17 4 2 4 6" xfId="29180" xr:uid="{00000000-0005-0000-0000-000000A20000}"/>
    <cellStyle name="Normal 7 17 4 2 4 7" xfId="34132" xr:uid="{00000000-0005-0000-0000-000001A20000}"/>
    <cellStyle name="Normal 7 17 4 2 5" xfId="5877" xr:uid="{00000000-0005-0000-0000-000002A20000}"/>
    <cellStyle name="Normal 7 17 4 2 5 2" xfId="10827" xr:uid="{00000000-0005-0000-0000-000003A20000}"/>
    <cellStyle name="Normal 7 17 4 2 5 2 2" xfId="45488" xr:uid="{00000000-0005-0000-0000-000004A20000}"/>
    <cellStyle name="Normal 7 17 4 2 5 3" xfId="15777" xr:uid="{00000000-0005-0000-0000-000005A20000}"/>
    <cellStyle name="Normal 7 17 4 2 5 3 2" xfId="40536" xr:uid="{00000000-0005-0000-0000-000006A20000}"/>
    <cellStyle name="Normal 7 17 4 2 5 4" xfId="20728" xr:uid="{00000000-0005-0000-0000-000007A20000}"/>
    <cellStyle name="Normal 7 17 4 2 5 5" xfId="25680" xr:uid="{00000000-0005-0000-0000-000008A20000}"/>
    <cellStyle name="Normal 7 17 4 2 5 6" xfId="30632" xr:uid="{00000000-0005-0000-0000-000009A20000}"/>
    <cellStyle name="Normal 7 17 4 2 5 7" xfId="35584" xr:uid="{00000000-0005-0000-0000-00000AA20000}"/>
    <cellStyle name="Normal 7 17 4 2 6" xfId="2115" xr:uid="{00000000-0005-0000-0000-00000BA20000}"/>
    <cellStyle name="Normal 7 17 4 2 6 2" xfId="41726" xr:uid="{00000000-0005-0000-0000-00000CA20000}"/>
    <cellStyle name="Normal 7 17 4 2 7" xfId="7065" xr:uid="{00000000-0005-0000-0000-00000DA20000}"/>
    <cellStyle name="Normal 7 17 4 2 7 2" xfId="36774" xr:uid="{00000000-0005-0000-0000-00000EA20000}"/>
    <cellStyle name="Normal 7 17 4 2 8" xfId="12015" xr:uid="{00000000-0005-0000-0000-00000FA20000}"/>
    <cellStyle name="Normal 7 17 4 2 9" xfId="16966" xr:uid="{00000000-0005-0000-0000-000010A20000}"/>
    <cellStyle name="Normal 7 17 4 3" xfId="663" xr:uid="{00000000-0005-0000-0000-000011A20000}"/>
    <cellStyle name="Normal 7 17 4 3 10" xfId="32416" xr:uid="{00000000-0005-0000-0000-000012A20000}"/>
    <cellStyle name="Normal 7 17 4 3 2" xfId="4161" xr:uid="{00000000-0005-0000-0000-000013A20000}"/>
    <cellStyle name="Normal 7 17 4 3 2 2" xfId="9111" xr:uid="{00000000-0005-0000-0000-000014A20000}"/>
    <cellStyle name="Normal 7 17 4 3 2 2 2" xfId="43772" xr:uid="{00000000-0005-0000-0000-000015A20000}"/>
    <cellStyle name="Normal 7 17 4 3 2 3" xfId="14061" xr:uid="{00000000-0005-0000-0000-000016A20000}"/>
    <cellStyle name="Normal 7 17 4 3 2 3 2" xfId="38820" xr:uid="{00000000-0005-0000-0000-000017A20000}"/>
    <cellStyle name="Normal 7 17 4 3 2 4" xfId="19012" xr:uid="{00000000-0005-0000-0000-000018A20000}"/>
    <cellStyle name="Normal 7 17 4 3 2 5" xfId="23964" xr:uid="{00000000-0005-0000-0000-000019A20000}"/>
    <cellStyle name="Normal 7 17 4 3 2 6" xfId="28916" xr:uid="{00000000-0005-0000-0000-00001AA20000}"/>
    <cellStyle name="Normal 7 17 4 3 2 7" xfId="33868" xr:uid="{00000000-0005-0000-0000-00001BA20000}"/>
    <cellStyle name="Normal 7 17 4 3 3" xfId="5613" xr:uid="{00000000-0005-0000-0000-00001CA20000}"/>
    <cellStyle name="Normal 7 17 4 3 3 2" xfId="10563" xr:uid="{00000000-0005-0000-0000-00001DA20000}"/>
    <cellStyle name="Normal 7 17 4 3 3 2 2" xfId="45224" xr:uid="{00000000-0005-0000-0000-00001EA20000}"/>
    <cellStyle name="Normal 7 17 4 3 3 3" xfId="15513" xr:uid="{00000000-0005-0000-0000-00001FA20000}"/>
    <cellStyle name="Normal 7 17 4 3 3 3 2" xfId="40272" xr:uid="{00000000-0005-0000-0000-000020A20000}"/>
    <cellStyle name="Normal 7 17 4 3 3 4" xfId="20464" xr:uid="{00000000-0005-0000-0000-000021A20000}"/>
    <cellStyle name="Normal 7 17 4 3 3 5" xfId="25416" xr:uid="{00000000-0005-0000-0000-000022A20000}"/>
    <cellStyle name="Normal 7 17 4 3 3 6" xfId="30368" xr:uid="{00000000-0005-0000-0000-000023A20000}"/>
    <cellStyle name="Normal 7 17 4 3 3 7" xfId="35320" xr:uid="{00000000-0005-0000-0000-000024A20000}"/>
    <cellStyle name="Normal 7 17 4 3 4" xfId="2709" xr:uid="{00000000-0005-0000-0000-000025A20000}"/>
    <cellStyle name="Normal 7 17 4 3 4 2" xfId="42320" xr:uid="{00000000-0005-0000-0000-000026A20000}"/>
    <cellStyle name="Normal 7 17 4 3 5" xfId="7659" xr:uid="{00000000-0005-0000-0000-000027A20000}"/>
    <cellStyle name="Normal 7 17 4 3 5 2" xfId="37368" xr:uid="{00000000-0005-0000-0000-000028A20000}"/>
    <cellStyle name="Normal 7 17 4 3 6" xfId="12609" xr:uid="{00000000-0005-0000-0000-000029A20000}"/>
    <cellStyle name="Normal 7 17 4 3 7" xfId="17560" xr:uid="{00000000-0005-0000-0000-00002AA20000}"/>
    <cellStyle name="Normal 7 17 4 3 8" xfId="22512" xr:uid="{00000000-0005-0000-0000-00002BA20000}"/>
    <cellStyle name="Normal 7 17 4 3 9" xfId="27464" xr:uid="{00000000-0005-0000-0000-00002CA20000}"/>
    <cellStyle name="Normal 7 17 4 4" xfId="1257" xr:uid="{00000000-0005-0000-0000-00002DA20000}"/>
    <cellStyle name="Normal 7 17 4 4 10" xfId="33010" xr:uid="{00000000-0005-0000-0000-00002EA20000}"/>
    <cellStyle name="Normal 7 17 4 4 2" xfId="4755" xr:uid="{00000000-0005-0000-0000-00002FA20000}"/>
    <cellStyle name="Normal 7 17 4 4 2 2" xfId="9705" xr:uid="{00000000-0005-0000-0000-000030A20000}"/>
    <cellStyle name="Normal 7 17 4 4 2 2 2" xfId="44366" xr:uid="{00000000-0005-0000-0000-000031A20000}"/>
    <cellStyle name="Normal 7 17 4 4 2 3" xfId="14655" xr:uid="{00000000-0005-0000-0000-000032A20000}"/>
    <cellStyle name="Normal 7 17 4 4 2 3 2" xfId="39414" xr:uid="{00000000-0005-0000-0000-000033A20000}"/>
    <cellStyle name="Normal 7 17 4 4 2 4" xfId="19606" xr:uid="{00000000-0005-0000-0000-000034A20000}"/>
    <cellStyle name="Normal 7 17 4 4 2 5" xfId="24558" xr:uid="{00000000-0005-0000-0000-000035A20000}"/>
    <cellStyle name="Normal 7 17 4 4 2 6" xfId="29510" xr:uid="{00000000-0005-0000-0000-000036A20000}"/>
    <cellStyle name="Normal 7 17 4 4 2 7" xfId="34462" xr:uid="{00000000-0005-0000-0000-000037A20000}"/>
    <cellStyle name="Normal 7 17 4 4 3" xfId="6207" xr:uid="{00000000-0005-0000-0000-000038A20000}"/>
    <cellStyle name="Normal 7 17 4 4 3 2" xfId="11157" xr:uid="{00000000-0005-0000-0000-000039A20000}"/>
    <cellStyle name="Normal 7 17 4 4 3 2 2" xfId="45818" xr:uid="{00000000-0005-0000-0000-00003AA20000}"/>
    <cellStyle name="Normal 7 17 4 4 3 3" xfId="16107" xr:uid="{00000000-0005-0000-0000-00003BA20000}"/>
    <cellStyle name="Normal 7 17 4 4 3 3 2" xfId="40866" xr:uid="{00000000-0005-0000-0000-00003CA20000}"/>
    <cellStyle name="Normal 7 17 4 4 3 4" xfId="21058" xr:uid="{00000000-0005-0000-0000-00003DA20000}"/>
    <cellStyle name="Normal 7 17 4 4 3 5" xfId="26010" xr:uid="{00000000-0005-0000-0000-00003EA20000}"/>
    <cellStyle name="Normal 7 17 4 4 3 6" xfId="30962" xr:uid="{00000000-0005-0000-0000-00003FA20000}"/>
    <cellStyle name="Normal 7 17 4 4 3 7" xfId="35914" xr:uid="{00000000-0005-0000-0000-000040A20000}"/>
    <cellStyle name="Normal 7 17 4 4 4" xfId="3303" xr:uid="{00000000-0005-0000-0000-000041A20000}"/>
    <cellStyle name="Normal 7 17 4 4 4 2" xfId="42914" xr:uid="{00000000-0005-0000-0000-000042A20000}"/>
    <cellStyle name="Normal 7 17 4 4 5" xfId="8253" xr:uid="{00000000-0005-0000-0000-000043A20000}"/>
    <cellStyle name="Normal 7 17 4 4 5 2" xfId="37962" xr:uid="{00000000-0005-0000-0000-000044A20000}"/>
    <cellStyle name="Normal 7 17 4 4 6" xfId="13203" xr:uid="{00000000-0005-0000-0000-000045A20000}"/>
    <cellStyle name="Normal 7 17 4 4 7" xfId="18154" xr:uid="{00000000-0005-0000-0000-000046A20000}"/>
    <cellStyle name="Normal 7 17 4 4 8" xfId="23106" xr:uid="{00000000-0005-0000-0000-000047A20000}"/>
    <cellStyle name="Normal 7 17 4 4 9" xfId="28058" xr:uid="{00000000-0005-0000-0000-000048A20000}"/>
    <cellStyle name="Normal 7 17 4 5" xfId="2379" xr:uid="{00000000-0005-0000-0000-000049A20000}"/>
    <cellStyle name="Normal 7 17 4 5 2" xfId="7329" xr:uid="{00000000-0005-0000-0000-00004AA20000}"/>
    <cellStyle name="Normal 7 17 4 5 2 2" xfId="41990" xr:uid="{00000000-0005-0000-0000-00004BA20000}"/>
    <cellStyle name="Normal 7 17 4 5 3" xfId="12279" xr:uid="{00000000-0005-0000-0000-00004CA20000}"/>
    <cellStyle name="Normal 7 17 4 5 3 2" xfId="37038" xr:uid="{00000000-0005-0000-0000-00004DA20000}"/>
    <cellStyle name="Normal 7 17 4 5 4" xfId="17230" xr:uid="{00000000-0005-0000-0000-00004EA20000}"/>
    <cellStyle name="Normal 7 17 4 5 5" xfId="22182" xr:uid="{00000000-0005-0000-0000-00004FA20000}"/>
    <cellStyle name="Normal 7 17 4 5 6" xfId="27134" xr:uid="{00000000-0005-0000-0000-000050A20000}"/>
    <cellStyle name="Normal 7 17 4 5 7" xfId="32086" xr:uid="{00000000-0005-0000-0000-000051A20000}"/>
    <cellStyle name="Normal 7 17 4 6" xfId="3831" xr:uid="{00000000-0005-0000-0000-000052A20000}"/>
    <cellStyle name="Normal 7 17 4 6 2" xfId="8781" xr:uid="{00000000-0005-0000-0000-000053A20000}"/>
    <cellStyle name="Normal 7 17 4 6 2 2" xfId="43442" xr:uid="{00000000-0005-0000-0000-000054A20000}"/>
    <cellStyle name="Normal 7 17 4 6 3" xfId="13731" xr:uid="{00000000-0005-0000-0000-000055A20000}"/>
    <cellStyle name="Normal 7 17 4 6 3 2" xfId="38490" xr:uid="{00000000-0005-0000-0000-000056A20000}"/>
    <cellStyle name="Normal 7 17 4 6 4" xfId="18682" xr:uid="{00000000-0005-0000-0000-000057A20000}"/>
    <cellStyle name="Normal 7 17 4 6 5" xfId="23634" xr:uid="{00000000-0005-0000-0000-000058A20000}"/>
    <cellStyle name="Normal 7 17 4 6 6" xfId="28586" xr:uid="{00000000-0005-0000-0000-000059A20000}"/>
    <cellStyle name="Normal 7 17 4 6 7" xfId="33538" xr:uid="{00000000-0005-0000-0000-00005AA20000}"/>
    <cellStyle name="Normal 7 17 4 7" xfId="5283" xr:uid="{00000000-0005-0000-0000-00005BA20000}"/>
    <cellStyle name="Normal 7 17 4 7 2" xfId="10233" xr:uid="{00000000-0005-0000-0000-00005CA20000}"/>
    <cellStyle name="Normal 7 17 4 7 2 2" xfId="44894" xr:uid="{00000000-0005-0000-0000-00005DA20000}"/>
    <cellStyle name="Normal 7 17 4 7 3" xfId="15183" xr:uid="{00000000-0005-0000-0000-00005EA20000}"/>
    <cellStyle name="Normal 7 17 4 7 3 2" xfId="39942" xr:uid="{00000000-0005-0000-0000-00005FA20000}"/>
    <cellStyle name="Normal 7 17 4 7 4" xfId="20134" xr:uid="{00000000-0005-0000-0000-000060A20000}"/>
    <cellStyle name="Normal 7 17 4 7 5" xfId="25086" xr:uid="{00000000-0005-0000-0000-000061A20000}"/>
    <cellStyle name="Normal 7 17 4 7 6" xfId="30038" xr:uid="{00000000-0005-0000-0000-000062A20000}"/>
    <cellStyle name="Normal 7 17 4 7 7" xfId="34990" xr:uid="{00000000-0005-0000-0000-000063A20000}"/>
    <cellStyle name="Normal 7 17 4 8" xfId="1851" xr:uid="{00000000-0005-0000-0000-000064A20000}"/>
    <cellStyle name="Normal 7 17 4 8 2" xfId="41462" xr:uid="{00000000-0005-0000-0000-000065A20000}"/>
    <cellStyle name="Normal 7 17 4 9" xfId="6801" xr:uid="{00000000-0005-0000-0000-000066A20000}"/>
    <cellStyle name="Normal 7 17 4 9 2" xfId="36510" xr:uid="{00000000-0005-0000-0000-000067A20000}"/>
    <cellStyle name="Normal 7 17 5" xfId="399" xr:uid="{00000000-0005-0000-0000-000068A20000}"/>
    <cellStyle name="Normal 7 17 5 10" xfId="11817" xr:uid="{00000000-0005-0000-0000-000069A20000}"/>
    <cellStyle name="Normal 7 17 5 11" xfId="16768" xr:uid="{00000000-0005-0000-0000-00006AA20000}"/>
    <cellStyle name="Normal 7 17 5 12" xfId="21720" xr:uid="{00000000-0005-0000-0000-00006BA20000}"/>
    <cellStyle name="Normal 7 17 5 13" xfId="26672" xr:uid="{00000000-0005-0000-0000-00006CA20000}"/>
    <cellStyle name="Normal 7 17 5 14" xfId="31624" xr:uid="{00000000-0005-0000-0000-00006DA20000}"/>
    <cellStyle name="Normal 7 17 5 2" xfId="993" xr:uid="{00000000-0005-0000-0000-00006EA20000}"/>
    <cellStyle name="Normal 7 17 5 2 10" xfId="21984" xr:uid="{00000000-0005-0000-0000-00006FA20000}"/>
    <cellStyle name="Normal 7 17 5 2 11" xfId="26936" xr:uid="{00000000-0005-0000-0000-000070A20000}"/>
    <cellStyle name="Normal 7 17 5 2 12" xfId="31888" xr:uid="{00000000-0005-0000-0000-000071A20000}"/>
    <cellStyle name="Normal 7 17 5 2 2" xfId="1587" xr:uid="{00000000-0005-0000-0000-000072A20000}"/>
    <cellStyle name="Normal 7 17 5 2 2 10" xfId="33340" xr:uid="{00000000-0005-0000-0000-000073A20000}"/>
    <cellStyle name="Normal 7 17 5 2 2 2" xfId="5085" xr:uid="{00000000-0005-0000-0000-000074A20000}"/>
    <cellStyle name="Normal 7 17 5 2 2 2 2" xfId="10035" xr:uid="{00000000-0005-0000-0000-000075A20000}"/>
    <cellStyle name="Normal 7 17 5 2 2 2 2 2" xfId="44696" xr:uid="{00000000-0005-0000-0000-000076A20000}"/>
    <cellStyle name="Normal 7 17 5 2 2 2 3" xfId="14985" xr:uid="{00000000-0005-0000-0000-000077A20000}"/>
    <cellStyle name="Normal 7 17 5 2 2 2 3 2" xfId="39744" xr:uid="{00000000-0005-0000-0000-000078A20000}"/>
    <cellStyle name="Normal 7 17 5 2 2 2 4" xfId="19936" xr:uid="{00000000-0005-0000-0000-000079A20000}"/>
    <cellStyle name="Normal 7 17 5 2 2 2 5" xfId="24888" xr:uid="{00000000-0005-0000-0000-00007AA20000}"/>
    <cellStyle name="Normal 7 17 5 2 2 2 6" xfId="29840" xr:uid="{00000000-0005-0000-0000-00007BA20000}"/>
    <cellStyle name="Normal 7 17 5 2 2 2 7" xfId="34792" xr:uid="{00000000-0005-0000-0000-00007CA20000}"/>
    <cellStyle name="Normal 7 17 5 2 2 3" xfId="6537" xr:uid="{00000000-0005-0000-0000-00007DA20000}"/>
    <cellStyle name="Normal 7 17 5 2 2 3 2" xfId="11487" xr:uid="{00000000-0005-0000-0000-00007EA20000}"/>
    <cellStyle name="Normal 7 17 5 2 2 3 2 2" xfId="46148" xr:uid="{00000000-0005-0000-0000-00007FA20000}"/>
    <cellStyle name="Normal 7 17 5 2 2 3 3" xfId="16437" xr:uid="{00000000-0005-0000-0000-000080A20000}"/>
    <cellStyle name="Normal 7 17 5 2 2 3 3 2" xfId="41196" xr:uid="{00000000-0005-0000-0000-000081A20000}"/>
    <cellStyle name="Normal 7 17 5 2 2 3 4" xfId="21388" xr:uid="{00000000-0005-0000-0000-000082A20000}"/>
    <cellStyle name="Normal 7 17 5 2 2 3 5" xfId="26340" xr:uid="{00000000-0005-0000-0000-000083A20000}"/>
    <cellStyle name="Normal 7 17 5 2 2 3 6" xfId="31292" xr:uid="{00000000-0005-0000-0000-000084A20000}"/>
    <cellStyle name="Normal 7 17 5 2 2 3 7" xfId="36244" xr:uid="{00000000-0005-0000-0000-000085A20000}"/>
    <cellStyle name="Normal 7 17 5 2 2 4" xfId="3633" xr:uid="{00000000-0005-0000-0000-000086A20000}"/>
    <cellStyle name="Normal 7 17 5 2 2 4 2" xfId="43244" xr:uid="{00000000-0005-0000-0000-000087A20000}"/>
    <cellStyle name="Normal 7 17 5 2 2 5" xfId="8583" xr:uid="{00000000-0005-0000-0000-000088A20000}"/>
    <cellStyle name="Normal 7 17 5 2 2 5 2" xfId="38292" xr:uid="{00000000-0005-0000-0000-000089A20000}"/>
    <cellStyle name="Normal 7 17 5 2 2 6" xfId="13533" xr:uid="{00000000-0005-0000-0000-00008AA20000}"/>
    <cellStyle name="Normal 7 17 5 2 2 7" xfId="18484" xr:uid="{00000000-0005-0000-0000-00008BA20000}"/>
    <cellStyle name="Normal 7 17 5 2 2 8" xfId="23436" xr:uid="{00000000-0005-0000-0000-00008CA20000}"/>
    <cellStyle name="Normal 7 17 5 2 2 9" xfId="28388" xr:uid="{00000000-0005-0000-0000-00008DA20000}"/>
    <cellStyle name="Normal 7 17 5 2 3" xfId="3039" xr:uid="{00000000-0005-0000-0000-00008EA20000}"/>
    <cellStyle name="Normal 7 17 5 2 3 2" xfId="7989" xr:uid="{00000000-0005-0000-0000-00008FA20000}"/>
    <cellStyle name="Normal 7 17 5 2 3 2 2" xfId="42650" xr:uid="{00000000-0005-0000-0000-000090A20000}"/>
    <cellStyle name="Normal 7 17 5 2 3 3" xfId="12939" xr:uid="{00000000-0005-0000-0000-000091A20000}"/>
    <cellStyle name="Normal 7 17 5 2 3 3 2" xfId="37698" xr:uid="{00000000-0005-0000-0000-000092A20000}"/>
    <cellStyle name="Normal 7 17 5 2 3 4" xfId="17890" xr:uid="{00000000-0005-0000-0000-000093A20000}"/>
    <cellStyle name="Normal 7 17 5 2 3 5" xfId="22842" xr:uid="{00000000-0005-0000-0000-000094A20000}"/>
    <cellStyle name="Normal 7 17 5 2 3 6" xfId="27794" xr:uid="{00000000-0005-0000-0000-000095A20000}"/>
    <cellStyle name="Normal 7 17 5 2 3 7" xfId="32746" xr:uid="{00000000-0005-0000-0000-000096A20000}"/>
    <cellStyle name="Normal 7 17 5 2 4" xfId="4491" xr:uid="{00000000-0005-0000-0000-000097A20000}"/>
    <cellStyle name="Normal 7 17 5 2 4 2" xfId="9441" xr:uid="{00000000-0005-0000-0000-000098A20000}"/>
    <cellStyle name="Normal 7 17 5 2 4 2 2" xfId="44102" xr:uid="{00000000-0005-0000-0000-000099A20000}"/>
    <cellStyle name="Normal 7 17 5 2 4 3" xfId="14391" xr:uid="{00000000-0005-0000-0000-00009AA20000}"/>
    <cellStyle name="Normal 7 17 5 2 4 3 2" xfId="39150" xr:uid="{00000000-0005-0000-0000-00009BA20000}"/>
    <cellStyle name="Normal 7 17 5 2 4 4" xfId="19342" xr:uid="{00000000-0005-0000-0000-00009CA20000}"/>
    <cellStyle name="Normal 7 17 5 2 4 5" xfId="24294" xr:uid="{00000000-0005-0000-0000-00009DA20000}"/>
    <cellStyle name="Normal 7 17 5 2 4 6" xfId="29246" xr:uid="{00000000-0005-0000-0000-00009EA20000}"/>
    <cellStyle name="Normal 7 17 5 2 4 7" xfId="34198" xr:uid="{00000000-0005-0000-0000-00009FA20000}"/>
    <cellStyle name="Normal 7 17 5 2 5" xfId="5943" xr:uid="{00000000-0005-0000-0000-0000A0A20000}"/>
    <cellStyle name="Normal 7 17 5 2 5 2" xfId="10893" xr:uid="{00000000-0005-0000-0000-0000A1A20000}"/>
    <cellStyle name="Normal 7 17 5 2 5 2 2" xfId="45554" xr:uid="{00000000-0005-0000-0000-0000A2A20000}"/>
    <cellStyle name="Normal 7 17 5 2 5 3" xfId="15843" xr:uid="{00000000-0005-0000-0000-0000A3A20000}"/>
    <cellStyle name="Normal 7 17 5 2 5 3 2" xfId="40602" xr:uid="{00000000-0005-0000-0000-0000A4A20000}"/>
    <cellStyle name="Normal 7 17 5 2 5 4" xfId="20794" xr:uid="{00000000-0005-0000-0000-0000A5A20000}"/>
    <cellStyle name="Normal 7 17 5 2 5 5" xfId="25746" xr:uid="{00000000-0005-0000-0000-0000A6A20000}"/>
    <cellStyle name="Normal 7 17 5 2 5 6" xfId="30698" xr:uid="{00000000-0005-0000-0000-0000A7A20000}"/>
    <cellStyle name="Normal 7 17 5 2 5 7" xfId="35650" xr:uid="{00000000-0005-0000-0000-0000A8A20000}"/>
    <cellStyle name="Normal 7 17 5 2 6" xfId="2181" xr:uid="{00000000-0005-0000-0000-0000A9A20000}"/>
    <cellStyle name="Normal 7 17 5 2 6 2" xfId="41792" xr:uid="{00000000-0005-0000-0000-0000AAA20000}"/>
    <cellStyle name="Normal 7 17 5 2 7" xfId="7131" xr:uid="{00000000-0005-0000-0000-0000ABA20000}"/>
    <cellStyle name="Normal 7 17 5 2 7 2" xfId="36840" xr:uid="{00000000-0005-0000-0000-0000ACA20000}"/>
    <cellStyle name="Normal 7 17 5 2 8" xfId="12081" xr:uid="{00000000-0005-0000-0000-0000ADA20000}"/>
    <cellStyle name="Normal 7 17 5 2 9" xfId="17032" xr:uid="{00000000-0005-0000-0000-0000AEA20000}"/>
    <cellStyle name="Normal 7 17 5 3" xfId="729" xr:uid="{00000000-0005-0000-0000-0000AFA20000}"/>
    <cellStyle name="Normal 7 17 5 3 10" xfId="32482" xr:uid="{00000000-0005-0000-0000-0000B0A20000}"/>
    <cellStyle name="Normal 7 17 5 3 2" xfId="4227" xr:uid="{00000000-0005-0000-0000-0000B1A20000}"/>
    <cellStyle name="Normal 7 17 5 3 2 2" xfId="9177" xr:uid="{00000000-0005-0000-0000-0000B2A20000}"/>
    <cellStyle name="Normal 7 17 5 3 2 2 2" xfId="43838" xr:uid="{00000000-0005-0000-0000-0000B3A20000}"/>
    <cellStyle name="Normal 7 17 5 3 2 3" xfId="14127" xr:uid="{00000000-0005-0000-0000-0000B4A20000}"/>
    <cellStyle name="Normal 7 17 5 3 2 3 2" xfId="38886" xr:uid="{00000000-0005-0000-0000-0000B5A20000}"/>
    <cellStyle name="Normal 7 17 5 3 2 4" xfId="19078" xr:uid="{00000000-0005-0000-0000-0000B6A20000}"/>
    <cellStyle name="Normal 7 17 5 3 2 5" xfId="24030" xr:uid="{00000000-0005-0000-0000-0000B7A20000}"/>
    <cellStyle name="Normal 7 17 5 3 2 6" xfId="28982" xr:uid="{00000000-0005-0000-0000-0000B8A20000}"/>
    <cellStyle name="Normal 7 17 5 3 2 7" xfId="33934" xr:uid="{00000000-0005-0000-0000-0000B9A20000}"/>
    <cellStyle name="Normal 7 17 5 3 3" xfId="5679" xr:uid="{00000000-0005-0000-0000-0000BAA20000}"/>
    <cellStyle name="Normal 7 17 5 3 3 2" xfId="10629" xr:uid="{00000000-0005-0000-0000-0000BBA20000}"/>
    <cellStyle name="Normal 7 17 5 3 3 2 2" xfId="45290" xr:uid="{00000000-0005-0000-0000-0000BCA20000}"/>
    <cellStyle name="Normal 7 17 5 3 3 3" xfId="15579" xr:uid="{00000000-0005-0000-0000-0000BDA20000}"/>
    <cellStyle name="Normal 7 17 5 3 3 3 2" xfId="40338" xr:uid="{00000000-0005-0000-0000-0000BEA20000}"/>
    <cellStyle name="Normal 7 17 5 3 3 4" xfId="20530" xr:uid="{00000000-0005-0000-0000-0000BFA20000}"/>
    <cellStyle name="Normal 7 17 5 3 3 5" xfId="25482" xr:uid="{00000000-0005-0000-0000-0000C0A20000}"/>
    <cellStyle name="Normal 7 17 5 3 3 6" xfId="30434" xr:uid="{00000000-0005-0000-0000-0000C1A20000}"/>
    <cellStyle name="Normal 7 17 5 3 3 7" xfId="35386" xr:uid="{00000000-0005-0000-0000-0000C2A20000}"/>
    <cellStyle name="Normal 7 17 5 3 4" xfId="2775" xr:uid="{00000000-0005-0000-0000-0000C3A20000}"/>
    <cellStyle name="Normal 7 17 5 3 4 2" xfId="42386" xr:uid="{00000000-0005-0000-0000-0000C4A20000}"/>
    <cellStyle name="Normal 7 17 5 3 5" xfId="7725" xr:uid="{00000000-0005-0000-0000-0000C5A20000}"/>
    <cellStyle name="Normal 7 17 5 3 5 2" xfId="37434" xr:uid="{00000000-0005-0000-0000-0000C6A20000}"/>
    <cellStyle name="Normal 7 17 5 3 6" xfId="12675" xr:uid="{00000000-0005-0000-0000-0000C7A20000}"/>
    <cellStyle name="Normal 7 17 5 3 7" xfId="17626" xr:uid="{00000000-0005-0000-0000-0000C8A20000}"/>
    <cellStyle name="Normal 7 17 5 3 8" xfId="22578" xr:uid="{00000000-0005-0000-0000-0000C9A20000}"/>
    <cellStyle name="Normal 7 17 5 3 9" xfId="27530" xr:uid="{00000000-0005-0000-0000-0000CAA20000}"/>
    <cellStyle name="Normal 7 17 5 4" xfId="1323" xr:uid="{00000000-0005-0000-0000-0000CBA20000}"/>
    <cellStyle name="Normal 7 17 5 4 10" xfId="33076" xr:uid="{00000000-0005-0000-0000-0000CCA20000}"/>
    <cellStyle name="Normal 7 17 5 4 2" xfId="4821" xr:uid="{00000000-0005-0000-0000-0000CDA20000}"/>
    <cellStyle name="Normal 7 17 5 4 2 2" xfId="9771" xr:uid="{00000000-0005-0000-0000-0000CEA20000}"/>
    <cellStyle name="Normal 7 17 5 4 2 2 2" xfId="44432" xr:uid="{00000000-0005-0000-0000-0000CFA20000}"/>
    <cellStyle name="Normal 7 17 5 4 2 3" xfId="14721" xr:uid="{00000000-0005-0000-0000-0000D0A20000}"/>
    <cellStyle name="Normal 7 17 5 4 2 3 2" xfId="39480" xr:uid="{00000000-0005-0000-0000-0000D1A20000}"/>
    <cellStyle name="Normal 7 17 5 4 2 4" xfId="19672" xr:uid="{00000000-0005-0000-0000-0000D2A20000}"/>
    <cellStyle name="Normal 7 17 5 4 2 5" xfId="24624" xr:uid="{00000000-0005-0000-0000-0000D3A20000}"/>
    <cellStyle name="Normal 7 17 5 4 2 6" xfId="29576" xr:uid="{00000000-0005-0000-0000-0000D4A20000}"/>
    <cellStyle name="Normal 7 17 5 4 2 7" xfId="34528" xr:uid="{00000000-0005-0000-0000-0000D5A20000}"/>
    <cellStyle name="Normal 7 17 5 4 3" xfId="6273" xr:uid="{00000000-0005-0000-0000-0000D6A20000}"/>
    <cellStyle name="Normal 7 17 5 4 3 2" xfId="11223" xr:uid="{00000000-0005-0000-0000-0000D7A20000}"/>
    <cellStyle name="Normal 7 17 5 4 3 2 2" xfId="45884" xr:uid="{00000000-0005-0000-0000-0000D8A20000}"/>
    <cellStyle name="Normal 7 17 5 4 3 3" xfId="16173" xr:uid="{00000000-0005-0000-0000-0000D9A20000}"/>
    <cellStyle name="Normal 7 17 5 4 3 3 2" xfId="40932" xr:uid="{00000000-0005-0000-0000-0000DAA20000}"/>
    <cellStyle name="Normal 7 17 5 4 3 4" xfId="21124" xr:uid="{00000000-0005-0000-0000-0000DBA20000}"/>
    <cellStyle name="Normal 7 17 5 4 3 5" xfId="26076" xr:uid="{00000000-0005-0000-0000-0000DCA20000}"/>
    <cellStyle name="Normal 7 17 5 4 3 6" xfId="31028" xr:uid="{00000000-0005-0000-0000-0000DDA20000}"/>
    <cellStyle name="Normal 7 17 5 4 3 7" xfId="35980" xr:uid="{00000000-0005-0000-0000-0000DEA20000}"/>
    <cellStyle name="Normal 7 17 5 4 4" xfId="3369" xr:uid="{00000000-0005-0000-0000-0000DFA20000}"/>
    <cellStyle name="Normal 7 17 5 4 4 2" xfId="42980" xr:uid="{00000000-0005-0000-0000-0000E0A20000}"/>
    <cellStyle name="Normal 7 17 5 4 5" xfId="8319" xr:uid="{00000000-0005-0000-0000-0000E1A20000}"/>
    <cellStyle name="Normal 7 17 5 4 5 2" xfId="38028" xr:uid="{00000000-0005-0000-0000-0000E2A20000}"/>
    <cellStyle name="Normal 7 17 5 4 6" xfId="13269" xr:uid="{00000000-0005-0000-0000-0000E3A20000}"/>
    <cellStyle name="Normal 7 17 5 4 7" xfId="18220" xr:uid="{00000000-0005-0000-0000-0000E4A20000}"/>
    <cellStyle name="Normal 7 17 5 4 8" xfId="23172" xr:uid="{00000000-0005-0000-0000-0000E5A20000}"/>
    <cellStyle name="Normal 7 17 5 4 9" xfId="28124" xr:uid="{00000000-0005-0000-0000-0000E6A20000}"/>
    <cellStyle name="Normal 7 17 5 5" xfId="2445" xr:uid="{00000000-0005-0000-0000-0000E7A20000}"/>
    <cellStyle name="Normal 7 17 5 5 2" xfId="7395" xr:uid="{00000000-0005-0000-0000-0000E8A20000}"/>
    <cellStyle name="Normal 7 17 5 5 2 2" xfId="42056" xr:uid="{00000000-0005-0000-0000-0000E9A20000}"/>
    <cellStyle name="Normal 7 17 5 5 3" xfId="12345" xr:uid="{00000000-0005-0000-0000-0000EAA20000}"/>
    <cellStyle name="Normal 7 17 5 5 3 2" xfId="37104" xr:uid="{00000000-0005-0000-0000-0000EBA20000}"/>
    <cellStyle name="Normal 7 17 5 5 4" xfId="17296" xr:uid="{00000000-0005-0000-0000-0000ECA20000}"/>
    <cellStyle name="Normal 7 17 5 5 5" xfId="22248" xr:uid="{00000000-0005-0000-0000-0000EDA20000}"/>
    <cellStyle name="Normal 7 17 5 5 6" xfId="27200" xr:uid="{00000000-0005-0000-0000-0000EEA20000}"/>
    <cellStyle name="Normal 7 17 5 5 7" xfId="32152" xr:uid="{00000000-0005-0000-0000-0000EFA20000}"/>
    <cellStyle name="Normal 7 17 5 6" xfId="3897" xr:uid="{00000000-0005-0000-0000-0000F0A20000}"/>
    <cellStyle name="Normal 7 17 5 6 2" xfId="8847" xr:uid="{00000000-0005-0000-0000-0000F1A20000}"/>
    <cellStyle name="Normal 7 17 5 6 2 2" xfId="43508" xr:uid="{00000000-0005-0000-0000-0000F2A20000}"/>
    <cellStyle name="Normal 7 17 5 6 3" xfId="13797" xr:uid="{00000000-0005-0000-0000-0000F3A20000}"/>
    <cellStyle name="Normal 7 17 5 6 3 2" xfId="38556" xr:uid="{00000000-0005-0000-0000-0000F4A20000}"/>
    <cellStyle name="Normal 7 17 5 6 4" xfId="18748" xr:uid="{00000000-0005-0000-0000-0000F5A20000}"/>
    <cellStyle name="Normal 7 17 5 6 5" xfId="23700" xr:uid="{00000000-0005-0000-0000-0000F6A20000}"/>
    <cellStyle name="Normal 7 17 5 6 6" xfId="28652" xr:uid="{00000000-0005-0000-0000-0000F7A20000}"/>
    <cellStyle name="Normal 7 17 5 6 7" xfId="33604" xr:uid="{00000000-0005-0000-0000-0000F8A20000}"/>
    <cellStyle name="Normal 7 17 5 7" xfId="5349" xr:uid="{00000000-0005-0000-0000-0000F9A20000}"/>
    <cellStyle name="Normal 7 17 5 7 2" xfId="10299" xr:uid="{00000000-0005-0000-0000-0000FAA20000}"/>
    <cellStyle name="Normal 7 17 5 7 2 2" xfId="44960" xr:uid="{00000000-0005-0000-0000-0000FBA20000}"/>
    <cellStyle name="Normal 7 17 5 7 3" xfId="15249" xr:uid="{00000000-0005-0000-0000-0000FCA20000}"/>
    <cellStyle name="Normal 7 17 5 7 3 2" xfId="40008" xr:uid="{00000000-0005-0000-0000-0000FDA20000}"/>
    <cellStyle name="Normal 7 17 5 7 4" xfId="20200" xr:uid="{00000000-0005-0000-0000-0000FEA20000}"/>
    <cellStyle name="Normal 7 17 5 7 5" xfId="25152" xr:uid="{00000000-0005-0000-0000-0000FFA20000}"/>
    <cellStyle name="Normal 7 17 5 7 6" xfId="30104" xr:uid="{00000000-0005-0000-0000-000000A30000}"/>
    <cellStyle name="Normal 7 17 5 7 7" xfId="35056" xr:uid="{00000000-0005-0000-0000-000001A30000}"/>
    <cellStyle name="Normal 7 17 5 8" xfId="1917" xr:uid="{00000000-0005-0000-0000-000002A30000}"/>
    <cellStyle name="Normal 7 17 5 8 2" xfId="41528" xr:uid="{00000000-0005-0000-0000-000003A30000}"/>
    <cellStyle name="Normal 7 17 5 9" xfId="6867" xr:uid="{00000000-0005-0000-0000-000004A30000}"/>
    <cellStyle name="Normal 7 17 5 9 2" xfId="36576" xr:uid="{00000000-0005-0000-0000-000005A30000}"/>
    <cellStyle name="Normal 7 17 6" xfId="465" xr:uid="{00000000-0005-0000-0000-000006A30000}"/>
    <cellStyle name="Normal 7 17 6 10" xfId="11883" xr:uid="{00000000-0005-0000-0000-000007A30000}"/>
    <cellStyle name="Normal 7 17 6 11" xfId="16834" xr:uid="{00000000-0005-0000-0000-000008A30000}"/>
    <cellStyle name="Normal 7 17 6 12" xfId="21786" xr:uid="{00000000-0005-0000-0000-000009A30000}"/>
    <cellStyle name="Normal 7 17 6 13" xfId="26738" xr:uid="{00000000-0005-0000-0000-00000AA30000}"/>
    <cellStyle name="Normal 7 17 6 14" xfId="31690" xr:uid="{00000000-0005-0000-0000-00000BA30000}"/>
    <cellStyle name="Normal 7 17 6 2" xfId="1059" xr:uid="{00000000-0005-0000-0000-00000CA30000}"/>
    <cellStyle name="Normal 7 17 6 2 10" xfId="22050" xr:uid="{00000000-0005-0000-0000-00000DA30000}"/>
    <cellStyle name="Normal 7 17 6 2 11" xfId="27002" xr:uid="{00000000-0005-0000-0000-00000EA30000}"/>
    <cellStyle name="Normal 7 17 6 2 12" xfId="31954" xr:uid="{00000000-0005-0000-0000-00000FA30000}"/>
    <cellStyle name="Normal 7 17 6 2 2" xfId="1653" xr:uid="{00000000-0005-0000-0000-000010A30000}"/>
    <cellStyle name="Normal 7 17 6 2 2 10" xfId="33406" xr:uid="{00000000-0005-0000-0000-000011A30000}"/>
    <cellStyle name="Normal 7 17 6 2 2 2" xfId="5151" xr:uid="{00000000-0005-0000-0000-000012A30000}"/>
    <cellStyle name="Normal 7 17 6 2 2 2 2" xfId="10101" xr:uid="{00000000-0005-0000-0000-000013A30000}"/>
    <cellStyle name="Normal 7 17 6 2 2 2 2 2" xfId="44762" xr:uid="{00000000-0005-0000-0000-000014A30000}"/>
    <cellStyle name="Normal 7 17 6 2 2 2 3" xfId="15051" xr:uid="{00000000-0005-0000-0000-000015A30000}"/>
    <cellStyle name="Normal 7 17 6 2 2 2 3 2" xfId="39810" xr:uid="{00000000-0005-0000-0000-000016A30000}"/>
    <cellStyle name="Normal 7 17 6 2 2 2 4" xfId="20002" xr:uid="{00000000-0005-0000-0000-000017A30000}"/>
    <cellStyle name="Normal 7 17 6 2 2 2 5" xfId="24954" xr:uid="{00000000-0005-0000-0000-000018A30000}"/>
    <cellStyle name="Normal 7 17 6 2 2 2 6" xfId="29906" xr:uid="{00000000-0005-0000-0000-000019A30000}"/>
    <cellStyle name="Normal 7 17 6 2 2 2 7" xfId="34858" xr:uid="{00000000-0005-0000-0000-00001AA30000}"/>
    <cellStyle name="Normal 7 17 6 2 2 3" xfId="6603" xr:uid="{00000000-0005-0000-0000-00001BA30000}"/>
    <cellStyle name="Normal 7 17 6 2 2 3 2" xfId="11553" xr:uid="{00000000-0005-0000-0000-00001CA30000}"/>
    <cellStyle name="Normal 7 17 6 2 2 3 2 2" xfId="46214" xr:uid="{00000000-0005-0000-0000-00001DA30000}"/>
    <cellStyle name="Normal 7 17 6 2 2 3 3" xfId="16503" xr:uid="{00000000-0005-0000-0000-00001EA30000}"/>
    <cellStyle name="Normal 7 17 6 2 2 3 3 2" xfId="41262" xr:uid="{00000000-0005-0000-0000-00001FA30000}"/>
    <cellStyle name="Normal 7 17 6 2 2 3 4" xfId="21454" xr:uid="{00000000-0005-0000-0000-000020A30000}"/>
    <cellStyle name="Normal 7 17 6 2 2 3 5" xfId="26406" xr:uid="{00000000-0005-0000-0000-000021A30000}"/>
    <cellStyle name="Normal 7 17 6 2 2 3 6" xfId="31358" xr:uid="{00000000-0005-0000-0000-000022A30000}"/>
    <cellStyle name="Normal 7 17 6 2 2 3 7" xfId="36310" xr:uid="{00000000-0005-0000-0000-000023A30000}"/>
    <cellStyle name="Normal 7 17 6 2 2 4" xfId="3699" xr:uid="{00000000-0005-0000-0000-000024A30000}"/>
    <cellStyle name="Normal 7 17 6 2 2 4 2" xfId="43310" xr:uid="{00000000-0005-0000-0000-000025A30000}"/>
    <cellStyle name="Normal 7 17 6 2 2 5" xfId="8649" xr:uid="{00000000-0005-0000-0000-000026A30000}"/>
    <cellStyle name="Normal 7 17 6 2 2 5 2" xfId="38358" xr:uid="{00000000-0005-0000-0000-000027A30000}"/>
    <cellStyle name="Normal 7 17 6 2 2 6" xfId="13599" xr:uid="{00000000-0005-0000-0000-000028A30000}"/>
    <cellStyle name="Normal 7 17 6 2 2 7" xfId="18550" xr:uid="{00000000-0005-0000-0000-000029A30000}"/>
    <cellStyle name="Normal 7 17 6 2 2 8" xfId="23502" xr:uid="{00000000-0005-0000-0000-00002AA30000}"/>
    <cellStyle name="Normal 7 17 6 2 2 9" xfId="28454" xr:uid="{00000000-0005-0000-0000-00002BA30000}"/>
    <cellStyle name="Normal 7 17 6 2 3" xfId="3105" xr:uid="{00000000-0005-0000-0000-00002CA30000}"/>
    <cellStyle name="Normal 7 17 6 2 3 2" xfId="8055" xr:uid="{00000000-0005-0000-0000-00002DA30000}"/>
    <cellStyle name="Normal 7 17 6 2 3 2 2" xfId="42716" xr:uid="{00000000-0005-0000-0000-00002EA30000}"/>
    <cellStyle name="Normal 7 17 6 2 3 3" xfId="13005" xr:uid="{00000000-0005-0000-0000-00002FA30000}"/>
    <cellStyle name="Normal 7 17 6 2 3 3 2" xfId="37764" xr:uid="{00000000-0005-0000-0000-000030A30000}"/>
    <cellStyle name="Normal 7 17 6 2 3 4" xfId="17956" xr:uid="{00000000-0005-0000-0000-000031A30000}"/>
    <cellStyle name="Normal 7 17 6 2 3 5" xfId="22908" xr:uid="{00000000-0005-0000-0000-000032A30000}"/>
    <cellStyle name="Normal 7 17 6 2 3 6" xfId="27860" xr:uid="{00000000-0005-0000-0000-000033A30000}"/>
    <cellStyle name="Normal 7 17 6 2 3 7" xfId="32812" xr:uid="{00000000-0005-0000-0000-000034A30000}"/>
    <cellStyle name="Normal 7 17 6 2 4" xfId="4557" xr:uid="{00000000-0005-0000-0000-000035A30000}"/>
    <cellStyle name="Normal 7 17 6 2 4 2" xfId="9507" xr:uid="{00000000-0005-0000-0000-000036A30000}"/>
    <cellStyle name="Normal 7 17 6 2 4 2 2" xfId="44168" xr:uid="{00000000-0005-0000-0000-000037A30000}"/>
    <cellStyle name="Normal 7 17 6 2 4 3" xfId="14457" xr:uid="{00000000-0005-0000-0000-000038A30000}"/>
    <cellStyle name="Normal 7 17 6 2 4 3 2" xfId="39216" xr:uid="{00000000-0005-0000-0000-000039A30000}"/>
    <cellStyle name="Normal 7 17 6 2 4 4" xfId="19408" xr:uid="{00000000-0005-0000-0000-00003AA30000}"/>
    <cellStyle name="Normal 7 17 6 2 4 5" xfId="24360" xr:uid="{00000000-0005-0000-0000-00003BA30000}"/>
    <cellStyle name="Normal 7 17 6 2 4 6" xfId="29312" xr:uid="{00000000-0005-0000-0000-00003CA30000}"/>
    <cellStyle name="Normal 7 17 6 2 4 7" xfId="34264" xr:uid="{00000000-0005-0000-0000-00003DA30000}"/>
    <cellStyle name="Normal 7 17 6 2 5" xfId="6009" xr:uid="{00000000-0005-0000-0000-00003EA30000}"/>
    <cellStyle name="Normal 7 17 6 2 5 2" xfId="10959" xr:uid="{00000000-0005-0000-0000-00003FA30000}"/>
    <cellStyle name="Normal 7 17 6 2 5 2 2" xfId="45620" xr:uid="{00000000-0005-0000-0000-000040A30000}"/>
    <cellStyle name="Normal 7 17 6 2 5 3" xfId="15909" xr:uid="{00000000-0005-0000-0000-000041A30000}"/>
    <cellStyle name="Normal 7 17 6 2 5 3 2" xfId="40668" xr:uid="{00000000-0005-0000-0000-000042A30000}"/>
    <cellStyle name="Normal 7 17 6 2 5 4" xfId="20860" xr:uid="{00000000-0005-0000-0000-000043A30000}"/>
    <cellStyle name="Normal 7 17 6 2 5 5" xfId="25812" xr:uid="{00000000-0005-0000-0000-000044A30000}"/>
    <cellStyle name="Normal 7 17 6 2 5 6" xfId="30764" xr:uid="{00000000-0005-0000-0000-000045A30000}"/>
    <cellStyle name="Normal 7 17 6 2 5 7" xfId="35716" xr:uid="{00000000-0005-0000-0000-000046A30000}"/>
    <cellStyle name="Normal 7 17 6 2 6" xfId="2247" xr:uid="{00000000-0005-0000-0000-000047A30000}"/>
    <cellStyle name="Normal 7 17 6 2 6 2" xfId="41858" xr:uid="{00000000-0005-0000-0000-000048A30000}"/>
    <cellStyle name="Normal 7 17 6 2 7" xfId="7197" xr:uid="{00000000-0005-0000-0000-000049A30000}"/>
    <cellStyle name="Normal 7 17 6 2 7 2" xfId="36906" xr:uid="{00000000-0005-0000-0000-00004AA30000}"/>
    <cellStyle name="Normal 7 17 6 2 8" xfId="12147" xr:uid="{00000000-0005-0000-0000-00004BA30000}"/>
    <cellStyle name="Normal 7 17 6 2 9" xfId="17098" xr:uid="{00000000-0005-0000-0000-00004CA30000}"/>
    <cellStyle name="Normal 7 17 6 3" xfId="795" xr:uid="{00000000-0005-0000-0000-00004DA30000}"/>
    <cellStyle name="Normal 7 17 6 3 10" xfId="32548" xr:uid="{00000000-0005-0000-0000-00004EA30000}"/>
    <cellStyle name="Normal 7 17 6 3 2" xfId="4293" xr:uid="{00000000-0005-0000-0000-00004FA30000}"/>
    <cellStyle name="Normal 7 17 6 3 2 2" xfId="9243" xr:uid="{00000000-0005-0000-0000-000050A30000}"/>
    <cellStyle name="Normal 7 17 6 3 2 2 2" xfId="43904" xr:uid="{00000000-0005-0000-0000-000051A30000}"/>
    <cellStyle name="Normal 7 17 6 3 2 3" xfId="14193" xr:uid="{00000000-0005-0000-0000-000052A30000}"/>
    <cellStyle name="Normal 7 17 6 3 2 3 2" xfId="38952" xr:uid="{00000000-0005-0000-0000-000053A30000}"/>
    <cellStyle name="Normal 7 17 6 3 2 4" xfId="19144" xr:uid="{00000000-0005-0000-0000-000054A30000}"/>
    <cellStyle name="Normal 7 17 6 3 2 5" xfId="24096" xr:uid="{00000000-0005-0000-0000-000055A30000}"/>
    <cellStyle name="Normal 7 17 6 3 2 6" xfId="29048" xr:uid="{00000000-0005-0000-0000-000056A30000}"/>
    <cellStyle name="Normal 7 17 6 3 2 7" xfId="34000" xr:uid="{00000000-0005-0000-0000-000057A30000}"/>
    <cellStyle name="Normal 7 17 6 3 3" xfId="5745" xr:uid="{00000000-0005-0000-0000-000058A30000}"/>
    <cellStyle name="Normal 7 17 6 3 3 2" xfId="10695" xr:uid="{00000000-0005-0000-0000-000059A30000}"/>
    <cellStyle name="Normal 7 17 6 3 3 2 2" xfId="45356" xr:uid="{00000000-0005-0000-0000-00005AA30000}"/>
    <cellStyle name="Normal 7 17 6 3 3 3" xfId="15645" xr:uid="{00000000-0005-0000-0000-00005BA30000}"/>
    <cellStyle name="Normal 7 17 6 3 3 3 2" xfId="40404" xr:uid="{00000000-0005-0000-0000-00005CA30000}"/>
    <cellStyle name="Normal 7 17 6 3 3 4" xfId="20596" xr:uid="{00000000-0005-0000-0000-00005DA30000}"/>
    <cellStyle name="Normal 7 17 6 3 3 5" xfId="25548" xr:uid="{00000000-0005-0000-0000-00005EA30000}"/>
    <cellStyle name="Normal 7 17 6 3 3 6" xfId="30500" xr:uid="{00000000-0005-0000-0000-00005FA30000}"/>
    <cellStyle name="Normal 7 17 6 3 3 7" xfId="35452" xr:uid="{00000000-0005-0000-0000-000060A30000}"/>
    <cellStyle name="Normal 7 17 6 3 4" xfId="2841" xr:uid="{00000000-0005-0000-0000-000061A30000}"/>
    <cellStyle name="Normal 7 17 6 3 4 2" xfId="42452" xr:uid="{00000000-0005-0000-0000-000062A30000}"/>
    <cellStyle name="Normal 7 17 6 3 5" xfId="7791" xr:uid="{00000000-0005-0000-0000-000063A30000}"/>
    <cellStyle name="Normal 7 17 6 3 5 2" xfId="37500" xr:uid="{00000000-0005-0000-0000-000064A30000}"/>
    <cellStyle name="Normal 7 17 6 3 6" xfId="12741" xr:uid="{00000000-0005-0000-0000-000065A30000}"/>
    <cellStyle name="Normal 7 17 6 3 7" xfId="17692" xr:uid="{00000000-0005-0000-0000-000066A30000}"/>
    <cellStyle name="Normal 7 17 6 3 8" xfId="22644" xr:uid="{00000000-0005-0000-0000-000067A30000}"/>
    <cellStyle name="Normal 7 17 6 3 9" xfId="27596" xr:uid="{00000000-0005-0000-0000-000068A30000}"/>
    <cellStyle name="Normal 7 17 6 4" xfId="1389" xr:uid="{00000000-0005-0000-0000-000069A30000}"/>
    <cellStyle name="Normal 7 17 6 4 10" xfId="33142" xr:uid="{00000000-0005-0000-0000-00006AA30000}"/>
    <cellStyle name="Normal 7 17 6 4 2" xfId="4887" xr:uid="{00000000-0005-0000-0000-00006BA30000}"/>
    <cellStyle name="Normal 7 17 6 4 2 2" xfId="9837" xr:uid="{00000000-0005-0000-0000-00006CA30000}"/>
    <cellStyle name="Normal 7 17 6 4 2 2 2" xfId="44498" xr:uid="{00000000-0005-0000-0000-00006DA30000}"/>
    <cellStyle name="Normal 7 17 6 4 2 3" xfId="14787" xr:uid="{00000000-0005-0000-0000-00006EA30000}"/>
    <cellStyle name="Normal 7 17 6 4 2 3 2" xfId="39546" xr:uid="{00000000-0005-0000-0000-00006FA30000}"/>
    <cellStyle name="Normal 7 17 6 4 2 4" xfId="19738" xr:uid="{00000000-0005-0000-0000-000070A30000}"/>
    <cellStyle name="Normal 7 17 6 4 2 5" xfId="24690" xr:uid="{00000000-0005-0000-0000-000071A30000}"/>
    <cellStyle name="Normal 7 17 6 4 2 6" xfId="29642" xr:uid="{00000000-0005-0000-0000-000072A30000}"/>
    <cellStyle name="Normal 7 17 6 4 2 7" xfId="34594" xr:uid="{00000000-0005-0000-0000-000073A30000}"/>
    <cellStyle name="Normal 7 17 6 4 3" xfId="6339" xr:uid="{00000000-0005-0000-0000-000074A30000}"/>
    <cellStyle name="Normal 7 17 6 4 3 2" xfId="11289" xr:uid="{00000000-0005-0000-0000-000075A30000}"/>
    <cellStyle name="Normal 7 17 6 4 3 2 2" xfId="45950" xr:uid="{00000000-0005-0000-0000-000076A30000}"/>
    <cellStyle name="Normal 7 17 6 4 3 3" xfId="16239" xr:uid="{00000000-0005-0000-0000-000077A30000}"/>
    <cellStyle name="Normal 7 17 6 4 3 3 2" xfId="40998" xr:uid="{00000000-0005-0000-0000-000078A30000}"/>
    <cellStyle name="Normal 7 17 6 4 3 4" xfId="21190" xr:uid="{00000000-0005-0000-0000-000079A30000}"/>
    <cellStyle name="Normal 7 17 6 4 3 5" xfId="26142" xr:uid="{00000000-0005-0000-0000-00007AA30000}"/>
    <cellStyle name="Normal 7 17 6 4 3 6" xfId="31094" xr:uid="{00000000-0005-0000-0000-00007BA30000}"/>
    <cellStyle name="Normal 7 17 6 4 3 7" xfId="36046" xr:uid="{00000000-0005-0000-0000-00007CA30000}"/>
    <cellStyle name="Normal 7 17 6 4 4" xfId="3435" xr:uid="{00000000-0005-0000-0000-00007DA30000}"/>
    <cellStyle name="Normal 7 17 6 4 4 2" xfId="43046" xr:uid="{00000000-0005-0000-0000-00007EA30000}"/>
    <cellStyle name="Normal 7 17 6 4 5" xfId="8385" xr:uid="{00000000-0005-0000-0000-00007FA30000}"/>
    <cellStyle name="Normal 7 17 6 4 5 2" xfId="38094" xr:uid="{00000000-0005-0000-0000-000080A30000}"/>
    <cellStyle name="Normal 7 17 6 4 6" xfId="13335" xr:uid="{00000000-0005-0000-0000-000081A30000}"/>
    <cellStyle name="Normal 7 17 6 4 7" xfId="18286" xr:uid="{00000000-0005-0000-0000-000082A30000}"/>
    <cellStyle name="Normal 7 17 6 4 8" xfId="23238" xr:uid="{00000000-0005-0000-0000-000083A30000}"/>
    <cellStyle name="Normal 7 17 6 4 9" xfId="28190" xr:uid="{00000000-0005-0000-0000-000084A30000}"/>
    <cellStyle name="Normal 7 17 6 5" xfId="2511" xr:uid="{00000000-0005-0000-0000-000085A30000}"/>
    <cellStyle name="Normal 7 17 6 5 2" xfId="7461" xr:uid="{00000000-0005-0000-0000-000086A30000}"/>
    <cellStyle name="Normal 7 17 6 5 2 2" xfId="42122" xr:uid="{00000000-0005-0000-0000-000087A30000}"/>
    <cellStyle name="Normal 7 17 6 5 3" xfId="12411" xr:uid="{00000000-0005-0000-0000-000088A30000}"/>
    <cellStyle name="Normal 7 17 6 5 3 2" xfId="37170" xr:uid="{00000000-0005-0000-0000-000089A30000}"/>
    <cellStyle name="Normal 7 17 6 5 4" xfId="17362" xr:uid="{00000000-0005-0000-0000-00008AA30000}"/>
    <cellStyle name="Normal 7 17 6 5 5" xfId="22314" xr:uid="{00000000-0005-0000-0000-00008BA30000}"/>
    <cellStyle name="Normal 7 17 6 5 6" xfId="27266" xr:uid="{00000000-0005-0000-0000-00008CA30000}"/>
    <cellStyle name="Normal 7 17 6 5 7" xfId="32218" xr:uid="{00000000-0005-0000-0000-00008DA30000}"/>
    <cellStyle name="Normal 7 17 6 6" xfId="3963" xr:uid="{00000000-0005-0000-0000-00008EA30000}"/>
    <cellStyle name="Normal 7 17 6 6 2" xfId="8913" xr:uid="{00000000-0005-0000-0000-00008FA30000}"/>
    <cellStyle name="Normal 7 17 6 6 2 2" xfId="43574" xr:uid="{00000000-0005-0000-0000-000090A30000}"/>
    <cellStyle name="Normal 7 17 6 6 3" xfId="13863" xr:uid="{00000000-0005-0000-0000-000091A30000}"/>
    <cellStyle name="Normal 7 17 6 6 3 2" xfId="38622" xr:uid="{00000000-0005-0000-0000-000092A30000}"/>
    <cellStyle name="Normal 7 17 6 6 4" xfId="18814" xr:uid="{00000000-0005-0000-0000-000093A30000}"/>
    <cellStyle name="Normal 7 17 6 6 5" xfId="23766" xr:uid="{00000000-0005-0000-0000-000094A30000}"/>
    <cellStyle name="Normal 7 17 6 6 6" xfId="28718" xr:uid="{00000000-0005-0000-0000-000095A30000}"/>
    <cellStyle name="Normal 7 17 6 6 7" xfId="33670" xr:uid="{00000000-0005-0000-0000-000096A30000}"/>
    <cellStyle name="Normal 7 17 6 7" xfId="5415" xr:uid="{00000000-0005-0000-0000-000097A30000}"/>
    <cellStyle name="Normal 7 17 6 7 2" xfId="10365" xr:uid="{00000000-0005-0000-0000-000098A30000}"/>
    <cellStyle name="Normal 7 17 6 7 2 2" xfId="45026" xr:uid="{00000000-0005-0000-0000-000099A30000}"/>
    <cellStyle name="Normal 7 17 6 7 3" xfId="15315" xr:uid="{00000000-0005-0000-0000-00009AA30000}"/>
    <cellStyle name="Normal 7 17 6 7 3 2" xfId="40074" xr:uid="{00000000-0005-0000-0000-00009BA30000}"/>
    <cellStyle name="Normal 7 17 6 7 4" xfId="20266" xr:uid="{00000000-0005-0000-0000-00009CA30000}"/>
    <cellStyle name="Normal 7 17 6 7 5" xfId="25218" xr:uid="{00000000-0005-0000-0000-00009DA30000}"/>
    <cellStyle name="Normal 7 17 6 7 6" xfId="30170" xr:uid="{00000000-0005-0000-0000-00009EA30000}"/>
    <cellStyle name="Normal 7 17 6 7 7" xfId="35122" xr:uid="{00000000-0005-0000-0000-00009FA30000}"/>
    <cellStyle name="Normal 7 17 6 8" xfId="1983" xr:uid="{00000000-0005-0000-0000-0000A0A30000}"/>
    <cellStyle name="Normal 7 17 6 8 2" xfId="41594" xr:uid="{00000000-0005-0000-0000-0000A1A30000}"/>
    <cellStyle name="Normal 7 17 6 9" xfId="6933" xr:uid="{00000000-0005-0000-0000-0000A2A30000}"/>
    <cellStyle name="Normal 7 17 6 9 2" xfId="36642" xr:uid="{00000000-0005-0000-0000-0000A3A30000}"/>
    <cellStyle name="Normal 7 17 7" xfId="597" xr:uid="{00000000-0005-0000-0000-0000A4A30000}"/>
    <cellStyle name="Normal 7 17 7 10" xfId="21588" xr:uid="{00000000-0005-0000-0000-0000A5A30000}"/>
    <cellStyle name="Normal 7 17 7 11" xfId="26540" xr:uid="{00000000-0005-0000-0000-0000A6A30000}"/>
    <cellStyle name="Normal 7 17 7 12" xfId="31492" xr:uid="{00000000-0005-0000-0000-0000A7A30000}"/>
    <cellStyle name="Normal 7 17 7 2" xfId="1191" xr:uid="{00000000-0005-0000-0000-0000A8A30000}"/>
    <cellStyle name="Normal 7 17 7 2 10" xfId="32944" xr:uid="{00000000-0005-0000-0000-0000A9A30000}"/>
    <cellStyle name="Normal 7 17 7 2 2" xfId="4689" xr:uid="{00000000-0005-0000-0000-0000AAA30000}"/>
    <cellStyle name="Normal 7 17 7 2 2 2" xfId="9639" xr:uid="{00000000-0005-0000-0000-0000ABA30000}"/>
    <cellStyle name="Normal 7 17 7 2 2 2 2" xfId="44300" xr:uid="{00000000-0005-0000-0000-0000ACA30000}"/>
    <cellStyle name="Normal 7 17 7 2 2 3" xfId="14589" xr:uid="{00000000-0005-0000-0000-0000ADA30000}"/>
    <cellStyle name="Normal 7 17 7 2 2 3 2" xfId="39348" xr:uid="{00000000-0005-0000-0000-0000AEA30000}"/>
    <cellStyle name="Normal 7 17 7 2 2 4" xfId="19540" xr:uid="{00000000-0005-0000-0000-0000AFA30000}"/>
    <cellStyle name="Normal 7 17 7 2 2 5" xfId="24492" xr:uid="{00000000-0005-0000-0000-0000B0A30000}"/>
    <cellStyle name="Normal 7 17 7 2 2 6" xfId="29444" xr:uid="{00000000-0005-0000-0000-0000B1A30000}"/>
    <cellStyle name="Normal 7 17 7 2 2 7" xfId="34396" xr:uid="{00000000-0005-0000-0000-0000B2A30000}"/>
    <cellStyle name="Normal 7 17 7 2 3" xfId="6141" xr:uid="{00000000-0005-0000-0000-0000B3A30000}"/>
    <cellStyle name="Normal 7 17 7 2 3 2" xfId="11091" xr:uid="{00000000-0005-0000-0000-0000B4A30000}"/>
    <cellStyle name="Normal 7 17 7 2 3 2 2" xfId="45752" xr:uid="{00000000-0005-0000-0000-0000B5A30000}"/>
    <cellStyle name="Normal 7 17 7 2 3 3" xfId="16041" xr:uid="{00000000-0005-0000-0000-0000B6A30000}"/>
    <cellStyle name="Normal 7 17 7 2 3 3 2" xfId="40800" xr:uid="{00000000-0005-0000-0000-0000B7A30000}"/>
    <cellStyle name="Normal 7 17 7 2 3 4" xfId="20992" xr:uid="{00000000-0005-0000-0000-0000B8A30000}"/>
    <cellStyle name="Normal 7 17 7 2 3 5" xfId="25944" xr:uid="{00000000-0005-0000-0000-0000B9A30000}"/>
    <cellStyle name="Normal 7 17 7 2 3 6" xfId="30896" xr:uid="{00000000-0005-0000-0000-0000BAA30000}"/>
    <cellStyle name="Normal 7 17 7 2 3 7" xfId="35848" xr:uid="{00000000-0005-0000-0000-0000BBA30000}"/>
    <cellStyle name="Normal 7 17 7 2 4" xfId="3237" xr:uid="{00000000-0005-0000-0000-0000BCA30000}"/>
    <cellStyle name="Normal 7 17 7 2 4 2" xfId="42848" xr:uid="{00000000-0005-0000-0000-0000BDA30000}"/>
    <cellStyle name="Normal 7 17 7 2 5" xfId="8187" xr:uid="{00000000-0005-0000-0000-0000BEA30000}"/>
    <cellStyle name="Normal 7 17 7 2 5 2" xfId="37896" xr:uid="{00000000-0005-0000-0000-0000BFA30000}"/>
    <cellStyle name="Normal 7 17 7 2 6" xfId="13137" xr:uid="{00000000-0005-0000-0000-0000C0A30000}"/>
    <cellStyle name="Normal 7 17 7 2 7" xfId="18088" xr:uid="{00000000-0005-0000-0000-0000C1A30000}"/>
    <cellStyle name="Normal 7 17 7 2 8" xfId="23040" xr:uid="{00000000-0005-0000-0000-0000C2A30000}"/>
    <cellStyle name="Normal 7 17 7 2 9" xfId="27992" xr:uid="{00000000-0005-0000-0000-0000C3A30000}"/>
    <cellStyle name="Normal 7 17 7 3" xfId="2643" xr:uid="{00000000-0005-0000-0000-0000C4A30000}"/>
    <cellStyle name="Normal 7 17 7 3 2" xfId="7593" xr:uid="{00000000-0005-0000-0000-0000C5A30000}"/>
    <cellStyle name="Normal 7 17 7 3 2 2" xfId="42254" xr:uid="{00000000-0005-0000-0000-0000C6A30000}"/>
    <cellStyle name="Normal 7 17 7 3 3" xfId="12543" xr:uid="{00000000-0005-0000-0000-0000C7A30000}"/>
    <cellStyle name="Normal 7 17 7 3 3 2" xfId="37302" xr:uid="{00000000-0005-0000-0000-0000C8A30000}"/>
    <cellStyle name="Normal 7 17 7 3 4" xfId="17494" xr:uid="{00000000-0005-0000-0000-0000C9A30000}"/>
    <cellStyle name="Normal 7 17 7 3 5" xfId="22446" xr:uid="{00000000-0005-0000-0000-0000CAA30000}"/>
    <cellStyle name="Normal 7 17 7 3 6" xfId="27398" xr:uid="{00000000-0005-0000-0000-0000CBA30000}"/>
    <cellStyle name="Normal 7 17 7 3 7" xfId="32350" xr:uid="{00000000-0005-0000-0000-0000CCA30000}"/>
    <cellStyle name="Normal 7 17 7 4" xfId="4095" xr:uid="{00000000-0005-0000-0000-0000CDA30000}"/>
    <cellStyle name="Normal 7 17 7 4 2" xfId="9045" xr:uid="{00000000-0005-0000-0000-0000CEA30000}"/>
    <cellStyle name="Normal 7 17 7 4 2 2" xfId="43706" xr:uid="{00000000-0005-0000-0000-0000CFA30000}"/>
    <cellStyle name="Normal 7 17 7 4 3" xfId="13995" xr:uid="{00000000-0005-0000-0000-0000D0A30000}"/>
    <cellStyle name="Normal 7 17 7 4 3 2" xfId="38754" xr:uid="{00000000-0005-0000-0000-0000D1A30000}"/>
    <cellStyle name="Normal 7 17 7 4 4" xfId="18946" xr:uid="{00000000-0005-0000-0000-0000D2A30000}"/>
    <cellStyle name="Normal 7 17 7 4 5" xfId="23898" xr:uid="{00000000-0005-0000-0000-0000D3A30000}"/>
    <cellStyle name="Normal 7 17 7 4 6" xfId="28850" xr:uid="{00000000-0005-0000-0000-0000D4A30000}"/>
    <cellStyle name="Normal 7 17 7 4 7" xfId="33802" xr:uid="{00000000-0005-0000-0000-0000D5A30000}"/>
    <cellStyle name="Normal 7 17 7 5" xfId="5547" xr:uid="{00000000-0005-0000-0000-0000D6A30000}"/>
    <cellStyle name="Normal 7 17 7 5 2" xfId="10497" xr:uid="{00000000-0005-0000-0000-0000D7A30000}"/>
    <cellStyle name="Normal 7 17 7 5 2 2" xfId="45158" xr:uid="{00000000-0005-0000-0000-0000D8A30000}"/>
    <cellStyle name="Normal 7 17 7 5 3" xfId="15447" xr:uid="{00000000-0005-0000-0000-0000D9A30000}"/>
    <cellStyle name="Normal 7 17 7 5 3 2" xfId="40206" xr:uid="{00000000-0005-0000-0000-0000DAA30000}"/>
    <cellStyle name="Normal 7 17 7 5 4" xfId="20398" xr:uid="{00000000-0005-0000-0000-0000DBA30000}"/>
    <cellStyle name="Normal 7 17 7 5 5" xfId="25350" xr:uid="{00000000-0005-0000-0000-0000DCA30000}"/>
    <cellStyle name="Normal 7 17 7 5 6" xfId="30302" xr:uid="{00000000-0005-0000-0000-0000DDA30000}"/>
    <cellStyle name="Normal 7 17 7 5 7" xfId="35254" xr:uid="{00000000-0005-0000-0000-0000DEA30000}"/>
    <cellStyle name="Normal 7 17 7 6" xfId="1785" xr:uid="{00000000-0005-0000-0000-0000DFA30000}"/>
    <cellStyle name="Normal 7 17 7 6 2" xfId="41396" xr:uid="{00000000-0005-0000-0000-0000E0A30000}"/>
    <cellStyle name="Normal 7 17 7 7" xfId="6735" xr:uid="{00000000-0005-0000-0000-0000E1A30000}"/>
    <cellStyle name="Normal 7 17 7 7 2" xfId="36444" xr:uid="{00000000-0005-0000-0000-0000E2A30000}"/>
    <cellStyle name="Normal 7 17 7 8" xfId="11685" xr:uid="{00000000-0005-0000-0000-0000E3A30000}"/>
    <cellStyle name="Normal 7 17 7 9" xfId="16636" xr:uid="{00000000-0005-0000-0000-0000E4A30000}"/>
    <cellStyle name="Normal 7 17 8" xfId="861" xr:uid="{00000000-0005-0000-0000-0000E5A30000}"/>
    <cellStyle name="Normal 7 17 8 10" xfId="21852" xr:uid="{00000000-0005-0000-0000-0000E6A30000}"/>
    <cellStyle name="Normal 7 17 8 11" xfId="26804" xr:uid="{00000000-0005-0000-0000-0000E7A30000}"/>
    <cellStyle name="Normal 7 17 8 12" xfId="31756" xr:uid="{00000000-0005-0000-0000-0000E8A30000}"/>
    <cellStyle name="Normal 7 17 8 2" xfId="1455" xr:uid="{00000000-0005-0000-0000-0000E9A30000}"/>
    <cellStyle name="Normal 7 17 8 2 10" xfId="33208" xr:uid="{00000000-0005-0000-0000-0000EAA30000}"/>
    <cellStyle name="Normal 7 17 8 2 2" xfId="4953" xr:uid="{00000000-0005-0000-0000-0000EBA30000}"/>
    <cellStyle name="Normal 7 17 8 2 2 2" xfId="9903" xr:uid="{00000000-0005-0000-0000-0000ECA30000}"/>
    <cellStyle name="Normal 7 17 8 2 2 2 2" xfId="44564" xr:uid="{00000000-0005-0000-0000-0000EDA30000}"/>
    <cellStyle name="Normal 7 17 8 2 2 3" xfId="14853" xr:uid="{00000000-0005-0000-0000-0000EEA30000}"/>
    <cellStyle name="Normal 7 17 8 2 2 3 2" xfId="39612" xr:uid="{00000000-0005-0000-0000-0000EFA30000}"/>
    <cellStyle name="Normal 7 17 8 2 2 4" xfId="19804" xr:uid="{00000000-0005-0000-0000-0000F0A30000}"/>
    <cellStyle name="Normal 7 17 8 2 2 5" xfId="24756" xr:uid="{00000000-0005-0000-0000-0000F1A30000}"/>
    <cellStyle name="Normal 7 17 8 2 2 6" xfId="29708" xr:uid="{00000000-0005-0000-0000-0000F2A30000}"/>
    <cellStyle name="Normal 7 17 8 2 2 7" xfId="34660" xr:uid="{00000000-0005-0000-0000-0000F3A30000}"/>
    <cellStyle name="Normal 7 17 8 2 3" xfId="6405" xr:uid="{00000000-0005-0000-0000-0000F4A30000}"/>
    <cellStyle name="Normal 7 17 8 2 3 2" xfId="11355" xr:uid="{00000000-0005-0000-0000-0000F5A30000}"/>
    <cellStyle name="Normal 7 17 8 2 3 2 2" xfId="46016" xr:uid="{00000000-0005-0000-0000-0000F6A30000}"/>
    <cellStyle name="Normal 7 17 8 2 3 3" xfId="16305" xr:uid="{00000000-0005-0000-0000-0000F7A30000}"/>
    <cellStyle name="Normal 7 17 8 2 3 3 2" xfId="41064" xr:uid="{00000000-0005-0000-0000-0000F8A30000}"/>
    <cellStyle name="Normal 7 17 8 2 3 4" xfId="21256" xr:uid="{00000000-0005-0000-0000-0000F9A30000}"/>
    <cellStyle name="Normal 7 17 8 2 3 5" xfId="26208" xr:uid="{00000000-0005-0000-0000-0000FAA30000}"/>
    <cellStyle name="Normal 7 17 8 2 3 6" xfId="31160" xr:uid="{00000000-0005-0000-0000-0000FBA30000}"/>
    <cellStyle name="Normal 7 17 8 2 3 7" xfId="36112" xr:uid="{00000000-0005-0000-0000-0000FCA30000}"/>
    <cellStyle name="Normal 7 17 8 2 4" xfId="3501" xr:uid="{00000000-0005-0000-0000-0000FDA30000}"/>
    <cellStyle name="Normal 7 17 8 2 4 2" xfId="43112" xr:uid="{00000000-0005-0000-0000-0000FEA30000}"/>
    <cellStyle name="Normal 7 17 8 2 5" xfId="8451" xr:uid="{00000000-0005-0000-0000-0000FFA30000}"/>
    <cellStyle name="Normal 7 17 8 2 5 2" xfId="38160" xr:uid="{00000000-0005-0000-0000-000000A40000}"/>
    <cellStyle name="Normal 7 17 8 2 6" xfId="13401" xr:uid="{00000000-0005-0000-0000-000001A40000}"/>
    <cellStyle name="Normal 7 17 8 2 7" xfId="18352" xr:uid="{00000000-0005-0000-0000-000002A40000}"/>
    <cellStyle name="Normal 7 17 8 2 8" xfId="23304" xr:uid="{00000000-0005-0000-0000-000003A40000}"/>
    <cellStyle name="Normal 7 17 8 2 9" xfId="28256" xr:uid="{00000000-0005-0000-0000-000004A40000}"/>
    <cellStyle name="Normal 7 17 8 3" xfId="2907" xr:uid="{00000000-0005-0000-0000-000005A40000}"/>
    <cellStyle name="Normal 7 17 8 3 2" xfId="7857" xr:uid="{00000000-0005-0000-0000-000006A40000}"/>
    <cellStyle name="Normal 7 17 8 3 2 2" xfId="42518" xr:uid="{00000000-0005-0000-0000-000007A40000}"/>
    <cellStyle name="Normal 7 17 8 3 3" xfId="12807" xr:uid="{00000000-0005-0000-0000-000008A40000}"/>
    <cellStyle name="Normal 7 17 8 3 3 2" xfId="37566" xr:uid="{00000000-0005-0000-0000-000009A40000}"/>
    <cellStyle name="Normal 7 17 8 3 4" xfId="17758" xr:uid="{00000000-0005-0000-0000-00000AA40000}"/>
    <cellStyle name="Normal 7 17 8 3 5" xfId="22710" xr:uid="{00000000-0005-0000-0000-00000BA40000}"/>
    <cellStyle name="Normal 7 17 8 3 6" xfId="27662" xr:uid="{00000000-0005-0000-0000-00000CA40000}"/>
    <cellStyle name="Normal 7 17 8 3 7" xfId="32614" xr:uid="{00000000-0005-0000-0000-00000DA40000}"/>
    <cellStyle name="Normal 7 17 8 4" xfId="4359" xr:uid="{00000000-0005-0000-0000-00000EA40000}"/>
    <cellStyle name="Normal 7 17 8 4 2" xfId="9309" xr:uid="{00000000-0005-0000-0000-00000FA40000}"/>
    <cellStyle name="Normal 7 17 8 4 2 2" xfId="43970" xr:uid="{00000000-0005-0000-0000-000010A40000}"/>
    <cellStyle name="Normal 7 17 8 4 3" xfId="14259" xr:uid="{00000000-0005-0000-0000-000011A40000}"/>
    <cellStyle name="Normal 7 17 8 4 3 2" xfId="39018" xr:uid="{00000000-0005-0000-0000-000012A40000}"/>
    <cellStyle name="Normal 7 17 8 4 4" xfId="19210" xr:uid="{00000000-0005-0000-0000-000013A40000}"/>
    <cellStyle name="Normal 7 17 8 4 5" xfId="24162" xr:uid="{00000000-0005-0000-0000-000014A40000}"/>
    <cellStyle name="Normal 7 17 8 4 6" xfId="29114" xr:uid="{00000000-0005-0000-0000-000015A40000}"/>
    <cellStyle name="Normal 7 17 8 4 7" xfId="34066" xr:uid="{00000000-0005-0000-0000-000016A40000}"/>
    <cellStyle name="Normal 7 17 8 5" xfId="5811" xr:uid="{00000000-0005-0000-0000-000017A40000}"/>
    <cellStyle name="Normal 7 17 8 5 2" xfId="10761" xr:uid="{00000000-0005-0000-0000-000018A40000}"/>
    <cellStyle name="Normal 7 17 8 5 2 2" xfId="45422" xr:uid="{00000000-0005-0000-0000-000019A40000}"/>
    <cellStyle name="Normal 7 17 8 5 3" xfId="15711" xr:uid="{00000000-0005-0000-0000-00001AA40000}"/>
    <cellStyle name="Normal 7 17 8 5 3 2" xfId="40470" xr:uid="{00000000-0005-0000-0000-00001BA40000}"/>
    <cellStyle name="Normal 7 17 8 5 4" xfId="20662" xr:uid="{00000000-0005-0000-0000-00001CA40000}"/>
    <cellStyle name="Normal 7 17 8 5 5" xfId="25614" xr:uid="{00000000-0005-0000-0000-00001DA40000}"/>
    <cellStyle name="Normal 7 17 8 5 6" xfId="30566" xr:uid="{00000000-0005-0000-0000-00001EA40000}"/>
    <cellStyle name="Normal 7 17 8 5 7" xfId="35518" xr:uid="{00000000-0005-0000-0000-00001FA40000}"/>
    <cellStyle name="Normal 7 17 8 6" xfId="2049" xr:uid="{00000000-0005-0000-0000-000020A40000}"/>
    <cellStyle name="Normal 7 17 8 6 2" xfId="41660" xr:uid="{00000000-0005-0000-0000-000021A40000}"/>
    <cellStyle name="Normal 7 17 8 7" xfId="6999" xr:uid="{00000000-0005-0000-0000-000022A40000}"/>
    <cellStyle name="Normal 7 17 8 7 2" xfId="36708" xr:uid="{00000000-0005-0000-0000-000023A40000}"/>
    <cellStyle name="Normal 7 17 8 8" xfId="11949" xr:uid="{00000000-0005-0000-0000-000024A40000}"/>
    <cellStyle name="Normal 7 17 8 9" xfId="16900" xr:uid="{00000000-0005-0000-0000-000025A40000}"/>
    <cellStyle name="Normal 7 17 9" xfId="531" xr:uid="{00000000-0005-0000-0000-000026A40000}"/>
    <cellStyle name="Normal 7 17 9 10" xfId="32284" xr:uid="{00000000-0005-0000-0000-000027A40000}"/>
    <cellStyle name="Normal 7 17 9 2" xfId="4029" xr:uid="{00000000-0005-0000-0000-000028A40000}"/>
    <cellStyle name="Normal 7 17 9 2 2" xfId="8979" xr:uid="{00000000-0005-0000-0000-000029A40000}"/>
    <cellStyle name="Normal 7 17 9 2 2 2" xfId="43640" xr:uid="{00000000-0005-0000-0000-00002AA40000}"/>
    <cellStyle name="Normal 7 17 9 2 3" xfId="13929" xr:uid="{00000000-0005-0000-0000-00002BA40000}"/>
    <cellStyle name="Normal 7 17 9 2 3 2" xfId="38688" xr:uid="{00000000-0005-0000-0000-00002CA40000}"/>
    <cellStyle name="Normal 7 17 9 2 4" xfId="18880" xr:uid="{00000000-0005-0000-0000-00002DA40000}"/>
    <cellStyle name="Normal 7 17 9 2 5" xfId="23832" xr:uid="{00000000-0005-0000-0000-00002EA40000}"/>
    <cellStyle name="Normal 7 17 9 2 6" xfId="28784" xr:uid="{00000000-0005-0000-0000-00002FA40000}"/>
    <cellStyle name="Normal 7 17 9 2 7" xfId="33736" xr:uid="{00000000-0005-0000-0000-000030A40000}"/>
    <cellStyle name="Normal 7 17 9 3" xfId="5481" xr:uid="{00000000-0005-0000-0000-000031A40000}"/>
    <cellStyle name="Normal 7 17 9 3 2" xfId="10431" xr:uid="{00000000-0005-0000-0000-000032A40000}"/>
    <cellStyle name="Normal 7 17 9 3 2 2" xfId="45092" xr:uid="{00000000-0005-0000-0000-000033A40000}"/>
    <cellStyle name="Normal 7 17 9 3 3" xfId="15381" xr:uid="{00000000-0005-0000-0000-000034A40000}"/>
    <cellStyle name="Normal 7 17 9 3 3 2" xfId="40140" xr:uid="{00000000-0005-0000-0000-000035A40000}"/>
    <cellStyle name="Normal 7 17 9 3 4" xfId="20332" xr:uid="{00000000-0005-0000-0000-000036A40000}"/>
    <cellStyle name="Normal 7 17 9 3 5" xfId="25284" xr:uid="{00000000-0005-0000-0000-000037A40000}"/>
    <cellStyle name="Normal 7 17 9 3 6" xfId="30236" xr:uid="{00000000-0005-0000-0000-000038A40000}"/>
    <cellStyle name="Normal 7 17 9 3 7" xfId="35188" xr:uid="{00000000-0005-0000-0000-000039A40000}"/>
    <cellStyle name="Normal 7 17 9 4" xfId="2577" xr:uid="{00000000-0005-0000-0000-00003AA40000}"/>
    <cellStyle name="Normal 7 17 9 4 2" xfId="42188" xr:uid="{00000000-0005-0000-0000-00003BA40000}"/>
    <cellStyle name="Normal 7 17 9 5" xfId="7527" xr:uid="{00000000-0005-0000-0000-00003CA40000}"/>
    <cellStyle name="Normal 7 17 9 5 2" xfId="37236" xr:uid="{00000000-0005-0000-0000-00003DA40000}"/>
    <cellStyle name="Normal 7 17 9 6" xfId="12477" xr:uid="{00000000-0005-0000-0000-00003EA40000}"/>
    <cellStyle name="Normal 7 17 9 7" xfId="17428" xr:uid="{00000000-0005-0000-0000-00003FA40000}"/>
    <cellStyle name="Normal 7 17 9 8" xfId="22380" xr:uid="{00000000-0005-0000-0000-000040A40000}"/>
    <cellStyle name="Normal 7 17 9 9" xfId="27332" xr:uid="{00000000-0005-0000-0000-000041A40000}"/>
    <cellStyle name="Normal 7 18" xfId="276" xr:uid="{00000000-0005-0000-0000-000042A40000}"/>
    <cellStyle name="Normal 7 18 10" xfId="2322" xr:uid="{00000000-0005-0000-0000-000043A40000}"/>
    <cellStyle name="Normal 7 18 10 2" xfId="7272" xr:uid="{00000000-0005-0000-0000-000044A40000}"/>
    <cellStyle name="Normal 7 18 10 2 2" xfId="41933" xr:uid="{00000000-0005-0000-0000-000045A40000}"/>
    <cellStyle name="Normal 7 18 10 3" xfId="12222" xr:uid="{00000000-0005-0000-0000-000046A40000}"/>
    <cellStyle name="Normal 7 18 10 3 2" xfId="36981" xr:uid="{00000000-0005-0000-0000-000047A40000}"/>
    <cellStyle name="Normal 7 18 10 4" xfId="17173" xr:uid="{00000000-0005-0000-0000-000048A40000}"/>
    <cellStyle name="Normal 7 18 10 5" xfId="22125" xr:uid="{00000000-0005-0000-0000-000049A40000}"/>
    <cellStyle name="Normal 7 18 10 6" xfId="27077" xr:uid="{00000000-0005-0000-0000-00004AA40000}"/>
    <cellStyle name="Normal 7 18 10 7" xfId="32029" xr:uid="{00000000-0005-0000-0000-00004BA40000}"/>
    <cellStyle name="Normal 7 18 11" xfId="3774" xr:uid="{00000000-0005-0000-0000-00004CA40000}"/>
    <cellStyle name="Normal 7 18 11 2" xfId="8724" xr:uid="{00000000-0005-0000-0000-00004DA40000}"/>
    <cellStyle name="Normal 7 18 11 2 2" xfId="43385" xr:uid="{00000000-0005-0000-0000-00004EA40000}"/>
    <cellStyle name="Normal 7 18 11 3" xfId="13674" xr:uid="{00000000-0005-0000-0000-00004FA40000}"/>
    <cellStyle name="Normal 7 18 11 3 2" xfId="38433" xr:uid="{00000000-0005-0000-0000-000050A40000}"/>
    <cellStyle name="Normal 7 18 11 4" xfId="18625" xr:uid="{00000000-0005-0000-0000-000051A40000}"/>
    <cellStyle name="Normal 7 18 11 5" xfId="23577" xr:uid="{00000000-0005-0000-0000-000052A40000}"/>
    <cellStyle name="Normal 7 18 11 6" xfId="28529" xr:uid="{00000000-0005-0000-0000-000053A40000}"/>
    <cellStyle name="Normal 7 18 11 7" xfId="33481" xr:uid="{00000000-0005-0000-0000-000054A40000}"/>
    <cellStyle name="Normal 7 18 12" xfId="5226" xr:uid="{00000000-0005-0000-0000-000055A40000}"/>
    <cellStyle name="Normal 7 18 12 2" xfId="10176" xr:uid="{00000000-0005-0000-0000-000056A40000}"/>
    <cellStyle name="Normal 7 18 12 2 2" xfId="44837" xr:uid="{00000000-0005-0000-0000-000057A40000}"/>
    <cellStyle name="Normal 7 18 12 3" xfId="15126" xr:uid="{00000000-0005-0000-0000-000058A40000}"/>
    <cellStyle name="Normal 7 18 12 3 2" xfId="39885" xr:uid="{00000000-0005-0000-0000-000059A40000}"/>
    <cellStyle name="Normal 7 18 12 4" xfId="20077" xr:uid="{00000000-0005-0000-0000-00005AA40000}"/>
    <cellStyle name="Normal 7 18 12 5" xfId="25029" xr:uid="{00000000-0005-0000-0000-00005BA40000}"/>
    <cellStyle name="Normal 7 18 12 6" xfId="29981" xr:uid="{00000000-0005-0000-0000-00005CA40000}"/>
    <cellStyle name="Normal 7 18 12 7" xfId="34933" xr:uid="{00000000-0005-0000-0000-00005DA40000}"/>
    <cellStyle name="Normal 7 18 13" xfId="1728" xr:uid="{00000000-0005-0000-0000-00005EA40000}"/>
    <cellStyle name="Normal 7 18 13 2" xfId="41339" xr:uid="{00000000-0005-0000-0000-00005FA40000}"/>
    <cellStyle name="Normal 7 18 14" xfId="6678" xr:uid="{00000000-0005-0000-0000-000060A40000}"/>
    <cellStyle name="Normal 7 18 14 2" xfId="36387" xr:uid="{00000000-0005-0000-0000-000061A40000}"/>
    <cellStyle name="Normal 7 18 15" xfId="11628" xr:uid="{00000000-0005-0000-0000-000062A40000}"/>
    <cellStyle name="Normal 7 18 16" xfId="16579" xr:uid="{00000000-0005-0000-0000-000063A40000}"/>
    <cellStyle name="Normal 7 18 17" xfId="21531" xr:uid="{00000000-0005-0000-0000-000064A40000}"/>
    <cellStyle name="Normal 7 18 18" xfId="26483" xr:uid="{00000000-0005-0000-0000-000065A40000}"/>
    <cellStyle name="Normal 7 18 19" xfId="31435" xr:uid="{00000000-0005-0000-0000-000066A40000}"/>
    <cellStyle name="Normal 7 18 2" xfId="309" xr:uid="{00000000-0005-0000-0000-000067A40000}"/>
    <cellStyle name="Normal 7 18 2 10" xfId="3807" xr:uid="{00000000-0005-0000-0000-000068A40000}"/>
    <cellStyle name="Normal 7 18 2 10 2" xfId="8757" xr:uid="{00000000-0005-0000-0000-000069A40000}"/>
    <cellStyle name="Normal 7 18 2 10 2 2" xfId="43418" xr:uid="{00000000-0005-0000-0000-00006AA40000}"/>
    <cellStyle name="Normal 7 18 2 10 3" xfId="13707" xr:uid="{00000000-0005-0000-0000-00006BA40000}"/>
    <cellStyle name="Normal 7 18 2 10 3 2" xfId="38466" xr:uid="{00000000-0005-0000-0000-00006CA40000}"/>
    <cellStyle name="Normal 7 18 2 10 4" xfId="18658" xr:uid="{00000000-0005-0000-0000-00006DA40000}"/>
    <cellStyle name="Normal 7 18 2 10 5" xfId="23610" xr:uid="{00000000-0005-0000-0000-00006EA40000}"/>
    <cellStyle name="Normal 7 18 2 10 6" xfId="28562" xr:uid="{00000000-0005-0000-0000-00006FA40000}"/>
    <cellStyle name="Normal 7 18 2 10 7" xfId="33514" xr:uid="{00000000-0005-0000-0000-000070A40000}"/>
    <cellStyle name="Normal 7 18 2 11" xfId="5259" xr:uid="{00000000-0005-0000-0000-000071A40000}"/>
    <cellStyle name="Normal 7 18 2 11 2" xfId="10209" xr:uid="{00000000-0005-0000-0000-000072A40000}"/>
    <cellStyle name="Normal 7 18 2 11 2 2" xfId="44870" xr:uid="{00000000-0005-0000-0000-000073A40000}"/>
    <cellStyle name="Normal 7 18 2 11 3" xfId="15159" xr:uid="{00000000-0005-0000-0000-000074A40000}"/>
    <cellStyle name="Normal 7 18 2 11 3 2" xfId="39918" xr:uid="{00000000-0005-0000-0000-000075A40000}"/>
    <cellStyle name="Normal 7 18 2 11 4" xfId="20110" xr:uid="{00000000-0005-0000-0000-000076A40000}"/>
    <cellStyle name="Normal 7 18 2 11 5" xfId="25062" xr:uid="{00000000-0005-0000-0000-000077A40000}"/>
    <cellStyle name="Normal 7 18 2 11 6" xfId="30014" xr:uid="{00000000-0005-0000-0000-000078A40000}"/>
    <cellStyle name="Normal 7 18 2 11 7" xfId="34966" xr:uid="{00000000-0005-0000-0000-000079A40000}"/>
    <cellStyle name="Normal 7 18 2 12" xfId="1761" xr:uid="{00000000-0005-0000-0000-00007AA40000}"/>
    <cellStyle name="Normal 7 18 2 12 2" xfId="41372" xr:uid="{00000000-0005-0000-0000-00007BA40000}"/>
    <cellStyle name="Normal 7 18 2 13" xfId="6711" xr:uid="{00000000-0005-0000-0000-00007CA40000}"/>
    <cellStyle name="Normal 7 18 2 13 2" xfId="36420" xr:uid="{00000000-0005-0000-0000-00007DA40000}"/>
    <cellStyle name="Normal 7 18 2 14" xfId="11661" xr:uid="{00000000-0005-0000-0000-00007EA40000}"/>
    <cellStyle name="Normal 7 18 2 15" xfId="16612" xr:uid="{00000000-0005-0000-0000-00007FA40000}"/>
    <cellStyle name="Normal 7 18 2 16" xfId="21564" xr:uid="{00000000-0005-0000-0000-000080A40000}"/>
    <cellStyle name="Normal 7 18 2 17" xfId="26516" xr:uid="{00000000-0005-0000-0000-000081A40000}"/>
    <cellStyle name="Normal 7 18 2 18" xfId="31468" xr:uid="{00000000-0005-0000-0000-000082A40000}"/>
    <cellStyle name="Normal 7 18 2 2" xfId="375" xr:uid="{00000000-0005-0000-0000-000083A40000}"/>
    <cellStyle name="Normal 7 18 2 2 10" xfId="11793" xr:uid="{00000000-0005-0000-0000-000084A40000}"/>
    <cellStyle name="Normal 7 18 2 2 11" xfId="16744" xr:uid="{00000000-0005-0000-0000-000085A40000}"/>
    <cellStyle name="Normal 7 18 2 2 12" xfId="21696" xr:uid="{00000000-0005-0000-0000-000086A40000}"/>
    <cellStyle name="Normal 7 18 2 2 13" xfId="26648" xr:uid="{00000000-0005-0000-0000-000087A40000}"/>
    <cellStyle name="Normal 7 18 2 2 14" xfId="31600" xr:uid="{00000000-0005-0000-0000-000088A40000}"/>
    <cellStyle name="Normal 7 18 2 2 2" xfId="969" xr:uid="{00000000-0005-0000-0000-000089A40000}"/>
    <cellStyle name="Normal 7 18 2 2 2 10" xfId="21960" xr:uid="{00000000-0005-0000-0000-00008AA40000}"/>
    <cellStyle name="Normal 7 18 2 2 2 11" xfId="26912" xr:uid="{00000000-0005-0000-0000-00008BA40000}"/>
    <cellStyle name="Normal 7 18 2 2 2 12" xfId="31864" xr:uid="{00000000-0005-0000-0000-00008CA40000}"/>
    <cellStyle name="Normal 7 18 2 2 2 2" xfId="1563" xr:uid="{00000000-0005-0000-0000-00008DA40000}"/>
    <cellStyle name="Normal 7 18 2 2 2 2 10" xfId="33316" xr:uid="{00000000-0005-0000-0000-00008EA40000}"/>
    <cellStyle name="Normal 7 18 2 2 2 2 2" xfId="5061" xr:uid="{00000000-0005-0000-0000-00008FA40000}"/>
    <cellStyle name="Normal 7 18 2 2 2 2 2 2" xfId="10011" xr:uid="{00000000-0005-0000-0000-000090A40000}"/>
    <cellStyle name="Normal 7 18 2 2 2 2 2 2 2" xfId="44672" xr:uid="{00000000-0005-0000-0000-000091A40000}"/>
    <cellStyle name="Normal 7 18 2 2 2 2 2 3" xfId="14961" xr:uid="{00000000-0005-0000-0000-000092A40000}"/>
    <cellStyle name="Normal 7 18 2 2 2 2 2 3 2" xfId="39720" xr:uid="{00000000-0005-0000-0000-000093A40000}"/>
    <cellStyle name="Normal 7 18 2 2 2 2 2 4" xfId="19912" xr:uid="{00000000-0005-0000-0000-000094A40000}"/>
    <cellStyle name="Normal 7 18 2 2 2 2 2 5" xfId="24864" xr:uid="{00000000-0005-0000-0000-000095A40000}"/>
    <cellStyle name="Normal 7 18 2 2 2 2 2 6" xfId="29816" xr:uid="{00000000-0005-0000-0000-000096A40000}"/>
    <cellStyle name="Normal 7 18 2 2 2 2 2 7" xfId="34768" xr:uid="{00000000-0005-0000-0000-000097A40000}"/>
    <cellStyle name="Normal 7 18 2 2 2 2 3" xfId="6513" xr:uid="{00000000-0005-0000-0000-000098A40000}"/>
    <cellStyle name="Normal 7 18 2 2 2 2 3 2" xfId="11463" xr:uid="{00000000-0005-0000-0000-000099A40000}"/>
    <cellStyle name="Normal 7 18 2 2 2 2 3 2 2" xfId="46124" xr:uid="{00000000-0005-0000-0000-00009AA40000}"/>
    <cellStyle name="Normal 7 18 2 2 2 2 3 3" xfId="16413" xr:uid="{00000000-0005-0000-0000-00009BA40000}"/>
    <cellStyle name="Normal 7 18 2 2 2 2 3 3 2" xfId="41172" xr:uid="{00000000-0005-0000-0000-00009CA40000}"/>
    <cellStyle name="Normal 7 18 2 2 2 2 3 4" xfId="21364" xr:uid="{00000000-0005-0000-0000-00009DA40000}"/>
    <cellStyle name="Normal 7 18 2 2 2 2 3 5" xfId="26316" xr:uid="{00000000-0005-0000-0000-00009EA40000}"/>
    <cellStyle name="Normal 7 18 2 2 2 2 3 6" xfId="31268" xr:uid="{00000000-0005-0000-0000-00009FA40000}"/>
    <cellStyle name="Normal 7 18 2 2 2 2 3 7" xfId="36220" xr:uid="{00000000-0005-0000-0000-0000A0A40000}"/>
    <cellStyle name="Normal 7 18 2 2 2 2 4" xfId="3609" xr:uid="{00000000-0005-0000-0000-0000A1A40000}"/>
    <cellStyle name="Normal 7 18 2 2 2 2 4 2" xfId="43220" xr:uid="{00000000-0005-0000-0000-0000A2A40000}"/>
    <cellStyle name="Normal 7 18 2 2 2 2 5" xfId="8559" xr:uid="{00000000-0005-0000-0000-0000A3A40000}"/>
    <cellStyle name="Normal 7 18 2 2 2 2 5 2" xfId="38268" xr:uid="{00000000-0005-0000-0000-0000A4A40000}"/>
    <cellStyle name="Normal 7 18 2 2 2 2 6" xfId="13509" xr:uid="{00000000-0005-0000-0000-0000A5A40000}"/>
    <cellStyle name="Normal 7 18 2 2 2 2 7" xfId="18460" xr:uid="{00000000-0005-0000-0000-0000A6A40000}"/>
    <cellStyle name="Normal 7 18 2 2 2 2 8" xfId="23412" xr:uid="{00000000-0005-0000-0000-0000A7A40000}"/>
    <cellStyle name="Normal 7 18 2 2 2 2 9" xfId="28364" xr:uid="{00000000-0005-0000-0000-0000A8A40000}"/>
    <cellStyle name="Normal 7 18 2 2 2 3" xfId="3015" xr:uid="{00000000-0005-0000-0000-0000A9A40000}"/>
    <cellStyle name="Normal 7 18 2 2 2 3 2" xfId="7965" xr:uid="{00000000-0005-0000-0000-0000AAA40000}"/>
    <cellStyle name="Normal 7 18 2 2 2 3 2 2" xfId="42626" xr:uid="{00000000-0005-0000-0000-0000ABA40000}"/>
    <cellStyle name="Normal 7 18 2 2 2 3 3" xfId="12915" xr:uid="{00000000-0005-0000-0000-0000ACA40000}"/>
    <cellStyle name="Normal 7 18 2 2 2 3 3 2" xfId="37674" xr:uid="{00000000-0005-0000-0000-0000ADA40000}"/>
    <cellStyle name="Normal 7 18 2 2 2 3 4" xfId="17866" xr:uid="{00000000-0005-0000-0000-0000AEA40000}"/>
    <cellStyle name="Normal 7 18 2 2 2 3 5" xfId="22818" xr:uid="{00000000-0005-0000-0000-0000AFA40000}"/>
    <cellStyle name="Normal 7 18 2 2 2 3 6" xfId="27770" xr:uid="{00000000-0005-0000-0000-0000B0A40000}"/>
    <cellStyle name="Normal 7 18 2 2 2 3 7" xfId="32722" xr:uid="{00000000-0005-0000-0000-0000B1A40000}"/>
    <cellStyle name="Normal 7 18 2 2 2 4" xfId="4467" xr:uid="{00000000-0005-0000-0000-0000B2A40000}"/>
    <cellStyle name="Normal 7 18 2 2 2 4 2" xfId="9417" xr:uid="{00000000-0005-0000-0000-0000B3A40000}"/>
    <cellStyle name="Normal 7 18 2 2 2 4 2 2" xfId="44078" xr:uid="{00000000-0005-0000-0000-0000B4A40000}"/>
    <cellStyle name="Normal 7 18 2 2 2 4 3" xfId="14367" xr:uid="{00000000-0005-0000-0000-0000B5A40000}"/>
    <cellStyle name="Normal 7 18 2 2 2 4 3 2" xfId="39126" xr:uid="{00000000-0005-0000-0000-0000B6A40000}"/>
    <cellStyle name="Normal 7 18 2 2 2 4 4" xfId="19318" xr:uid="{00000000-0005-0000-0000-0000B7A40000}"/>
    <cellStyle name="Normal 7 18 2 2 2 4 5" xfId="24270" xr:uid="{00000000-0005-0000-0000-0000B8A40000}"/>
    <cellStyle name="Normal 7 18 2 2 2 4 6" xfId="29222" xr:uid="{00000000-0005-0000-0000-0000B9A40000}"/>
    <cellStyle name="Normal 7 18 2 2 2 4 7" xfId="34174" xr:uid="{00000000-0005-0000-0000-0000BAA40000}"/>
    <cellStyle name="Normal 7 18 2 2 2 5" xfId="5919" xr:uid="{00000000-0005-0000-0000-0000BBA40000}"/>
    <cellStyle name="Normal 7 18 2 2 2 5 2" xfId="10869" xr:uid="{00000000-0005-0000-0000-0000BCA40000}"/>
    <cellStyle name="Normal 7 18 2 2 2 5 2 2" xfId="45530" xr:uid="{00000000-0005-0000-0000-0000BDA40000}"/>
    <cellStyle name="Normal 7 18 2 2 2 5 3" xfId="15819" xr:uid="{00000000-0005-0000-0000-0000BEA40000}"/>
    <cellStyle name="Normal 7 18 2 2 2 5 3 2" xfId="40578" xr:uid="{00000000-0005-0000-0000-0000BFA40000}"/>
    <cellStyle name="Normal 7 18 2 2 2 5 4" xfId="20770" xr:uid="{00000000-0005-0000-0000-0000C0A40000}"/>
    <cellStyle name="Normal 7 18 2 2 2 5 5" xfId="25722" xr:uid="{00000000-0005-0000-0000-0000C1A40000}"/>
    <cellStyle name="Normal 7 18 2 2 2 5 6" xfId="30674" xr:uid="{00000000-0005-0000-0000-0000C2A40000}"/>
    <cellStyle name="Normal 7 18 2 2 2 5 7" xfId="35626" xr:uid="{00000000-0005-0000-0000-0000C3A40000}"/>
    <cellStyle name="Normal 7 18 2 2 2 6" xfId="2157" xr:uid="{00000000-0005-0000-0000-0000C4A40000}"/>
    <cellStyle name="Normal 7 18 2 2 2 6 2" xfId="41768" xr:uid="{00000000-0005-0000-0000-0000C5A40000}"/>
    <cellStyle name="Normal 7 18 2 2 2 7" xfId="7107" xr:uid="{00000000-0005-0000-0000-0000C6A40000}"/>
    <cellStyle name="Normal 7 18 2 2 2 7 2" xfId="36816" xr:uid="{00000000-0005-0000-0000-0000C7A40000}"/>
    <cellStyle name="Normal 7 18 2 2 2 8" xfId="12057" xr:uid="{00000000-0005-0000-0000-0000C8A40000}"/>
    <cellStyle name="Normal 7 18 2 2 2 9" xfId="17008" xr:uid="{00000000-0005-0000-0000-0000C9A40000}"/>
    <cellStyle name="Normal 7 18 2 2 3" xfId="705" xr:uid="{00000000-0005-0000-0000-0000CAA40000}"/>
    <cellStyle name="Normal 7 18 2 2 3 10" xfId="32458" xr:uid="{00000000-0005-0000-0000-0000CBA40000}"/>
    <cellStyle name="Normal 7 18 2 2 3 2" xfId="4203" xr:uid="{00000000-0005-0000-0000-0000CCA40000}"/>
    <cellStyle name="Normal 7 18 2 2 3 2 2" xfId="9153" xr:uid="{00000000-0005-0000-0000-0000CDA40000}"/>
    <cellStyle name="Normal 7 18 2 2 3 2 2 2" xfId="43814" xr:uid="{00000000-0005-0000-0000-0000CEA40000}"/>
    <cellStyle name="Normal 7 18 2 2 3 2 3" xfId="14103" xr:uid="{00000000-0005-0000-0000-0000CFA40000}"/>
    <cellStyle name="Normal 7 18 2 2 3 2 3 2" xfId="38862" xr:uid="{00000000-0005-0000-0000-0000D0A40000}"/>
    <cellStyle name="Normal 7 18 2 2 3 2 4" xfId="19054" xr:uid="{00000000-0005-0000-0000-0000D1A40000}"/>
    <cellStyle name="Normal 7 18 2 2 3 2 5" xfId="24006" xr:uid="{00000000-0005-0000-0000-0000D2A40000}"/>
    <cellStyle name="Normal 7 18 2 2 3 2 6" xfId="28958" xr:uid="{00000000-0005-0000-0000-0000D3A40000}"/>
    <cellStyle name="Normal 7 18 2 2 3 2 7" xfId="33910" xr:uid="{00000000-0005-0000-0000-0000D4A40000}"/>
    <cellStyle name="Normal 7 18 2 2 3 3" xfId="5655" xr:uid="{00000000-0005-0000-0000-0000D5A40000}"/>
    <cellStyle name="Normal 7 18 2 2 3 3 2" xfId="10605" xr:uid="{00000000-0005-0000-0000-0000D6A40000}"/>
    <cellStyle name="Normal 7 18 2 2 3 3 2 2" xfId="45266" xr:uid="{00000000-0005-0000-0000-0000D7A40000}"/>
    <cellStyle name="Normal 7 18 2 2 3 3 3" xfId="15555" xr:uid="{00000000-0005-0000-0000-0000D8A40000}"/>
    <cellStyle name="Normal 7 18 2 2 3 3 3 2" xfId="40314" xr:uid="{00000000-0005-0000-0000-0000D9A40000}"/>
    <cellStyle name="Normal 7 18 2 2 3 3 4" xfId="20506" xr:uid="{00000000-0005-0000-0000-0000DAA40000}"/>
    <cellStyle name="Normal 7 18 2 2 3 3 5" xfId="25458" xr:uid="{00000000-0005-0000-0000-0000DBA40000}"/>
    <cellStyle name="Normal 7 18 2 2 3 3 6" xfId="30410" xr:uid="{00000000-0005-0000-0000-0000DCA40000}"/>
    <cellStyle name="Normal 7 18 2 2 3 3 7" xfId="35362" xr:uid="{00000000-0005-0000-0000-0000DDA40000}"/>
    <cellStyle name="Normal 7 18 2 2 3 4" xfId="2751" xr:uid="{00000000-0005-0000-0000-0000DEA40000}"/>
    <cellStyle name="Normal 7 18 2 2 3 4 2" xfId="42362" xr:uid="{00000000-0005-0000-0000-0000DFA40000}"/>
    <cellStyle name="Normal 7 18 2 2 3 5" xfId="7701" xr:uid="{00000000-0005-0000-0000-0000E0A40000}"/>
    <cellStyle name="Normal 7 18 2 2 3 5 2" xfId="37410" xr:uid="{00000000-0005-0000-0000-0000E1A40000}"/>
    <cellStyle name="Normal 7 18 2 2 3 6" xfId="12651" xr:uid="{00000000-0005-0000-0000-0000E2A40000}"/>
    <cellStyle name="Normal 7 18 2 2 3 7" xfId="17602" xr:uid="{00000000-0005-0000-0000-0000E3A40000}"/>
    <cellStyle name="Normal 7 18 2 2 3 8" xfId="22554" xr:uid="{00000000-0005-0000-0000-0000E4A40000}"/>
    <cellStyle name="Normal 7 18 2 2 3 9" xfId="27506" xr:uid="{00000000-0005-0000-0000-0000E5A40000}"/>
    <cellStyle name="Normal 7 18 2 2 4" xfId="1299" xr:uid="{00000000-0005-0000-0000-0000E6A40000}"/>
    <cellStyle name="Normal 7 18 2 2 4 10" xfId="33052" xr:uid="{00000000-0005-0000-0000-0000E7A40000}"/>
    <cellStyle name="Normal 7 18 2 2 4 2" xfId="4797" xr:uid="{00000000-0005-0000-0000-0000E8A40000}"/>
    <cellStyle name="Normal 7 18 2 2 4 2 2" xfId="9747" xr:uid="{00000000-0005-0000-0000-0000E9A40000}"/>
    <cellStyle name="Normal 7 18 2 2 4 2 2 2" xfId="44408" xr:uid="{00000000-0005-0000-0000-0000EAA40000}"/>
    <cellStyle name="Normal 7 18 2 2 4 2 3" xfId="14697" xr:uid="{00000000-0005-0000-0000-0000EBA40000}"/>
    <cellStyle name="Normal 7 18 2 2 4 2 3 2" xfId="39456" xr:uid="{00000000-0005-0000-0000-0000ECA40000}"/>
    <cellStyle name="Normal 7 18 2 2 4 2 4" xfId="19648" xr:uid="{00000000-0005-0000-0000-0000EDA40000}"/>
    <cellStyle name="Normal 7 18 2 2 4 2 5" xfId="24600" xr:uid="{00000000-0005-0000-0000-0000EEA40000}"/>
    <cellStyle name="Normal 7 18 2 2 4 2 6" xfId="29552" xr:uid="{00000000-0005-0000-0000-0000EFA40000}"/>
    <cellStyle name="Normal 7 18 2 2 4 2 7" xfId="34504" xr:uid="{00000000-0005-0000-0000-0000F0A40000}"/>
    <cellStyle name="Normal 7 18 2 2 4 3" xfId="6249" xr:uid="{00000000-0005-0000-0000-0000F1A40000}"/>
    <cellStyle name="Normal 7 18 2 2 4 3 2" xfId="11199" xr:uid="{00000000-0005-0000-0000-0000F2A40000}"/>
    <cellStyle name="Normal 7 18 2 2 4 3 2 2" xfId="45860" xr:uid="{00000000-0005-0000-0000-0000F3A40000}"/>
    <cellStyle name="Normal 7 18 2 2 4 3 3" xfId="16149" xr:uid="{00000000-0005-0000-0000-0000F4A40000}"/>
    <cellStyle name="Normal 7 18 2 2 4 3 3 2" xfId="40908" xr:uid="{00000000-0005-0000-0000-0000F5A40000}"/>
    <cellStyle name="Normal 7 18 2 2 4 3 4" xfId="21100" xr:uid="{00000000-0005-0000-0000-0000F6A40000}"/>
    <cellStyle name="Normal 7 18 2 2 4 3 5" xfId="26052" xr:uid="{00000000-0005-0000-0000-0000F7A40000}"/>
    <cellStyle name="Normal 7 18 2 2 4 3 6" xfId="31004" xr:uid="{00000000-0005-0000-0000-0000F8A40000}"/>
    <cellStyle name="Normal 7 18 2 2 4 3 7" xfId="35956" xr:uid="{00000000-0005-0000-0000-0000F9A40000}"/>
    <cellStyle name="Normal 7 18 2 2 4 4" xfId="3345" xr:uid="{00000000-0005-0000-0000-0000FAA40000}"/>
    <cellStyle name="Normal 7 18 2 2 4 4 2" xfId="42956" xr:uid="{00000000-0005-0000-0000-0000FBA40000}"/>
    <cellStyle name="Normal 7 18 2 2 4 5" xfId="8295" xr:uid="{00000000-0005-0000-0000-0000FCA40000}"/>
    <cellStyle name="Normal 7 18 2 2 4 5 2" xfId="38004" xr:uid="{00000000-0005-0000-0000-0000FDA40000}"/>
    <cellStyle name="Normal 7 18 2 2 4 6" xfId="13245" xr:uid="{00000000-0005-0000-0000-0000FEA40000}"/>
    <cellStyle name="Normal 7 18 2 2 4 7" xfId="18196" xr:uid="{00000000-0005-0000-0000-0000FFA40000}"/>
    <cellStyle name="Normal 7 18 2 2 4 8" xfId="23148" xr:uid="{00000000-0005-0000-0000-000000A50000}"/>
    <cellStyle name="Normal 7 18 2 2 4 9" xfId="28100" xr:uid="{00000000-0005-0000-0000-000001A50000}"/>
    <cellStyle name="Normal 7 18 2 2 5" xfId="2421" xr:uid="{00000000-0005-0000-0000-000002A50000}"/>
    <cellStyle name="Normal 7 18 2 2 5 2" xfId="7371" xr:uid="{00000000-0005-0000-0000-000003A50000}"/>
    <cellStyle name="Normal 7 18 2 2 5 2 2" xfId="42032" xr:uid="{00000000-0005-0000-0000-000004A50000}"/>
    <cellStyle name="Normal 7 18 2 2 5 3" xfId="12321" xr:uid="{00000000-0005-0000-0000-000005A50000}"/>
    <cellStyle name="Normal 7 18 2 2 5 3 2" xfId="37080" xr:uid="{00000000-0005-0000-0000-000006A50000}"/>
    <cellStyle name="Normal 7 18 2 2 5 4" xfId="17272" xr:uid="{00000000-0005-0000-0000-000007A50000}"/>
    <cellStyle name="Normal 7 18 2 2 5 5" xfId="22224" xr:uid="{00000000-0005-0000-0000-000008A50000}"/>
    <cellStyle name="Normal 7 18 2 2 5 6" xfId="27176" xr:uid="{00000000-0005-0000-0000-000009A50000}"/>
    <cellStyle name="Normal 7 18 2 2 5 7" xfId="32128" xr:uid="{00000000-0005-0000-0000-00000AA50000}"/>
    <cellStyle name="Normal 7 18 2 2 6" xfId="3873" xr:uid="{00000000-0005-0000-0000-00000BA50000}"/>
    <cellStyle name="Normal 7 18 2 2 6 2" xfId="8823" xr:uid="{00000000-0005-0000-0000-00000CA50000}"/>
    <cellStyle name="Normal 7 18 2 2 6 2 2" xfId="43484" xr:uid="{00000000-0005-0000-0000-00000DA50000}"/>
    <cellStyle name="Normal 7 18 2 2 6 3" xfId="13773" xr:uid="{00000000-0005-0000-0000-00000EA50000}"/>
    <cellStyle name="Normal 7 18 2 2 6 3 2" xfId="38532" xr:uid="{00000000-0005-0000-0000-00000FA50000}"/>
    <cellStyle name="Normal 7 18 2 2 6 4" xfId="18724" xr:uid="{00000000-0005-0000-0000-000010A50000}"/>
    <cellStyle name="Normal 7 18 2 2 6 5" xfId="23676" xr:uid="{00000000-0005-0000-0000-000011A50000}"/>
    <cellStyle name="Normal 7 18 2 2 6 6" xfId="28628" xr:uid="{00000000-0005-0000-0000-000012A50000}"/>
    <cellStyle name="Normal 7 18 2 2 6 7" xfId="33580" xr:uid="{00000000-0005-0000-0000-000013A50000}"/>
    <cellStyle name="Normal 7 18 2 2 7" xfId="5325" xr:uid="{00000000-0005-0000-0000-000014A50000}"/>
    <cellStyle name="Normal 7 18 2 2 7 2" xfId="10275" xr:uid="{00000000-0005-0000-0000-000015A50000}"/>
    <cellStyle name="Normal 7 18 2 2 7 2 2" xfId="44936" xr:uid="{00000000-0005-0000-0000-000016A50000}"/>
    <cellStyle name="Normal 7 18 2 2 7 3" xfId="15225" xr:uid="{00000000-0005-0000-0000-000017A50000}"/>
    <cellStyle name="Normal 7 18 2 2 7 3 2" xfId="39984" xr:uid="{00000000-0005-0000-0000-000018A50000}"/>
    <cellStyle name="Normal 7 18 2 2 7 4" xfId="20176" xr:uid="{00000000-0005-0000-0000-000019A50000}"/>
    <cellStyle name="Normal 7 18 2 2 7 5" xfId="25128" xr:uid="{00000000-0005-0000-0000-00001AA50000}"/>
    <cellStyle name="Normal 7 18 2 2 7 6" xfId="30080" xr:uid="{00000000-0005-0000-0000-00001BA50000}"/>
    <cellStyle name="Normal 7 18 2 2 7 7" xfId="35032" xr:uid="{00000000-0005-0000-0000-00001CA50000}"/>
    <cellStyle name="Normal 7 18 2 2 8" xfId="1893" xr:uid="{00000000-0005-0000-0000-00001DA50000}"/>
    <cellStyle name="Normal 7 18 2 2 8 2" xfId="41504" xr:uid="{00000000-0005-0000-0000-00001EA50000}"/>
    <cellStyle name="Normal 7 18 2 2 9" xfId="6843" xr:uid="{00000000-0005-0000-0000-00001FA50000}"/>
    <cellStyle name="Normal 7 18 2 2 9 2" xfId="36552" xr:uid="{00000000-0005-0000-0000-000020A50000}"/>
    <cellStyle name="Normal 7 18 2 3" xfId="441" xr:uid="{00000000-0005-0000-0000-000021A50000}"/>
    <cellStyle name="Normal 7 18 2 3 10" xfId="11859" xr:uid="{00000000-0005-0000-0000-000022A50000}"/>
    <cellStyle name="Normal 7 18 2 3 11" xfId="16810" xr:uid="{00000000-0005-0000-0000-000023A50000}"/>
    <cellStyle name="Normal 7 18 2 3 12" xfId="21762" xr:uid="{00000000-0005-0000-0000-000024A50000}"/>
    <cellStyle name="Normal 7 18 2 3 13" xfId="26714" xr:uid="{00000000-0005-0000-0000-000025A50000}"/>
    <cellStyle name="Normal 7 18 2 3 14" xfId="31666" xr:uid="{00000000-0005-0000-0000-000026A50000}"/>
    <cellStyle name="Normal 7 18 2 3 2" xfId="1035" xr:uid="{00000000-0005-0000-0000-000027A50000}"/>
    <cellStyle name="Normal 7 18 2 3 2 10" xfId="22026" xr:uid="{00000000-0005-0000-0000-000028A50000}"/>
    <cellStyle name="Normal 7 18 2 3 2 11" xfId="26978" xr:uid="{00000000-0005-0000-0000-000029A50000}"/>
    <cellStyle name="Normal 7 18 2 3 2 12" xfId="31930" xr:uid="{00000000-0005-0000-0000-00002AA50000}"/>
    <cellStyle name="Normal 7 18 2 3 2 2" xfId="1629" xr:uid="{00000000-0005-0000-0000-00002BA50000}"/>
    <cellStyle name="Normal 7 18 2 3 2 2 10" xfId="33382" xr:uid="{00000000-0005-0000-0000-00002CA50000}"/>
    <cellStyle name="Normal 7 18 2 3 2 2 2" xfId="5127" xr:uid="{00000000-0005-0000-0000-00002DA50000}"/>
    <cellStyle name="Normal 7 18 2 3 2 2 2 2" xfId="10077" xr:uid="{00000000-0005-0000-0000-00002EA50000}"/>
    <cellStyle name="Normal 7 18 2 3 2 2 2 2 2" xfId="44738" xr:uid="{00000000-0005-0000-0000-00002FA50000}"/>
    <cellStyle name="Normal 7 18 2 3 2 2 2 3" xfId="15027" xr:uid="{00000000-0005-0000-0000-000030A50000}"/>
    <cellStyle name="Normal 7 18 2 3 2 2 2 3 2" xfId="39786" xr:uid="{00000000-0005-0000-0000-000031A50000}"/>
    <cellStyle name="Normal 7 18 2 3 2 2 2 4" xfId="19978" xr:uid="{00000000-0005-0000-0000-000032A50000}"/>
    <cellStyle name="Normal 7 18 2 3 2 2 2 5" xfId="24930" xr:uid="{00000000-0005-0000-0000-000033A50000}"/>
    <cellStyle name="Normal 7 18 2 3 2 2 2 6" xfId="29882" xr:uid="{00000000-0005-0000-0000-000034A50000}"/>
    <cellStyle name="Normal 7 18 2 3 2 2 2 7" xfId="34834" xr:uid="{00000000-0005-0000-0000-000035A50000}"/>
    <cellStyle name="Normal 7 18 2 3 2 2 3" xfId="6579" xr:uid="{00000000-0005-0000-0000-000036A50000}"/>
    <cellStyle name="Normal 7 18 2 3 2 2 3 2" xfId="11529" xr:uid="{00000000-0005-0000-0000-000037A50000}"/>
    <cellStyle name="Normal 7 18 2 3 2 2 3 2 2" xfId="46190" xr:uid="{00000000-0005-0000-0000-000038A50000}"/>
    <cellStyle name="Normal 7 18 2 3 2 2 3 3" xfId="16479" xr:uid="{00000000-0005-0000-0000-000039A50000}"/>
    <cellStyle name="Normal 7 18 2 3 2 2 3 3 2" xfId="41238" xr:uid="{00000000-0005-0000-0000-00003AA50000}"/>
    <cellStyle name="Normal 7 18 2 3 2 2 3 4" xfId="21430" xr:uid="{00000000-0005-0000-0000-00003BA50000}"/>
    <cellStyle name="Normal 7 18 2 3 2 2 3 5" xfId="26382" xr:uid="{00000000-0005-0000-0000-00003CA50000}"/>
    <cellStyle name="Normal 7 18 2 3 2 2 3 6" xfId="31334" xr:uid="{00000000-0005-0000-0000-00003DA50000}"/>
    <cellStyle name="Normal 7 18 2 3 2 2 3 7" xfId="36286" xr:uid="{00000000-0005-0000-0000-00003EA50000}"/>
    <cellStyle name="Normal 7 18 2 3 2 2 4" xfId="3675" xr:uid="{00000000-0005-0000-0000-00003FA50000}"/>
    <cellStyle name="Normal 7 18 2 3 2 2 4 2" xfId="43286" xr:uid="{00000000-0005-0000-0000-000040A50000}"/>
    <cellStyle name="Normal 7 18 2 3 2 2 5" xfId="8625" xr:uid="{00000000-0005-0000-0000-000041A50000}"/>
    <cellStyle name="Normal 7 18 2 3 2 2 5 2" xfId="38334" xr:uid="{00000000-0005-0000-0000-000042A50000}"/>
    <cellStyle name="Normal 7 18 2 3 2 2 6" xfId="13575" xr:uid="{00000000-0005-0000-0000-000043A50000}"/>
    <cellStyle name="Normal 7 18 2 3 2 2 7" xfId="18526" xr:uid="{00000000-0005-0000-0000-000044A50000}"/>
    <cellStyle name="Normal 7 18 2 3 2 2 8" xfId="23478" xr:uid="{00000000-0005-0000-0000-000045A50000}"/>
    <cellStyle name="Normal 7 18 2 3 2 2 9" xfId="28430" xr:uid="{00000000-0005-0000-0000-000046A50000}"/>
    <cellStyle name="Normal 7 18 2 3 2 3" xfId="3081" xr:uid="{00000000-0005-0000-0000-000047A50000}"/>
    <cellStyle name="Normal 7 18 2 3 2 3 2" xfId="8031" xr:uid="{00000000-0005-0000-0000-000048A50000}"/>
    <cellStyle name="Normal 7 18 2 3 2 3 2 2" xfId="42692" xr:uid="{00000000-0005-0000-0000-000049A50000}"/>
    <cellStyle name="Normal 7 18 2 3 2 3 3" xfId="12981" xr:uid="{00000000-0005-0000-0000-00004AA50000}"/>
    <cellStyle name="Normal 7 18 2 3 2 3 3 2" xfId="37740" xr:uid="{00000000-0005-0000-0000-00004BA50000}"/>
    <cellStyle name="Normal 7 18 2 3 2 3 4" xfId="17932" xr:uid="{00000000-0005-0000-0000-00004CA50000}"/>
    <cellStyle name="Normal 7 18 2 3 2 3 5" xfId="22884" xr:uid="{00000000-0005-0000-0000-00004DA50000}"/>
    <cellStyle name="Normal 7 18 2 3 2 3 6" xfId="27836" xr:uid="{00000000-0005-0000-0000-00004EA50000}"/>
    <cellStyle name="Normal 7 18 2 3 2 3 7" xfId="32788" xr:uid="{00000000-0005-0000-0000-00004FA50000}"/>
    <cellStyle name="Normal 7 18 2 3 2 4" xfId="4533" xr:uid="{00000000-0005-0000-0000-000050A50000}"/>
    <cellStyle name="Normal 7 18 2 3 2 4 2" xfId="9483" xr:uid="{00000000-0005-0000-0000-000051A50000}"/>
    <cellStyle name="Normal 7 18 2 3 2 4 2 2" xfId="44144" xr:uid="{00000000-0005-0000-0000-000052A50000}"/>
    <cellStyle name="Normal 7 18 2 3 2 4 3" xfId="14433" xr:uid="{00000000-0005-0000-0000-000053A50000}"/>
    <cellStyle name="Normal 7 18 2 3 2 4 3 2" xfId="39192" xr:uid="{00000000-0005-0000-0000-000054A50000}"/>
    <cellStyle name="Normal 7 18 2 3 2 4 4" xfId="19384" xr:uid="{00000000-0005-0000-0000-000055A50000}"/>
    <cellStyle name="Normal 7 18 2 3 2 4 5" xfId="24336" xr:uid="{00000000-0005-0000-0000-000056A50000}"/>
    <cellStyle name="Normal 7 18 2 3 2 4 6" xfId="29288" xr:uid="{00000000-0005-0000-0000-000057A50000}"/>
    <cellStyle name="Normal 7 18 2 3 2 4 7" xfId="34240" xr:uid="{00000000-0005-0000-0000-000058A50000}"/>
    <cellStyle name="Normal 7 18 2 3 2 5" xfId="5985" xr:uid="{00000000-0005-0000-0000-000059A50000}"/>
    <cellStyle name="Normal 7 18 2 3 2 5 2" xfId="10935" xr:uid="{00000000-0005-0000-0000-00005AA50000}"/>
    <cellStyle name="Normal 7 18 2 3 2 5 2 2" xfId="45596" xr:uid="{00000000-0005-0000-0000-00005BA50000}"/>
    <cellStyle name="Normal 7 18 2 3 2 5 3" xfId="15885" xr:uid="{00000000-0005-0000-0000-00005CA50000}"/>
    <cellStyle name="Normal 7 18 2 3 2 5 3 2" xfId="40644" xr:uid="{00000000-0005-0000-0000-00005DA50000}"/>
    <cellStyle name="Normal 7 18 2 3 2 5 4" xfId="20836" xr:uid="{00000000-0005-0000-0000-00005EA50000}"/>
    <cellStyle name="Normal 7 18 2 3 2 5 5" xfId="25788" xr:uid="{00000000-0005-0000-0000-00005FA50000}"/>
    <cellStyle name="Normal 7 18 2 3 2 5 6" xfId="30740" xr:uid="{00000000-0005-0000-0000-000060A50000}"/>
    <cellStyle name="Normal 7 18 2 3 2 5 7" xfId="35692" xr:uid="{00000000-0005-0000-0000-000061A50000}"/>
    <cellStyle name="Normal 7 18 2 3 2 6" xfId="2223" xr:uid="{00000000-0005-0000-0000-000062A50000}"/>
    <cellStyle name="Normal 7 18 2 3 2 6 2" xfId="41834" xr:uid="{00000000-0005-0000-0000-000063A50000}"/>
    <cellStyle name="Normal 7 18 2 3 2 7" xfId="7173" xr:uid="{00000000-0005-0000-0000-000064A50000}"/>
    <cellStyle name="Normal 7 18 2 3 2 7 2" xfId="36882" xr:uid="{00000000-0005-0000-0000-000065A50000}"/>
    <cellStyle name="Normal 7 18 2 3 2 8" xfId="12123" xr:uid="{00000000-0005-0000-0000-000066A50000}"/>
    <cellStyle name="Normal 7 18 2 3 2 9" xfId="17074" xr:uid="{00000000-0005-0000-0000-000067A50000}"/>
    <cellStyle name="Normal 7 18 2 3 3" xfId="771" xr:uid="{00000000-0005-0000-0000-000068A50000}"/>
    <cellStyle name="Normal 7 18 2 3 3 10" xfId="32524" xr:uid="{00000000-0005-0000-0000-000069A50000}"/>
    <cellStyle name="Normal 7 18 2 3 3 2" xfId="4269" xr:uid="{00000000-0005-0000-0000-00006AA50000}"/>
    <cellStyle name="Normal 7 18 2 3 3 2 2" xfId="9219" xr:uid="{00000000-0005-0000-0000-00006BA50000}"/>
    <cellStyle name="Normal 7 18 2 3 3 2 2 2" xfId="43880" xr:uid="{00000000-0005-0000-0000-00006CA50000}"/>
    <cellStyle name="Normal 7 18 2 3 3 2 3" xfId="14169" xr:uid="{00000000-0005-0000-0000-00006DA50000}"/>
    <cellStyle name="Normal 7 18 2 3 3 2 3 2" xfId="38928" xr:uid="{00000000-0005-0000-0000-00006EA50000}"/>
    <cellStyle name="Normal 7 18 2 3 3 2 4" xfId="19120" xr:uid="{00000000-0005-0000-0000-00006FA50000}"/>
    <cellStyle name="Normal 7 18 2 3 3 2 5" xfId="24072" xr:uid="{00000000-0005-0000-0000-000070A50000}"/>
    <cellStyle name="Normal 7 18 2 3 3 2 6" xfId="29024" xr:uid="{00000000-0005-0000-0000-000071A50000}"/>
    <cellStyle name="Normal 7 18 2 3 3 2 7" xfId="33976" xr:uid="{00000000-0005-0000-0000-000072A50000}"/>
    <cellStyle name="Normal 7 18 2 3 3 3" xfId="5721" xr:uid="{00000000-0005-0000-0000-000073A50000}"/>
    <cellStyle name="Normal 7 18 2 3 3 3 2" xfId="10671" xr:uid="{00000000-0005-0000-0000-000074A50000}"/>
    <cellStyle name="Normal 7 18 2 3 3 3 2 2" xfId="45332" xr:uid="{00000000-0005-0000-0000-000075A50000}"/>
    <cellStyle name="Normal 7 18 2 3 3 3 3" xfId="15621" xr:uid="{00000000-0005-0000-0000-000076A50000}"/>
    <cellStyle name="Normal 7 18 2 3 3 3 3 2" xfId="40380" xr:uid="{00000000-0005-0000-0000-000077A50000}"/>
    <cellStyle name="Normal 7 18 2 3 3 3 4" xfId="20572" xr:uid="{00000000-0005-0000-0000-000078A50000}"/>
    <cellStyle name="Normal 7 18 2 3 3 3 5" xfId="25524" xr:uid="{00000000-0005-0000-0000-000079A50000}"/>
    <cellStyle name="Normal 7 18 2 3 3 3 6" xfId="30476" xr:uid="{00000000-0005-0000-0000-00007AA50000}"/>
    <cellStyle name="Normal 7 18 2 3 3 3 7" xfId="35428" xr:uid="{00000000-0005-0000-0000-00007BA50000}"/>
    <cellStyle name="Normal 7 18 2 3 3 4" xfId="2817" xr:uid="{00000000-0005-0000-0000-00007CA50000}"/>
    <cellStyle name="Normal 7 18 2 3 3 4 2" xfId="42428" xr:uid="{00000000-0005-0000-0000-00007DA50000}"/>
    <cellStyle name="Normal 7 18 2 3 3 5" xfId="7767" xr:uid="{00000000-0005-0000-0000-00007EA50000}"/>
    <cellStyle name="Normal 7 18 2 3 3 5 2" xfId="37476" xr:uid="{00000000-0005-0000-0000-00007FA50000}"/>
    <cellStyle name="Normal 7 18 2 3 3 6" xfId="12717" xr:uid="{00000000-0005-0000-0000-000080A50000}"/>
    <cellStyle name="Normal 7 18 2 3 3 7" xfId="17668" xr:uid="{00000000-0005-0000-0000-000081A50000}"/>
    <cellStyle name="Normal 7 18 2 3 3 8" xfId="22620" xr:uid="{00000000-0005-0000-0000-000082A50000}"/>
    <cellStyle name="Normal 7 18 2 3 3 9" xfId="27572" xr:uid="{00000000-0005-0000-0000-000083A50000}"/>
    <cellStyle name="Normal 7 18 2 3 4" xfId="1365" xr:uid="{00000000-0005-0000-0000-000084A50000}"/>
    <cellStyle name="Normal 7 18 2 3 4 10" xfId="33118" xr:uid="{00000000-0005-0000-0000-000085A50000}"/>
    <cellStyle name="Normal 7 18 2 3 4 2" xfId="4863" xr:uid="{00000000-0005-0000-0000-000086A50000}"/>
    <cellStyle name="Normal 7 18 2 3 4 2 2" xfId="9813" xr:uid="{00000000-0005-0000-0000-000087A50000}"/>
    <cellStyle name="Normal 7 18 2 3 4 2 2 2" xfId="44474" xr:uid="{00000000-0005-0000-0000-000088A50000}"/>
    <cellStyle name="Normal 7 18 2 3 4 2 3" xfId="14763" xr:uid="{00000000-0005-0000-0000-000089A50000}"/>
    <cellStyle name="Normal 7 18 2 3 4 2 3 2" xfId="39522" xr:uid="{00000000-0005-0000-0000-00008AA50000}"/>
    <cellStyle name="Normal 7 18 2 3 4 2 4" xfId="19714" xr:uid="{00000000-0005-0000-0000-00008BA50000}"/>
    <cellStyle name="Normal 7 18 2 3 4 2 5" xfId="24666" xr:uid="{00000000-0005-0000-0000-00008CA50000}"/>
    <cellStyle name="Normal 7 18 2 3 4 2 6" xfId="29618" xr:uid="{00000000-0005-0000-0000-00008DA50000}"/>
    <cellStyle name="Normal 7 18 2 3 4 2 7" xfId="34570" xr:uid="{00000000-0005-0000-0000-00008EA50000}"/>
    <cellStyle name="Normal 7 18 2 3 4 3" xfId="6315" xr:uid="{00000000-0005-0000-0000-00008FA50000}"/>
    <cellStyle name="Normal 7 18 2 3 4 3 2" xfId="11265" xr:uid="{00000000-0005-0000-0000-000090A50000}"/>
    <cellStyle name="Normal 7 18 2 3 4 3 2 2" xfId="45926" xr:uid="{00000000-0005-0000-0000-000091A50000}"/>
    <cellStyle name="Normal 7 18 2 3 4 3 3" xfId="16215" xr:uid="{00000000-0005-0000-0000-000092A50000}"/>
    <cellStyle name="Normal 7 18 2 3 4 3 3 2" xfId="40974" xr:uid="{00000000-0005-0000-0000-000093A50000}"/>
    <cellStyle name="Normal 7 18 2 3 4 3 4" xfId="21166" xr:uid="{00000000-0005-0000-0000-000094A50000}"/>
    <cellStyle name="Normal 7 18 2 3 4 3 5" xfId="26118" xr:uid="{00000000-0005-0000-0000-000095A50000}"/>
    <cellStyle name="Normal 7 18 2 3 4 3 6" xfId="31070" xr:uid="{00000000-0005-0000-0000-000096A50000}"/>
    <cellStyle name="Normal 7 18 2 3 4 3 7" xfId="36022" xr:uid="{00000000-0005-0000-0000-000097A50000}"/>
    <cellStyle name="Normal 7 18 2 3 4 4" xfId="3411" xr:uid="{00000000-0005-0000-0000-000098A50000}"/>
    <cellStyle name="Normal 7 18 2 3 4 4 2" xfId="43022" xr:uid="{00000000-0005-0000-0000-000099A50000}"/>
    <cellStyle name="Normal 7 18 2 3 4 5" xfId="8361" xr:uid="{00000000-0005-0000-0000-00009AA50000}"/>
    <cellStyle name="Normal 7 18 2 3 4 5 2" xfId="38070" xr:uid="{00000000-0005-0000-0000-00009BA50000}"/>
    <cellStyle name="Normal 7 18 2 3 4 6" xfId="13311" xr:uid="{00000000-0005-0000-0000-00009CA50000}"/>
    <cellStyle name="Normal 7 18 2 3 4 7" xfId="18262" xr:uid="{00000000-0005-0000-0000-00009DA50000}"/>
    <cellStyle name="Normal 7 18 2 3 4 8" xfId="23214" xr:uid="{00000000-0005-0000-0000-00009EA50000}"/>
    <cellStyle name="Normal 7 18 2 3 4 9" xfId="28166" xr:uid="{00000000-0005-0000-0000-00009FA50000}"/>
    <cellStyle name="Normal 7 18 2 3 5" xfId="2487" xr:uid="{00000000-0005-0000-0000-0000A0A50000}"/>
    <cellStyle name="Normal 7 18 2 3 5 2" xfId="7437" xr:uid="{00000000-0005-0000-0000-0000A1A50000}"/>
    <cellStyle name="Normal 7 18 2 3 5 2 2" xfId="42098" xr:uid="{00000000-0005-0000-0000-0000A2A50000}"/>
    <cellStyle name="Normal 7 18 2 3 5 3" xfId="12387" xr:uid="{00000000-0005-0000-0000-0000A3A50000}"/>
    <cellStyle name="Normal 7 18 2 3 5 3 2" xfId="37146" xr:uid="{00000000-0005-0000-0000-0000A4A50000}"/>
    <cellStyle name="Normal 7 18 2 3 5 4" xfId="17338" xr:uid="{00000000-0005-0000-0000-0000A5A50000}"/>
    <cellStyle name="Normal 7 18 2 3 5 5" xfId="22290" xr:uid="{00000000-0005-0000-0000-0000A6A50000}"/>
    <cellStyle name="Normal 7 18 2 3 5 6" xfId="27242" xr:uid="{00000000-0005-0000-0000-0000A7A50000}"/>
    <cellStyle name="Normal 7 18 2 3 5 7" xfId="32194" xr:uid="{00000000-0005-0000-0000-0000A8A50000}"/>
    <cellStyle name="Normal 7 18 2 3 6" xfId="3939" xr:uid="{00000000-0005-0000-0000-0000A9A50000}"/>
    <cellStyle name="Normal 7 18 2 3 6 2" xfId="8889" xr:uid="{00000000-0005-0000-0000-0000AAA50000}"/>
    <cellStyle name="Normal 7 18 2 3 6 2 2" xfId="43550" xr:uid="{00000000-0005-0000-0000-0000ABA50000}"/>
    <cellStyle name="Normal 7 18 2 3 6 3" xfId="13839" xr:uid="{00000000-0005-0000-0000-0000ACA50000}"/>
    <cellStyle name="Normal 7 18 2 3 6 3 2" xfId="38598" xr:uid="{00000000-0005-0000-0000-0000ADA50000}"/>
    <cellStyle name="Normal 7 18 2 3 6 4" xfId="18790" xr:uid="{00000000-0005-0000-0000-0000AEA50000}"/>
    <cellStyle name="Normal 7 18 2 3 6 5" xfId="23742" xr:uid="{00000000-0005-0000-0000-0000AFA50000}"/>
    <cellStyle name="Normal 7 18 2 3 6 6" xfId="28694" xr:uid="{00000000-0005-0000-0000-0000B0A50000}"/>
    <cellStyle name="Normal 7 18 2 3 6 7" xfId="33646" xr:uid="{00000000-0005-0000-0000-0000B1A50000}"/>
    <cellStyle name="Normal 7 18 2 3 7" xfId="5391" xr:uid="{00000000-0005-0000-0000-0000B2A50000}"/>
    <cellStyle name="Normal 7 18 2 3 7 2" xfId="10341" xr:uid="{00000000-0005-0000-0000-0000B3A50000}"/>
    <cellStyle name="Normal 7 18 2 3 7 2 2" xfId="45002" xr:uid="{00000000-0005-0000-0000-0000B4A50000}"/>
    <cellStyle name="Normal 7 18 2 3 7 3" xfId="15291" xr:uid="{00000000-0005-0000-0000-0000B5A50000}"/>
    <cellStyle name="Normal 7 18 2 3 7 3 2" xfId="40050" xr:uid="{00000000-0005-0000-0000-0000B6A50000}"/>
    <cellStyle name="Normal 7 18 2 3 7 4" xfId="20242" xr:uid="{00000000-0005-0000-0000-0000B7A50000}"/>
    <cellStyle name="Normal 7 18 2 3 7 5" xfId="25194" xr:uid="{00000000-0005-0000-0000-0000B8A50000}"/>
    <cellStyle name="Normal 7 18 2 3 7 6" xfId="30146" xr:uid="{00000000-0005-0000-0000-0000B9A50000}"/>
    <cellStyle name="Normal 7 18 2 3 7 7" xfId="35098" xr:uid="{00000000-0005-0000-0000-0000BAA50000}"/>
    <cellStyle name="Normal 7 18 2 3 8" xfId="1959" xr:uid="{00000000-0005-0000-0000-0000BBA50000}"/>
    <cellStyle name="Normal 7 18 2 3 8 2" xfId="41570" xr:uid="{00000000-0005-0000-0000-0000BCA50000}"/>
    <cellStyle name="Normal 7 18 2 3 9" xfId="6909" xr:uid="{00000000-0005-0000-0000-0000BDA50000}"/>
    <cellStyle name="Normal 7 18 2 3 9 2" xfId="36618" xr:uid="{00000000-0005-0000-0000-0000BEA50000}"/>
    <cellStyle name="Normal 7 18 2 4" xfId="507" xr:uid="{00000000-0005-0000-0000-0000BFA50000}"/>
    <cellStyle name="Normal 7 18 2 4 10" xfId="11925" xr:uid="{00000000-0005-0000-0000-0000C0A50000}"/>
    <cellStyle name="Normal 7 18 2 4 11" xfId="16876" xr:uid="{00000000-0005-0000-0000-0000C1A50000}"/>
    <cellStyle name="Normal 7 18 2 4 12" xfId="21828" xr:uid="{00000000-0005-0000-0000-0000C2A50000}"/>
    <cellStyle name="Normal 7 18 2 4 13" xfId="26780" xr:uid="{00000000-0005-0000-0000-0000C3A50000}"/>
    <cellStyle name="Normal 7 18 2 4 14" xfId="31732" xr:uid="{00000000-0005-0000-0000-0000C4A50000}"/>
    <cellStyle name="Normal 7 18 2 4 2" xfId="1101" xr:uid="{00000000-0005-0000-0000-0000C5A50000}"/>
    <cellStyle name="Normal 7 18 2 4 2 10" xfId="22092" xr:uid="{00000000-0005-0000-0000-0000C6A50000}"/>
    <cellStyle name="Normal 7 18 2 4 2 11" xfId="27044" xr:uid="{00000000-0005-0000-0000-0000C7A50000}"/>
    <cellStyle name="Normal 7 18 2 4 2 12" xfId="31996" xr:uid="{00000000-0005-0000-0000-0000C8A50000}"/>
    <cellStyle name="Normal 7 18 2 4 2 2" xfId="1695" xr:uid="{00000000-0005-0000-0000-0000C9A50000}"/>
    <cellStyle name="Normal 7 18 2 4 2 2 10" xfId="33448" xr:uid="{00000000-0005-0000-0000-0000CAA50000}"/>
    <cellStyle name="Normal 7 18 2 4 2 2 2" xfId="5193" xr:uid="{00000000-0005-0000-0000-0000CBA50000}"/>
    <cellStyle name="Normal 7 18 2 4 2 2 2 2" xfId="10143" xr:uid="{00000000-0005-0000-0000-0000CCA50000}"/>
    <cellStyle name="Normal 7 18 2 4 2 2 2 2 2" xfId="44804" xr:uid="{00000000-0005-0000-0000-0000CDA50000}"/>
    <cellStyle name="Normal 7 18 2 4 2 2 2 3" xfId="15093" xr:uid="{00000000-0005-0000-0000-0000CEA50000}"/>
    <cellStyle name="Normal 7 18 2 4 2 2 2 3 2" xfId="39852" xr:uid="{00000000-0005-0000-0000-0000CFA50000}"/>
    <cellStyle name="Normal 7 18 2 4 2 2 2 4" xfId="20044" xr:uid="{00000000-0005-0000-0000-0000D0A50000}"/>
    <cellStyle name="Normal 7 18 2 4 2 2 2 5" xfId="24996" xr:uid="{00000000-0005-0000-0000-0000D1A50000}"/>
    <cellStyle name="Normal 7 18 2 4 2 2 2 6" xfId="29948" xr:uid="{00000000-0005-0000-0000-0000D2A50000}"/>
    <cellStyle name="Normal 7 18 2 4 2 2 2 7" xfId="34900" xr:uid="{00000000-0005-0000-0000-0000D3A50000}"/>
    <cellStyle name="Normal 7 18 2 4 2 2 3" xfId="6645" xr:uid="{00000000-0005-0000-0000-0000D4A50000}"/>
    <cellStyle name="Normal 7 18 2 4 2 2 3 2" xfId="11595" xr:uid="{00000000-0005-0000-0000-0000D5A50000}"/>
    <cellStyle name="Normal 7 18 2 4 2 2 3 2 2" xfId="46256" xr:uid="{00000000-0005-0000-0000-0000D6A50000}"/>
    <cellStyle name="Normal 7 18 2 4 2 2 3 3" xfId="16545" xr:uid="{00000000-0005-0000-0000-0000D7A50000}"/>
    <cellStyle name="Normal 7 18 2 4 2 2 3 3 2" xfId="41304" xr:uid="{00000000-0005-0000-0000-0000D8A50000}"/>
    <cellStyle name="Normal 7 18 2 4 2 2 3 4" xfId="21496" xr:uid="{00000000-0005-0000-0000-0000D9A50000}"/>
    <cellStyle name="Normal 7 18 2 4 2 2 3 5" xfId="26448" xr:uid="{00000000-0005-0000-0000-0000DAA50000}"/>
    <cellStyle name="Normal 7 18 2 4 2 2 3 6" xfId="31400" xr:uid="{00000000-0005-0000-0000-0000DBA50000}"/>
    <cellStyle name="Normal 7 18 2 4 2 2 3 7" xfId="36352" xr:uid="{00000000-0005-0000-0000-0000DCA50000}"/>
    <cellStyle name="Normal 7 18 2 4 2 2 4" xfId="3741" xr:uid="{00000000-0005-0000-0000-0000DDA50000}"/>
    <cellStyle name="Normal 7 18 2 4 2 2 4 2" xfId="43352" xr:uid="{00000000-0005-0000-0000-0000DEA50000}"/>
    <cellStyle name="Normal 7 18 2 4 2 2 5" xfId="8691" xr:uid="{00000000-0005-0000-0000-0000DFA50000}"/>
    <cellStyle name="Normal 7 18 2 4 2 2 5 2" xfId="38400" xr:uid="{00000000-0005-0000-0000-0000E0A50000}"/>
    <cellStyle name="Normal 7 18 2 4 2 2 6" xfId="13641" xr:uid="{00000000-0005-0000-0000-0000E1A50000}"/>
    <cellStyle name="Normal 7 18 2 4 2 2 7" xfId="18592" xr:uid="{00000000-0005-0000-0000-0000E2A50000}"/>
    <cellStyle name="Normal 7 18 2 4 2 2 8" xfId="23544" xr:uid="{00000000-0005-0000-0000-0000E3A50000}"/>
    <cellStyle name="Normal 7 18 2 4 2 2 9" xfId="28496" xr:uid="{00000000-0005-0000-0000-0000E4A50000}"/>
    <cellStyle name="Normal 7 18 2 4 2 3" xfId="3147" xr:uid="{00000000-0005-0000-0000-0000E5A50000}"/>
    <cellStyle name="Normal 7 18 2 4 2 3 2" xfId="8097" xr:uid="{00000000-0005-0000-0000-0000E6A50000}"/>
    <cellStyle name="Normal 7 18 2 4 2 3 2 2" xfId="42758" xr:uid="{00000000-0005-0000-0000-0000E7A50000}"/>
    <cellStyle name="Normal 7 18 2 4 2 3 3" xfId="13047" xr:uid="{00000000-0005-0000-0000-0000E8A50000}"/>
    <cellStyle name="Normal 7 18 2 4 2 3 3 2" xfId="37806" xr:uid="{00000000-0005-0000-0000-0000E9A50000}"/>
    <cellStyle name="Normal 7 18 2 4 2 3 4" xfId="17998" xr:uid="{00000000-0005-0000-0000-0000EAA50000}"/>
    <cellStyle name="Normal 7 18 2 4 2 3 5" xfId="22950" xr:uid="{00000000-0005-0000-0000-0000EBA50000}"/>
    <cellStyle name="Normal 7 18 2 4 2 3 6" xfId="27902" xr:uid="{00000000-0005-0000-0000-0000ECA50000}"/>
    <cellStyle name="Normal 7 18 2 4 2 3 7" xfId="32854" xr:uid="{00000000-0005-0000-0000-0000EDA50000}"/>
    <cellStyle name="Normal 7 18 2 4 2 4" xfId="4599" xr:uid="{00000000-0005-0000-0000-0000EEA50000}"/>
    <cellStyle name="Normal 7 18 2 4 2 4 2" xfId="9549" xr:uid="{00000000-0005-0000-0000-0000EFA50000}"/>
    <cellStyle name="Normal 7 18 2 4 2 4 2 2" xfId="44210" xr:uid="{00000000-0005-0000-0000-0000F0A50000}"/>
    <cellStyle name="Normal 7 18 2 4 2 4 3" xfId="14499" xr:uid="{00000000-0005-0000-0000-0000F1A50000}"/>
    <cellStyle name="Normal 7 18 2 4 2 4 3 2" xfId="39258" xr:uid="{00000000-0005-0000-0000-0000F2A50000}"/>
    <cellStyle name="Normal 7 18 2 4 2 4 4" xfId="19450" xr:uid="{00000000-0005-0000-0000-0000F3A50000}"/>
    <cellStyle name="Normal 7 18 2 4 2 4 5" xfId="24402" xr:uid="{00000000-0005-0000-0000-0000F4A50000}"/>
    <cellStyle name="Normal 7 18 2 4 2 4 6" xfId="29354" xr:uid="{00000000-0005-0000-0000-0000F5A50000}"/>
    <cellStyle name="Normal 7 18 2 4 2 4 7" xfId="34306" xr:uid="{00000000-0005-0000-0000-0000F6A50000}"/>
    <cellStyle name="Normal 7 18 2 4 2 5" xfId="6051" xr:uid="{00000000-0005-0000-0000-0000F7A50000}"/>
    <cellStyle name="Normal 7 18 2 4 2 5 2" xfId="11001" xr:uid="{00000000-0005-0000-0000-0000F8A50000}"/>
    <cellStyle name="Normal 7 18 2 4 2 5 2 2" xfId="45662" xr:uid="{00000000-0005-0000-0000-0000F9A50000}"/>
    <cellStyle name="Normal 7 18 2 4 2 5 3" xfId="15951" xr:uid="{00000000-0005-0000-0000-0000FAA50000}"/>
    <cellStyle name="Normal 7 18 2 4 2 5 3 2" xfId="40710" xr:uid="{00000000-0005-0000-0000-0000FBA50000}"/>
    <cellStyle name="Normal 7 18 2 4 2 5 4" xfId="20902" xr:uid="{00000000-0005-0000-0000-0000FCA50000}"/>
    <cellStyle name="Normal 7 18 2 4 2 5 5" xfId="25854" xr:uid="{00000000-0005-0000-0000-0000FDA50000}"/>
    <cellStyle name="Normal 7 18 2 4 2 5 6" xfId="30806" xr:uid="{00000000-0005-0000-0000-0000FEA50000}"/>
    <cellStyle name="Normal 7 18 2 4 2 5 7" xfId="35758" xr:uid="{00000000-0005-0000-0000-0000FFA50000}"/>
    <cellStyle name="Normal 7 18 2 4 2 6" xfId="2289" xr:uid="{00000000-0005-0000-0000-000000A60000}"/>
    <cellStyle name="Normal 7 18 2 4 2 6 2" xfId="41900" xr:uid="{00000000-0005-0000-0000-000001A60000}"/>
    <cellStyle name="Normal 7 18 2 4 2 7" xfId="7239" xr:uid="{00000000-0005-0000-0000-000002A60000}"/>
    <cellStyle name="Normal 7 18 2 4 2 7 2" xfId="36948" xr:uid="{00000000-0005-0000-0000-000003A60000}"/>
    <cellStyle name="Normal 7 18 2 4 2 8" xfId="12189" xr:uid="{00000000-0005-0000-0000-000004A60000}"/>
    <cellStyle name="Normal 7 18 2 4 2 9" xfId="17140" xr:uid="{00000000-0005-0000-0000-000005A60000}"/>
    <cellStyle name="Normal 7 18 2 4 3" xfId="837" xr:uid="{00000000-0005-0000-0000-000006A60000}"/>
    <cellStyle name="Normal 7 18 2 4 3 10" xfId="32590" xr:uid="{00000000-0005-0000-0000-000007A60000}"/>
    <cellStyle name="Normal 7 18 2 4 3 2" xfId="4335" xr:uid="{00000000-0005-0000-0000-000008A60000}"/>
    <cellStyle name="Normal 7 18 2 4 3 2 2" xfId="9285" xr:uid="{00000000-0005-0000-0000-000009A60000}"/>
    <cellStyle name="Normal 7 18 2 4 3 2 2 2" xfId="43946" xr:uid="{00000000-0005-0000-0000-00000AA60000}"/>
    <cellStyle name="Normal 7 18 2 4 3 2 3" xfId="14235" xr:uid="{00000000-0005-0000-0000-00000BA60000}"/>
    <cellStyle name="Normal 7 18 2 4 3 2 3 2" xfId="38994" xr:uid="{00000000-0005-0000-0000-00000CA60000}"/>
    <cellStyle name="Normal 7 18 2 4 3 2 4" xfId="19186" xr:uid="{00000000-0005-0000-0000-00000DA60000}"/>
    <cellStyle name="Normal 7 18 2 4 3 2 5" xfId="24138" xr:uid="{00000000-0005-0000-0000-00000EA60000}"/>
    <cellStyle name="Normal 7 18 2 4 3 2 6" xfId="29090" xr:uid="{00000000-0005-0000-0000-00000FA60000}"/>
    <cellStyle name="Normal 7 18 2 4 3 2 7" xfId="34042" xr:uid="{00000000-0005-0000-0000-000010A60000}"/>
    <cellStyle name="Normal 7 18 2 4 3 3" xfId="5787" xr:uid="{00000000-0005-0000-0000-000011A60000}"/>
    <cellStyle name="Normal 7 18 2 4 3 3 2" xfId="10737" xr:uid="{00000000-0005-0000-0000-000012A60000}"/>
    <cellStyle name="Normal 7 18 2 4 3 3 2 2" xfId="45398" xr:uid="{00000000-0005-0000-0000-000013A60000}"/>
    <cellStyle name="Normal 7 18 2 4 3 3 3" xfId="15687" xr:uid="{00000000-0005-0000-0000-000014A60000}"/>
    <cellStyle name="Normal 7 18 2 4 3 3 3 2" xfId="40446" xr:uid="{00000000-0005-0000-0000-000015A60000}"/>
    <cellStyle name="Normal 7 18 2 4 3 3 4" xfId="20638" xr:uid="{00000000-0005-0000-0000-000016A60000}"/>
    <cellStyle name="Normal 7 18 2 4 3 3 5" xfId="25590" xr:uid="{00000000-0005-0000-0000-000017A60000}"/>
    <cellStyle name="Normal 7 18 2 4 3 3 6" xfId="30542" xr:uid="{00000000-0005-0000-0000-000018A60000}"/>
    <cellStyle name="Normal 7 18 2 4 3 3 7" xfId="35494" xr:uid="{00000000-0005-0000-0000-000019A60000}"/>
    <cellStyle name="Normal 7 18 2 4 3 4" xfId="2883" xr:uid="{00000000-0005-0000-0000-00001AA60000}"/>
    <cellStyle name="Normal 7 18 2 4 3 4 2" xfId="42494" xr:uid="{00000000-0005-0000-0000-00001BA60000}"/>
    <cellStyle name="Normal 7 18 2 4 3 5" xfId="7833" xr:uid="{00000000-0005-0000-0000-00001CA60000}"/>
    <cellStyle name="Normal 7 18 2 4 3 5 2" xfId="37542" xr:uid="{00000000-0005-0000-0000-00001DA60000}"/>
    <cellStyle name="Normal 7 18 2 4 3 6" xfId="12783" xr:uid="{00000000-0005-0000-0000-00001EA60000}"/>
    <cellStyle name="Normal 7 18 2 4 3 7" xfId="17734" xr:uid="{00000000-0005-0000-0000-00001FA60000}"/>
    <cellStyle name="Normal 7 18 2 4 3 8" xfId="22686" xr:uid="{00000000-0005-0000-0000-000020A60000}"/>
    <cellStyle name="Normal 7 18 2 4 3 9" xfId="27638" xr:uid="{00000000-0005-0000-0000-000021A60000}"/>
    <cellStyle name="Normal 7 18 2 4 4" xfId="1431" xr:uid="{00000000-0005-0000-0000-000022A60000}"/>
    <cellStyle name="Normal 7 18 2 4 4 10" xfId="33184" xr:uid="{00000000-0005-0000-0000-000023A60000}"/>
    <cellStyle name="Normal 7 18 2 4 4 2" xfId="4929" xr:uid="{00000000-0005-0000-0000-000024A60000}"/>
    <cellStyle name="Normal 7 18 2 4 4 2 2" xfId="9879" xr:uid="{00000000-0005-0000-0000-000025A60000}"/>
    <cellStyle name="Normal 7 18 2 4 4 2 2 2" xfId="44540" xr:uid="{00000000-0005-0000-0000-000026A60000}"/>
    <cellStyle name="Normal 7 18 2 4 4 2 3" xfId="14829" xr:uid="{00000000-0005-0000-0000-000027A60000}"/>
    <cellStyle name="Normal 7 18 2 4 4 2 3 2" xfId="39588" xr:uid="{00000000-0005-0000-0000-000028A60000}"/>
    <cellStyle name="Normal 7 18 2 4 4 2 4" xfId="19780" xr:uid="{00000000-0005-0000-0000-000029A60000}"/>
    <cellStyle name="Normal 7 18 2 4 4 2 5" xfId="24732" xr:uid="{00000000-0005-0000-0000-00002AA60000}"/>
    <cellStyle name="Normal 7 18 2 4 4 2 6" xfId="29684" xr:uid="{00000000-0005-0000-0000-00002BA60000}"/>
    <cellStyle name="Normal 7 18 2 4 4 2 7" xfId="34636" xr:uid="{00000000-0005-0000-0000-00002CA60000}"/>
    <cellStyle name="Normal 7 18 2 4 4 3" xfId="6381" xr:uid="{00000000-0005-0000-0000-00002DA60000}"/>
    <cellStyle name="Normal 7 18 2 4 4 3 2" xfId="11331" xr:uid="{00000000-0005-0000-0000-00002EA60000}"/>
    <cellStyle name="Normal 7 18 2 4 4 3 2 2" xfId="45992" xr:uid="{00000000-0005-0000-0000-00002FA60000}"/>
    <cellStyle name="Normal 7 18 2 4 4 3 3" xfId="16281" xr:uid="{00000000-0005-0000-0000-000030A60000}"/>
    <cellStyle name="Normal 7 18 2 4 4 3 3 2" xfId="41040" xr:uid="{00000000-0005-0000-0000-000031A60000}"/>
    <cellStyle name="Normal 7 18 2 4 4 3 4" xfId="21232" xr:uid="{00000000-0005-0000-0000-000032A60000}"/>
    <cellStyle name="Normal 7 18 2 4 4 3 5" xfId="26184" xr:uid="{00000000-0005-0000-0000-000033A60000}"/>
    <cellStyle name="Normal 7 18 2 4 4 3 6" xfId="31136" xr:uid="{00000000-0005-0000-0000-000034A60000}"/>
    <cellStyle name="Normal 7 18 2 4 4 3 7" xfId="36088" xr:uid="{00000000-0005-0000-0000-000035A60000}"/>
    <cellStyle name="Normal 7 18 2 4 4 4" xfId="3477" xr:uid="{00000000-0005-0000-0000-000036A60000}"/>
    <cellStyle name="Normal 7 18 2 4 4 4 2" xfId="43088" xr:uid="{00000000-0005-0000-0000-000037A60000}"/>
    <cellStyle name="Normal 7 18 2 4 4 5" xfId="8427" xr:uid="{00000000-0005-0000-0000-000038A60000}"/>
    <cellStyle name="Normal 7 18 2 4 4 5 2" xfId="38136" xr:uid="{00000000-0005-0000-0000-000039A60000}"/>
    <cellStyle name="Normal 7 18 2 4 4 6" xfId="13377" xr:uid="{00000000-0005-0000-0000-00003AA60000}"/>
    <cellStyle name="Normal 7 18 2 4 4 7" xfId="18328" xr:uid="{00000000-0005-0000-0000-00003BA60000}"/>
    <cellStyle name="Normal 7 18 2 4 4 8" xfId="23280" xr:uid="{00000000-0005-0000-0000-00003CA60000}"/>
    <cellStyle name="Normal 7 18 2 4 4 9" xfId="28232" xr:uid="{00000000-0005-0000-0000-00003DA60000}"/>
    <cellStyle name="Normal 7 18 2 4 5" xfId="2553" xr:uid="{00000000-0005-0000-0000-00003EA60000}"/>
    <cellStyle name="Normal 7 18 2 4 5 2" xfId="7503" xr:uid="{00000000-0005-0000-0000-00003FA60000}"/>
    <cellStyle name="Normal 7 18 2 4 5 2 2" xfId="42164" xr:uid="{00000000-0005-0000-0000-000040A60000}"/>
    <cellStyle name="Normal 7 18 2 4 5 3" xfId="12453" xr:uid="{00000000-0005-0000-0000-000041A60000}"/>
    <cellStyle name="Normal 7 18 2 4 5 3 2" xfId="37212" xr:uid="{00000000-0005-0000-0000-000042A60000}"/>
    <cellStyle name="Normal 7 18 2 4 5 4" xfId="17404" xr:uid="{00000000-0005-0000-0000-000043A60000}"/>
    <cellStyle name="Normal 7 18 2 4 5 5" xfId="22356" xr:uid="{00000000-0005-0000-0000-000044A60000}"/>
    <cellStyle name="Normal 7 18 2 4 5 6" xfId="27308" xr:uid="{00000000-0005-0000-0000-000045A60000}"/>
    <cellStyle name="Normal 7 18 2 4 5 7" xfId="32260" xr:uid="{00000000-0005-0000-0000-000046A60000}"/>
    <cellStyle name="Normal 7 18 2 4 6" xfId="4005" xr:uid="{00000000-0005-0000-0000-000047A60000}"/>
    <cellStyle name="Normal 7 18 2 4 6 2" xfId="8955" xr:uid="{00000000-0005-0000-0000-000048A60000}"/>
    <cellStyle name="Normal 7 18 2 4 6 2 2" xfId="43616" xr:uid="{00000000-0005-0000-0000-000049A60000}"/>
    <cellStyle name="Normal 7 18 2 4 6 3" xfId="13905" xr:uid="{00000000-0005-0000-0000-00004AA60000}"/>
    <cellStyle name="Normal 7 18 2 4 6 3 2" xfId="38664" xr:uid="{00000000-0005-0000-0000-00004BA60000}"/>
    <cellStyle name="Normal 7 18 2 4 6 4" xfId="18856" xr:uid="{00000000-0005-0000-0000-00004CA60000}"/>
    <cellStyle name="Normal 7 18 2 4 6 5" xfId="23808" xr:uid="{00000000-0005-0000-0000-00004DA60000}"/>
    <cellStyle name="Normal 7 18 2 4 6 6" xfId="28760" xr:uid="{00000000-0005-0000-0000-00004EA60000}"/>
    <cellStyle name="Normal 7 18 2 4 6 7" xfId="33712" xr:uid="{00000000-0005-0000-0000-00004FA60000}"/>
    <cellStyle name="Normal 7 18 2 4 7" xfId="5457" xr:uid="{00000000-0005-0000-0000-000050A60000}"/>
    <cellStyle name="Normal 7 18 2 4 7 2" xfId="10407" xr:uid="{00000000-0005-0000-0000-000051A60000}"/>
    <cellStyle name="Normal 7 18 2 4 7 2 2" xfId="45068" xr:uid="{00000000-0005-0000-0000-000052A60000}"/>
    <cellStyle name="Normal 7 18 2 4 7 3" xfId="15357" xr:uid="{00000000-0005-0000-0000-000053A60000}"/>
    <cellStyle name="Normal 7 18 2 4 7 3 2" xfId="40116" xr:uid="{00000000-0005-0000-0000-000054A60000}"/>
    <cellStyle name="Normal 7 18 2 4 7 4" xfId="20308" xr:uid="{00000000-0005-0000-0000-000055A60000}"/>
    <cellStyle name="Normal 7 18 2 4 7 5" xfId="25260" xr:uid="{00000000-0005-0000-0000-000056A60000}"/>
    <cellStyle name="Normal 7 18 2 4 7 6" xfId="30212" xr:uid="{00000000-0005-0000-0000-000057A60000}"/>
    <cellStyle name="Normal 7 18 2 4 7 7" xfId="35164" xr:uid="{00000000-0005-0000-0000-000058A60000}"/>
    <cellStyle name="Normal 7 18 2 4 8" xfId="2025" xr:uid="{00000000-0005-0000-0000-000059A60000}"/>
    <cellStyle name="Normal 7 18 2 4 8 2" xfId="41636" xr:uid="{00000000-0005-0000-0000-00005AA60000}"/>
    <cellStyle name="Normal 7 18 2 4 9" xfId="6975" xr:uid="{00000000-0005-0000-0000-00005BA60000}"/>
    <cellStyle name="Normal 7 18 2 4 9 2" xfId="36684" xr:uid="{00000000-0005-0000-0000-00005CA60000}"/>
    <cellStyle name="Normal 7 18 2 5" xfId="639" xr:uid="{00000000-0005-0000-0000-00005DA60000}"/>
    <cellStyle name="Normal 7 18 2 5 10" xfId="21630" xr:uid="{00000000-0005-0000-0000-00005EA60000}"/>
    <cellStyle name="Normal 7 18 2 5 11" xfId="26582" xr:uid="{00000000-0005-0000-0000-00005FA60000}"/>
    <cellStyle name="Normal 7 18 2 5 12" xfId="31534" xr:uid="{00000000-0005-0000-0000-000060A60000}"/>
    <cellStyle name="Normal 7 18 2 5 2" xfId="1233" xr:uid="{00000000-0005-0000-0000-000061A60000}"/>
    <cellStyle name="Normal 7 18 2 5 2 10" xfId="32986" xr:uid="{00000000-0005-0000-0000-000062A60000}"/>
    <cellStyle name="Normal 7 18 2 5 2 2" xfId="4731" xr:uid="{00000000-0005-0000-0000-000063A60000}"/>
    <cellStyle name="Normal 7 18 2 5 2 2 2" xfId="9681" xr:uid="{00000000-0005-0000-0000-000064A60000}"/>
    <cellStyle name="Normal 7 18 2 5 2 2 2 2" xfId="44342" xr:uid="{00000000-0005-0000-0000-000065A60000}"/>
    <cellStyle name="Normal 7 18 2 5 2 2 3" xfId="14631" xr:uid="{00000000-0005-0000-0000-000066A60000}"/>
    <cellStyle name="Normal 7 18 2 5 2 2 3 2" xfId="39390" xr:uid="{00000000-0005-0000-0000-000067A60000}"/>
    <cellStyle name="Normal 7 18 2 5 2 2 4" xfId="19582" xr:uid="{00000000-0005-0000-0000-000068A60000}"/>
    <cellStyle name="Normal 7 18 2 5 2 2 5" xfId="24534" xr:uid="{00000000-0005-0000-0000-000069A60000}"/>
    <cellStyle name="Normal 7 18 2 5 2 2 6" xfId="29486" xr:uid="{00000000-0005-0000-0000-00006AA60000}"/>
    <cellStyle name="Normal 7 18 2 5 2 2 7" xfId="34438" xr:uid="{00000000-0005-0000-0000-00006BA60000}"/>
    <cellStyle name="Normal 7 18 2 5 2 3" xfId="6183" xr:uid="{00000000-0005-0000-0000-00006CA60000}"/>
    <cellStyle name="Normal 7 18 2 5 2 3 2" xfId="11133" xr:uid="{00000000-0005-0000-0000-00006DA60000}"/>
    <cellStyle name="Normal 7 18 2 5 2 3 2 2" xfId="45794" xr:uid="{00000000-0005-0000-0000-00006EA60000}"/>
    <cellStyle name="Normal 7 18 2 5 2 3 3" xfId="16083" xr:uid="{00000000-0005-0000-0000-00006FA60000}"/>
    <cellStyle name="Normal 7 18 2 5 2 3 3 2" xfId="40842" xr:uid="{00000000-0005-0000-0000-000070A60000}"/>
    <cellStyle name="Normal 7 18 2 5 2 3 4" xfId="21034" xr:uid="{00000000-0005-0000-0000-000071A60000}"/>
    <cellStyle name="Normal 7 18 2 5 2 3 5" xfId="25986" xr:uid="{00000000-0005-0000-0000-000072A60000}"/>
    <cellStyle name="Normal 7 18 2 5 2 3 6" xfId="30938" xr:uid="{00000000-0005-0000-0000-000073A60000}"/>
    <cellStyle name="Normal 7 18 2 5 2 3 7" xfId="35890" xr:uid="{00000000-0005-0000-0000-000074A60000}"/>
    <cellStyle name="Normal 7 18 2 5 2 4" xfId="3279" xr:uid="{00000000-0005-0000-0000-000075A60000}"/>
    <cellStyle name="Normal 7 18 2 5 2 4 2" xfId="42890" xr:uid="{00000000-0005-0000-0000-000076A60000}"/>
    <cellStyle name="Normal 7 18 2 5 2 5" xfId="8229" xr:uid="{00000000-0005-0000-0000-000077A60000}"/>
    <cellStyle name="Normal 7 18 2 5 2 5 2" xfId="37938" xr:uid="{00000000-0005-0000-0000-000078A60000}"/>
    <cellStyle name="Normal 7 18 2 5 2 6" xfId="13179" xr:uid="{00000000-0005-0000-0000-000079A60000}"/>
    <cellStyle name="Normal 7 18 2 5 2 7" xfId="18130" xr:uid="{00000000-0005-0000-0000-00007AA60000}"/>
    <cellStyle name="Normal 7 18 2 5 2 8" xfId="23082" xr:uid="{00000000-0005-0000-0000-00007BA60000}"/>
    <cellStyle name="Normal 7 18 2 5 2 9" xfId="28034" xr:uid="{00000000-0005-0000-0000-00007CA60000}"/>
    <cellStyle name="Normal 7 18 2 5 3" xfId="2685" xr:uid="{00000000-0005-0000-0000-00007DA60000}"/>
    <cellStyle name="Normal 7 18 2 5 3 2" xfId="7635" xr:uid="{00000000-0005-0000-0000-00007EA60000}"/>
    <cellStyle name="Normal 7 18 2 5 3 2 2" xfId="42296" xr:uid="{00000000-0005-0000-0000-00007FA60000}"/>
    <cellStyle name="Normal 7 18 2 5 3 3" xfId="12585" xr:uid="{00000000-0005-0000-0000-000080A60000}"/>
    <cellStyle name="Normal 7 18 2 5 3 3 2" xfId="37344" xr:uid="{00000000-0005-0000-0000-000081A60000}"/>
    <cellStyle name="Normal 7 18 2 5 3 4" xfId="17536" xr:uid="{00000000-0005-0000-0000-000082A60000}"/>
    <cellStyle name="Normal 7 18 2 5 3 5" xfId="22488" xr:uid="{00000000-0005-0000-0000-000083A60000}"/>
    <cellStyle name="Normal 7 18 2 5 3 6" xfId="27440" xr:uid="{00000000-0005-0000-0000-000084A60000}"/>
    <cellStyle name="Normal 7 18 2 5 3 7" xfId="32392" xr:uid="{00000000-0005-0000-0000-000085A60000}"/>
    <cellStyle name="Normal 7 18 2 5 4" xfId="4137" xr:uid="{00000000-0005-0000-0000-000086A60000}"/>
    <cellStyle name="Normal 7 18 2 5 4 2" xfId="9087" xr:uid="{00000000-0005-0000-0000-000087A60000}"/>
    <cellStyle name="Normal 7 18 2 5 4 2 2" xfId="43748" xr:uid="{00000000-0005-0000-0000-000088A60000}"/>
    <cellStyle name="Normal 7 18 2 5 4 3" xfId="14037" xr:uid="{00000000-0005-0000-0000-000089A60000}"/>
    <cellStyle name="Normal 7 18 2 5 4 3 2" xfId="38796" xr:uid="{00000000-0005-0000-0000-00008AA60000}"/>
    <cellStyle name="Normal 7 18 2 5 4 4" xfId="18988" xr:uid="{00000000-0005-0000-0000-00008BA60000}"/>
    <cellStyle name="Normal 7 18 2 5 4 5" xfId="23940" xr:uid="{00000000-0005-0000-0000-00008CA60000}"/>
    <cellStyle name="Normal 7 18 2 5 4 6" xfId="28892" xr:uid="{00000000-0005-0000-0000-00008DA60000}"/>
    <cellStyle name="Normal 7 18 2 5 4 7" xfId="33844" xr:uid="{00000000-0005-0000-0000-00008EA60000}"/>
    <cellStyle name="Normal 7 18 2 5 5" xfId="5589" xr:uid="{00000000-0005-0000-0000-00008FA60000}"/>
    <cellStyle name="Normal 7 18 2 5 5 2" xfId="10539" xr:uid="{00000000-0005-0000-0000-000090A60000}"/>
    <cellStyle name="Normal 7 18 2 5 5 2 2" xfId="45200" xr:uid="{00000000-0005-0000-0000-000091A60000}"/>
    <cellStyle name="Normal 7 18 2 5 5 3" xfId="15489" xr:uid="{00000000-0005-0000-0000-000092A60000}"/>
    <cellStyle name="Normal 7 18 2 5 5 3 2" xfId="40248" xr:uid="{00000000-0005-0000-0000-000093A60000}"/>
    <cellStyle name="Normal 7 18 2 5 5 4" xfId="20440" xr:uid="{00000000-0005-0000-0000-000094A60000}"/>
    <cellStyle name="Normal 7 18 2 5 5 5" xfId="25392" xr:uid="{00000000-0005-0000-0000-000095A60000}"/>
    <cellStyle name="Normal 7 18 2 5 5 6" xfId="30344" xr:uid="{00000000-0005-0000-0000-000096A60000}"/>
    <cellStyle name="Normal 7 18 2 5 5 7" xfId="35296" xr:uid="{00000000-0005-0000-0000-000097A60000}"/>
    <cellStyle name="Normal 7 18 2 5 6" xfId="1827" xr:uid="{00000000-0005-0000-0000-000098A60000}"/>
    <cellStyle name="Normal 7 18 2 5 6 2" xfId="41438" xr:uid="{00000000-0005-0000-0000-000099A60000}"/>
    <cellStyle name="Normal 7 18 2 5 7" xfId="6777" xr:uid="{00000000-0005-0000-0000-00009AA60000}"/>
    <cellStyle name="Normal 7 18 2 5 7 2" xfId="36486" xr:uid="{00000000-0005-0000-0000-00009BA60000}"/>
    <cellStyle name="Normal 7 18 2 5 8" xfId="11727" xr:uid="{00000000-0005-0000-0000-00009CA60000}"/>
    <cellStyle name="Normal 7 18 2 5 9" xfId="16678" xr:uid="{00000000-0005-0000-0000-00009DA60000}"/>
    <cellStyle name="Normal 7 18 2 6" xfId="903" xr:uid="{00000000-0005-0000-0000-00009EA60000}"/>
    <cellStyle name="Normal 7 18 2 6 10" xfId="21894" xr:uid="{00000000-0005-0000-0000-00009FA60000}"/>
    <cellStyle name="Normal 7 18 2 6 11" xfId="26846" xr:uid="{00000000-0005-0000-0000-0000A0A60000}"/>
    <cellStyle name="Normal 7 18 2 6 12" xfId="31798" xr:uid="{00000000-0005-0000-0000-0000A1A60000}"/>
    <cellStyle name="Normal 7 18 2 6 2" xfId="1497" xr:uid="{00000000-0005-0000-0000-0000A2A60000}"/>
    <cellStyle name="Normal 7 18 2 6 2 10" xfId="33250" xr:uid="{00000000-0005-0000-0000-0000A3A60000}"/>
    <cellStyle name="Normal 7 18 2 6 2 2" xfId="4995" xr:uid="{00000000-0005-0000-0000-0000A4A60000}"/>
    <cellStyle name="Normal 7 18 2 6 2 2 2" xfId="9945" xr:uid="{00000000-0005-0000-0000-0000A5A60000}"/>
    <cellStyle name="Normal 7 18 2 6 2 2 2 2" xfId="44606" xr:uid="{00000000-0005-0000-0000-0000A6A60000}"/>
    <cellStyle name="Normal 7 18 2 6 2 2 3" xfId="14895" xr:uid="{00000000-0005-0000-0000-0000A7A60000}"/>
    <cellStyle name="Normal 7 18 2 6 2 2 3 2" xfId="39654" xr:uid="{00000000-0005-0000-0000-0000A8A60000}"/>
    <cellStyle name="Normal 7 18 2 6 2 2 4" xfId="19846" xr:uid="{00000000-0005-0000-0000-0000A9A60000}"/>
    <cellStyle name="Normal 7 18 2 6 2 2 5" xfId="24798" xr:uid="{00000000-0005-0000-0000-0000AAA60000}"/>
    <cellStyle name="Normal 7 18 2 6 2 2 6" xfId="29750" xr:uid="{00000000-0005-0000-0000-0000ABA60000}"/>
    <cellStyle name="Normal 7 18 2 6 2 2 7" xfId="34702" xr:uid="{00000000-0005-0000-0000-0000ACA60000}"/>
    <cellStyle name="Normal 7 18 2 6 2 3" xfId="6447" xr:uid="{00000000-0005-0000-0000-0000ADA60000}"/>
    <cellStyle name="Normal 7 18 2 6 2 3 2" xfId="11397" xr:uid="{00000000-0005-0000-0000-0000AEA60000}"/>
    <cellStyle name="Normal 7 18 2 6 2 3 2 2" xfId="46058" xr:uid="{00000000-0005-0000-0000-0000AFA60000}"/>
    <cellStyle name="Normal 7 18 2 6 2 3 3" xfId="16347" xr:uid="{00000000-0005-0000-0000-0000B0A60000}"/>
    <cellStyle name="Normal 7 18 2 6 2 3 3 2" xfId="41106" xr:uid="{00000000-0005-0000-0000-0000B1A60000}"/>
    <cellStyle name="Normal 7 18 2 6 2 3 4" xfId="21298" xr:uid="{00000000-0005-0000-0000-0000B2A60000}"/>
    <cellStyle name="Normal 7 18 2 6 2 3 5" xfId="26250" xr:uid="{00000000-0005-0000-0000-0000B3A60000}"/>
    <cellStyle name="Normal 7 18 2 6 2 3 6" xfId="31202" xr:uid="{00000000-0005-0000-0000-0000B4A60000}"/>
    <cellStyle name="Normal 7 18 2 6 2 3 7" xfId="36154" xr:uid="{00000000-0005-0000-0000-0000B5A60000}"/>
    <cellStyle name="Normal 7 18 2 6 2 4" xfId="3543" xr:uid="{00000000-0005-0000-0000-0000B6A60000}"/>
    <cellStyle name="Normal 7 18 2 6 2 4 2" xfId="43154" xr:uid="{00000000-0005-0000-0000-0000B7A60000}"/>
    <cellStyle name="Normal 7 18 2 6 2 5" xfId="8493" xr:uid="{00000000-0005-0000-0000-0000B8A60000}"/>
    <cellStyle name="Normal 7 18 2 6 2 5 2" xfId="38202" xr:uid="{00000000-0005-0000-0000-0000B9A60000}"/>
    <cellStyle name="Normal 7 18 2 6 2 6" xfId="13443" xr:uid="{00000000-0005-0000-0000-0000BAA60000}"/>
    <cellStyle name="Normal 7 18 2 6 2 7" xfId="18394" xr:uid="{00000000-0005-0000-0000-0000BBA60000}"/>
    <cellStyle name="Normal 7 18 2 6 2 8" xfId="23346" xr:uid="{00000000-0005-0000-0000-0000BCA60000}"/>
    <cellStyle name="Normal 7 18 2 6 2 9" xfId="28298" xr:uid="{00000000-0005-0000-0000-0000BDA60000}"/>
    <cellStyle name="Normal 7 18 2 6 3" xfId="2949" xr:uid="{00000000-0005-0000-0000-0000BEA60000}"/>
    <cellStyle name="Normal 7 18 2 6 3 2" xfId="7899" xr:uid="{00000000-0005-0000-0000-0000BFA60000}"/>
    <cellStyle name="Normal 7 18 2 6 3 2 2" xfId="42560" xr:uid="{00000000-0005-0000-0000-0000C0A60000}"/>
    <cellStyle name="Normal 7 18 2 6 3 3" xfId="12849" xr:uid="{00000000-0005-0000-0000-0000C1A60000}"/>
    <cellStyle name="Normal 7 18 2 6 3 3 2" xfId="37608" xr:uid="{00000000-0005-0000-0000-0000C2A60000}"/>
    <cellStyle name="Normal 7 18 2 6 3 4" xfId="17800" xr:uid="{00000000-0005-0000-0000-0000C3A60000}"/>
    <cellStyle name="Normal 7 18 2 6 3 5" xfId="22752" xr:uid="{00000000-0005-0000-0000-0000C4A60000}"/>
    <cellStyle name="Normal 7 18 2 6 3 6" xfId="27704" xr:uid="{00000000-0005-0000-0000-0000C5A60000}"/>
    <cellStyle name="Normal 7 18 2 6 3 7" xfId="32656" xr:uid="{00000000-0005-0000-0000-0000C6A60000}"/>
    <cellStyle name="Normal 7 18 2 6 4" xfId="4401" xr:uid="{00000000-0005-0000-0000-0000C7A60000}"/>
    <cellStyle name="Normal 7 18 2 6 4 2" xfId="9351" xr:uid="{00000000-0005-0000-0000-0000C8A60000}"/>
    <cellStyle name="Normal 7 18 2 6 4 2 2" xfId="44012" xr:uid="{00000000-0005-0000-0000-0000C9A60000}"/>
    <cellStyle name="Normal 7 18 2 6 4 3" xfId="14301" xr:uid="{00000000-0005-0000-0000-0000CAA60000}"/>
    <cellStyle name="Normal 7 18 2 6 4 3 2" xfId="39060" xr:uid="{00000000-0005-0000-0000-0000CBA60000}"/>
    <cellStyle name="Normal 7 18 2 6 4 4" xfId="19252" xr:uid="{00000000-0005-0000-0000-0000CCA60000}"/>
    <cellStyle name="Normal 7 18 2 6 4 5" xfId="24204" xr:uid="{00000000-0005-0000-0000-0000CDA60000}"/>
    <cellStyle name="Normal 7 18 2 6 4 6" xfId="29156" xr:uid="{00000000-0005-0000-0000-0000CEA60000}"/>
    <cellStyle name="Normal 7 18 2 6 4 7" xfId="34108" xr:uid="{00000000-0005-0000-0000-0000CFA60000}"/>
    <cellStyle name="Normal 7 18 2 6 5" xfId="5853" xr:uid="{00000000-0005-0000-0000-0000D0A60000}"/>
    <cellStyle name="Normal 7 18 2 6 5 2" xfId="10803" xr:uid="{00000000-0005-0000-0000-0000D1A60000}"/>
    <cellStyle name="Normal 7 18 2 6 5 2 2" xfId="45464" xr:uid="{00000000-0005-0000-0000-0000D2A60000}"/>
    <cellStyle name="Normal 7 18 2 6 5 3" xfId="15753" xr:uid="{00000000-0005-0000-0000-0000D3A60000}"/>
    <cellStyle name="Normal 7 18 2 6 5 3 2" xfId="40512" xr:uid="{00000000-0005-0000-0000-0000D4A60000}"/>
    <cellStyle name="Normal 7 18 2 6 5 4" xfId="20704" xr:uid="{00000000-0005-0000-0000-0000D5A60000}"/>
    <cellStyle name="Normal 7 18 2 6 5 5" xfId="25656" xr:uid="{00000000-0005-0000-0000-0000D6A60000}"/>
    <cellStyle name="Normal 7 18 2 6 5 6" xfId="30608" xr:uid="{00000000-0005-0000-0000-0000D7A60000}"/>
    <cellStyle name="Normal 7 18 2 6 5 7" xfId="35560" xr:uid="{00000000-0005-0000-0000-0000D8A60000}"/>
    <cellStyle name="Normal 7 18 2 6 6" xfId="2091" xr:uid="{00000000-0005-0000-0000-0000D9A60000}"/>
    <cellStyle name="Normal 7 18 2 6 6 2" xfId="41702" xr:uid="{00000000-0005-0000-0000-0000DAA60000}"/>
    <cellStyle name="Normal 7 18 2 6 7" xfId="7041" xr:uid="{00000000-0005-0000-0000-0000DBA60000}"/>
    <cellStyle name="Normal 7 18 2 6 7 2" xfId="36750" xr:uid="{00000000-0005-0000-0000-0000DCA60000}"/>
    <cellStyle name="Normal 7 18 2 6 8" xfId="11991" xr:uid="{00000000-0005-0000-0000-0000DDA60000}"/>
    <cellStyle name="Normal 7 18 2 6 9" xfId="16942" xr:uid="{00000000-0005-0000-0000-0000DEA60000}"/>
    <cellStyle name="Normal 7 18 2 7" xfId="573" xr:uid="{00000000-0005-0000-0000-0000DFA60000}"/>
    <cellStyle name="Normal 7 18 2 7 10" xfId="32326" xr:uid="{00000000-0005-0000-0000-0000E0A60000}"/>
    <cellStyle name="Normal 7 18 2 7 2" xfId="4071" xr:uid="{00000000-0005-0000-0000-0000E1A60000}"/>
    <cellStyle name="Normal 7 18 2 7 2 2" xfId="9021" xr:uid="{00000000-0005-0000-0000-0000E2A60000}"/>
    <cellStyle name="Normal 7 18 2 7 2 2 2" xfId="43682" xr:uid="{00000000-0005-0000-0000-0000E3A60000}"/>
    <cellStyle name="Normal 7 18 2 7 2 3" xfId="13971" xr:uid="{00000000-0005-0000-0000-0000E4A60000}"/>
    <cellStyle name="Normal 7 18 2 7 2 3 2" xfId="38730" xr:uid="{00000000-0005-0000-0000-0000E5A60000}"/>
    <cellStyle name="Normal 7 18 2 7 2 4" xfId="18922" xr:uid="{00000000-0005-0000-0000-0000E6A60000}"/>
    <cellStyle name="Normal 7 18 2 7 2 5" xfId="23874" xr:uid="{00000000-0005-0000-0000-0000E7A60000}"/>
    <cellStyle name="Normal 7 18 2 7 2 6" xfId="28826" xr:uid="{00000000-0005-0000-0000-0000E8A60000}"/>
    <cellStyle name="Normal 7 18 2 7 2 7" xfId="33778" xr:uid="{00000000-0005-0000-0000-0000E9A60000}"/>
    <cellStyle name="Normal 7 18 2 7 3" xfId="5523" xr:uid="{00000000-0005-0000-0000-0000EAA60000}"/>
    <cellStyle name="Normal 7 18 2 7 3 2" xfId="10473" xr:uid="{00000000-0005-0000-0000-0000EBA60000}"/>
    <cellStyle name="Normal 7 18 2 7 3 2 2" xfId="45134" xr:uid="{00000000-0005-0000-0000-0000ECA60000}"/>
    <cellStyle name="Normal 7 18 2 7 3 3" xfId="15423" xr:uid="{00000000-0005-0000-0000-0000EDA60000}"/>
    <cellStyle name="Normal 7 18 2 7 3 3 2" xfId="40182" xr:uid="{00000000-0005-0000-0000-0000EEA60000}"/>
    <cellStyle name="Normal 7 18 2 7 3 4" xfId="20374" xr:uid="{00000000-0005-0000-0000-0000EFA60000}"/>
    <cellStyle name="Normal 7 18 2 7 3 5" xfId="25326" xr:uid="{00000000-0005-0000-0000-0000F0A60000}"/>
    <cellStyle name="Normal 7 18 2 7 3 6" xfId="30278" xr:uid="{00000000-0005-0000-0000-0000F1A60000}"/>
    <cellStyle name="Normal 7 18 2 7 3 7" xfId="35230" xr:uid="{00000000-0005-0000-0000-0000F2A60000}"/>
    <cellStyle name="Normal 7 18 2 7 4" xfId="2619" xr:uid="{00000000-0005-0000-0000-0000F3A60000}"/>
    <cellStyle name="Normal 7 18 2 7 4 2" xfId="42230" xr:uid="{00000000-0005-0000-0000-0000F4A60000}"/>
    <cellStyle name="Normal 7 18 2 7 5" xfId="7569" xr:uid="{00000000-0005-0000-0000-0000F5A60000}"/>
    <cellStyle name="Normal 7 18 2 7 5 2" xfId="37278" xr:uid="{00000000-0005-0000-0000-0000F6A60000}"/>
    <cellStyle name="Normal 7 18 2 7 6" xfId="12519" xr:uid="{00000000-0005-0000-0000-0000F7A60000}"/>
    <cellStyle name="Normal 7 18 2 7 7" xfId="17470" xr:uid="{00000000-0005-0000-0000-0000F8A60000}"/>
    <cellStyle name="Normal 7 18 2 7 8" xfId="22422" xr:uid="{00000000-0005-0000-0000-0000F9A60000}"/>
    <cellStyle name="Normal 7 18 2 7 9" xfId="27374" xr:uid="{00000000-0005-0000-0000-0000FAA60000}"/>
    <cellStyle name="Normal 7 18 2 8" xfId="1167" xr:uid="{00000000-0005-0000-0000-0000FBA60000}"/>
    <cellStyle name="Normal 7 18 2 8 10" xfId="32920" xr:uid="{00000000-0005-0000-0000-0000FCA60000}"/>
    <cellStyle name="Normal 7 18 2 8 2" xfId="4665" xr:uid="{00000000-0005-0000-0000-0000FDA60000}"/>
    <cellStyle name="Normal 7 18 2 8 2 2" xfId="9615" xr:uid="{00000000-0005-0000-0000-0000FEA60000}"/>
    <cellStyle name="Normal 7 18 2 8 2 2 2" xfId="44276" xr:uid="{00000000-0005-0000-0000-0000FFA60000}"/>
    <cellStyle name="Normal 7 18 2 8 2 3" xfId="14565" xr:uid="{00000000-0005-0000-0000-000000A70000}"/>
    <cellStyle name="Normal 7 18 2 8 2 3 2" xfId="39324" xr:uid="{00000000-0005-0000-0000-000001A70000}"/>
    <cellStyle name="Normal 7 18 2 8 2 4" xfId="19516" xr:uid="{00000000-0005-0000-0000-000002A70000}"/>
    <cellStyle name="Normal 7 18 2 8 2 5" xfId="24468" xr:uid="{00000000-0005-0000-0000-000003A70000}"/>
    <cellStyle name="Normal 7 18 2 8 2 6" xfId="29420" xr:uid="{00000000-0005-0000-0000-000004A70000}"/>
    <cellStyle name="Normal 7 18 2 8 2 7" xfId="34372" xr:uid="{00000000-0005-0000-0000-000005A70000}"/>
    <cellStyle name="Normal 7 18 2 8 3" xfId="6117" xr:uid="{00000000-0005-0000-0000-000006A70000}"/>
    <cellStyle name="Normal 7 18 2 8 3 2" xfId="11067" xr:uid="{00000000-0005-0000-0000-000007A70000}"/>
    <cellStyle name="Normal 7 18 2 8 3 2 2" xfId="45728" xr:uid="{00000000-0005-0000-0000-000008A70000}"/>
    <cellStyle name="Normal 7 18 2 8 3 3" xfId="16017" xr:uid="{00000000-0005-0000-0000-000009A70000}"/>
    <cellStyle name="Normal 7 18 2 8 3 3 2" xfId="40776" xr:uid="{00000000-0005-0000-0000-00000AA70000}"/>
    <cellStyle name="Normal 7 18 2 8 3 4" xfId="20968" xr:uid="{00000000-0005-0000-0000-00000BA70000}"/>
    <cellStyle name="Normal 7 18 2 8 3 5" xfId="25920" xr:uid="{00000000-0005-0000-0000-00000CA70000}"/>
    <cellStyle name="Normal 7 18 2 8 3 6" xfId="30872" xr:uid="{00000000-0005-0000-0000-00000DA70000}"/>
    <cellStyle name="Normal 7 18 2 8 3 7" xfId="35824" xr:uid="{00000000-0005-0000-0000-00000EA70000}"/>
    <cellStyle name="Normal 7 18 2 8 4" xfId="3213" xr:uid="{00000000-0005-0000-0000-00000FA70000}"/>
    <cellStyle name="Normal 7 18 2 8 4 2" xfId="42824" xr:uid="{00000000-0005-0000-0000-000010A70000}"/>
    <cellStyle name="Normal 7 18 2 8 5" xfId="8163" xr:uid="{00000000-0005-0000-0000-000011A70000}"/>
    <cellStyle name="Normal 7 18 2 8 5 2" xfId="37872" xr:uid="{00000000-0005-0000-0000-000012A70000}"/>
    <cellStyle name="Normal 7 18 2 8 6" xfId="13113" xr:uid="{00000000-0005-0000-0000-000013A70000}"/>
    <cellStyle name="Normal 7 18 2 8 7" xfId="18064" xr:uid="{00000000-0005-0000-0000-000014A70000}"/>
    <cellStyle name="Normal 7 18 2 8 8" xfId="23016" xr:uid="{00000000-0005-0000-0000-000015A70000}"/>
    <cellStyle name="Normal 7 18 2 8 9" xfId="27968" xr:uid="{00000000-0005-0000-0000-000016A70000}"/>
    <cellStyle name="Normal 7 18 2 9" xfId="2355" xr:uid="{00000000-0005-0000-0000-000017A70000}"/>
    <cellStyle name="Normal 7 18 2 9 2" xfId="7305" xr:uid="{00000000-0005-0000-0000-000018A70000}"/>
    <cellStyle name="Normal 7 18 2 9 2 2" xfId="41966" xr:uid="{00000000-0005-0000-0000-000019A70000}"/>
    <cellStyle name="Normal 7 18 2 9 3" xfId="12255" xr:uid="{00000000-0005-0000-0000-00001AA70000}"/>
    <cellStyle name="Normal 7 18 2 9 3 2" xfId="37014" xr:uid="{00000000-0005-0000-0000-00001BA70000}"/>
    <cellStyle name="Normal 7 18 2 9 4" xfId="17206" xr:uid="{00000000-0005-0000-0000-00001CA70000}"/>
    <cellStyle name="Normal 7 18 2 9 5" xfId="22158" xr:uid="{00000000-0005-0000-0000-00001DA70000}"/>
    <cellStyle name="Normal 7 18 2 9 6" xfId="27110" xr:uid="{00000000-0005-0000-0000-00001EA70000}"/>
    <cellStyle name="Normal 7 18 2 9 7" xfId="32062" xr:uid="{00000000-0005-0000-0000-00001FA70000}"/>
    <cellStyle name="Normal 7 18 3" xfId="342" xr:uid="{00000000-0005-0000-0000-000020A70000}"/>
    <cellStyle name="Normal 7 18 3 10" xfId="11760" xr:uid="{00000000-0005-0000-0000-000021A70000}"/>
    <cellStyle name="Normal 7 18 3 11" xfId="16711" xr:uid="{00000000-0005-0000-0000-000022A70000}"/>
    <cellStyle name="Normal 7 18 3 12" xfId="21663" xr:uid="{00000000-0005-0000-0000-000023A70000}"/>
    <cellStyle name="Normal 7 18 3 13" xfId="26615" xr:uid="{00000000-0005-0000-0000-000024A70000}"/>
    <cellStyle name="Normal 7 18 3 14" xfId="31567" xr:uid="{00000000-0005-0000-0000-000025A70000}"/>
    <cellStyle name="Normal 7 18 3 2" xfId="936" xr:uid="{00000000-0005-0000-0000-000026A70000}"/>
    <cellStyle name="Normal 7 18 3 2 10" xfId="21927" xr:uid="{00000000-0005-0000-0000-000027A70000}"/>
    <cellStyle name="Normal 7 18 3 2 11" xfId="26879" xr:uid="{00000000-0005-0000-0000-000028A70000}"/>
    <cellStyle name="Normal 7 18 3 2 12" xfId="31831" xr:uid="{00000000-0005-0000-0000-000029A70000}"/>
    <cellStyle name="Normal 7 18 3 2 2" xfId="1530" xr:uid="{00000000-0005-0000-0000-00002AA70000}"/>
    <cellStyle name="Normal 7 18 3 2 2 10" xfId="33283" xr:uid="{00000000-0005-0000-0000-00002BA70000}"/>
    <cellStyle name="Normal 7 18 3 2 2 2" xfId="5028" xr:uid="{00000000-0005-0000-0000-00002CA70000}"/>
    <cellStyle name="Normal 7 18 3 2 2 2 2" xfId="9978" xr:uid="{00000000-0005-0000-0000-00002DA70000}"/>
    <cellStyle name="Normal 7 18 3 2 2 2 2 2" xfId="44639" xr:uid="{00000000-0005-0000-0000-00002EA70000}"/>
    <cellStyle name="Normal 7 18 3 2 2 2 3" xfId="14928" xr:uid="{00000000-0005-0000-0000-00002FA70000}"/>
    <cellStyle name="Normal 7 18 3 2 2 2 3 2" xfId="39687" xr:uid="{00000000-0005-0000-0000-000030A70000}"/>
    <cellStyle name="Normal 7 18 3 2 2 2 4" xfId="19879" xr:uid="{00000000-0005-0000-0000-000031A70000}"/>
    <cellStyle name="Normal 7 18 3 2 2 2 5" xfId="24831" xr:uid="{00000000-0005-0000-0000-000032A70000}"/>
    <cellStyle name="Normal 7 18 3 2 2 2 6" xfId="29783" xr:uid="{00000000-0005-0000-0000-000033A70000}"/>
    <cellStyle name="Normal 7 18 3 2 2 2 7" xfId="34735" xr:uid="{00000000-0005-0000-0000-000034A70000}"/>
    <cellStyle name="Normal 7 18 3 2 2 3" xfId="6480" xr:uid="{00000000-0005-0000-0000-000035A70000}"/>
    <cellStyle name="Normal 7 18 3 2 2 3 2" xfId="11430" xr:uid="{00000000-0005-0000-0000-000036A70000}"/>
    <cellStyle name="Normal 7 18 3 2 2 3 2 2" xfId="46091" xr:uid="{00000000-0005-0000-0000-000037A70000}"/>
    <cellStyle name="Normal 7 18 3 2 2 3 3" xfId="16380" xr:uid="{00000000-0005-0000-0000-000038A70000}"/>
    <cellStyle name="Normal 7 18 3 2 2 3 3 2" xfId="41139" xr:uid="{00000000-0005-0000-0000-000039A70000}"/>
    <cellStyle name="Normal 7 18 3 2 2 3 4" xfId="21331" xr:uid="{00000000-0005-0000-0000-00003AA70000}"/>
    <cellStyle name="Normal 7 18 3 2 2 3 5" xfId="26283" xr:uid="{00000000-0005-0000-0000-00003BA70000}"/>
    <cellStyle name="Normal 7 18 3 2 2 3 6" xfId="31235" xr:uid="{00000000-0005-0000-0000-00003CA70000}"/>
    <cellStyle name="Normal 7 18 3 2 2 3 7" xfId="36187" xr:uid="{00000000-0005-0000-0000-00003DA70000}"/>
    <cellStyle name="Normal 7 18 3 2 2 4" xfId="3576" xr:uid="{00000000-0005-0000-0000-00003EA70000}"/>
    <cellStyle name="Normal 7 18 3 2 2 4 2" xfId="43187" xr:uid="{00000000-0005-0000-0000-00003FA70000}"/>
    <cellStyle name="Normal 7 18 3 2 2 5" xfId="8526" xr:uid="{00000000-0005-0000-0000-000040A70000}"/>
    <cellStyle name="Normal 7 18 3 2 2 5 2" xfId="38235" xr:uid="{00000000-0005-0000-0000-000041A70000}"/>
    <cellStyle name="Normal 7 18 3 2 2 6" xfId="13476" xr:uid="{00000000-0005-0000-0000-000042A70000}"/>
    <cellStyle name="Normal 7 18 3 2 2 7" xfId="18427" xr:uid="{00000000-0005-0000-0000-000043A70000}"/>
    <cellStyle name="Normal 7 18 3 2 2 8" xfId="23379" xr:uid="{00000000-0005-0000-0000-000044A70000}"/>
    <cellStyle name="Normal 7 18 3 2 2 9" xfId="28331" xr:uid="{00000000-0005-0000-0000-000045A70000}"/>
    <cellStyle name="Normal 7 18 3 2 3" xfId="2982" xr:uid="{00000000-0005-0000-0000-000046A70000}"/>
    <cellStyle name="Normal 7 18 3 2 3 2" xfId="7932" xr:uid="{00000000-0005-0000-0000-000047A70000}"/>
    <cellStyle name="Normal 7 18 3 2 3 2 2" xfId="42593" xr:uid="{00000000-0005-0000-0000-000048A70000}"/>
    <cellStyle name="Normal 7 18 3 2 3 3" xfId="12882" xr:uid="{00000000-0005-0000-0000-000049A70000}"/>
    <cellStyle name="Normal 7 18 3 2 3 3 2" xfId="37641" xr:uid="{00000000-0005-0000-0000-00004AA70000}"/>
    <cellStyle name="Normal 7 18 3 2 3 4" xfId="17833" xr:uid="{00000000-0005-0000-0000-00004BA70000}"/>
    <cellStyle name="Normal 7 18 3 2 3 5" xfId="22785" xr:uid="{00000000-0005-0000-0000-00004CA70000}"/>
    <cellStyle name="Normal 7 18 3 2 3 6" xfId="27737" xr:uid="{00000000-0005-0000-0000-00004DA70000}"/>
    <cellStyle name="Normal 7 18 3 2 3 7" xfId="32689" xr:uid="{00000000-0005-0000-0000-00004EA70000}"/>
    <cellStyle name="Normal 7 18 3 2 4" xfId="4434" xr:uid="{00000000-0005-0000-0000-00004FA70000}"/>
    <cellStyle name="Normal 7 18 3 2 4 2" xfId="9384" xr:uid="{00000000-0005-0000-0000-000050A70000}"/>
    <cellStyle name="Normal 7 18 3 2 4 2 2" xfId="44045" xr:uid="{00000000-0005-0000-0000-000051A70000}"/>
    <cellStyle name="Normal 7 18 3 2 4 3" xfId="14334" xr:uid="{00000000-0005-0000-0000-000052A70000}"/>
    <cellStyle name="Normal 7 18 3 2 4 3 2" xfId="39093" xr:uid="{00000000-0005-0000-0000-000053A70000}"/>
    <cellStyle name="Normal 7 18 3 2 4 4" xfId="19285" xr:uid="{00000000-0005-0000-0000-000054A70000}"/>
    <cellStyle name="Normal 7 18 3 2 4 5" xfId="24237" xr:uid="{00000000-0005-0000-0000-000055A70000}"/>
    <cellStyle name="Normal 7 18 3 2 4 6" xfId="29189" xr:uid="{00000000-0005-0000-0000-000056A70000}"/>
    <cellStyle name="Normal 7 18 3 2 4 7" xfId="34141" xr:uid="{00000000-0005-0000-0000-000057A70000}"/>
    <cellStyle name="Normal 7 18 3 2 5" xfId="5886" xr:uid="{00000000-0005-0000-0000-000058A70000}"/>
    <cellStyle name="Normal 7 18 3 2 5 2" xfId="10836" xr:uid="{00000000-0005-0000-0000-000059A70000}"/>
    <cellStyle name="Normal 7 18 3 2 5 2 2" xfId="45497" xr:uid="{00000000-0005-0000-0000-00005AA70000}"/>
    <cellStyle name="Normal 7 18 3 2 5 3" xfId="15786" xr:uid="{00000000-0005-0000-0000-00005BA70000}"/>
    <cellStyle name="Normal 7 18 3 2 5 3 2" xfId="40545" xr:uid="{00000000-0005-0000-0000-00005CA70000}"/>
    <cellStyle name="Normal 7 18 3 2 5 4" xfId="20737" xr:uid="{00000000-0005-0000-0000-00005DA70000}"/>
    <cellStyle name="Normal 7 18 3 2 5 5" xfId="25689" xr:uid="{00000000-0005-0000-0000-00005EA70000}"/>
    <cellStyle name="Normal 7 18 3 2 5 6" xfId="30641" xr:uid="{00000000-0005-0000-0000-00005FA70000}"/>
    <cellStyle name="Normal 7 18 3 2 5 7" xfId="35593" xr:uid="{00000000-0005-0000-0000-000060A70000}"/>
    <cellStyle name="Normal 7 18 3 2 6" xfId="2124" xr:uid="{00000000-0005-0000-0000-000061A70000}"/>
    <cellStyle name="Normal 7 18 3 2 6 2" xfId="41735" xr:uid="{00000000-0005-0000-0000-000062A70000}"/>
    <cellStyle name="Normal 7 18 3 2 7" xfId="7074" xr:uid="{00000000-0005-0000-0000-000063A70000}"/>
    <cellStyle name="Normal 7 18 3 2 7 2" xfId="36783" xr:uid="{00000000-0005-0000-0000-000064A70000}"/>
    <cellStyle name="Normal 7 18 3 2 8" xfId="12024" xr:uid="{00000000-0005-0000-0000-000065A70000}"/>
    <cellStyle name="Normal 7 18 3 2 9" xfId="16975" xr:uid="{00000000-0005-0000-0000-000066A70000}"/>
    <cellStyle name="Normal 7 18 3 3" xfId="672" xr:uid="{00000000-0005-0000-0000-000067A70000}"/>
    <cellStyle name="Normal 7 18 3 3 10" xfId="32425" xr:uid="{00000000-0005-0000-0000-000068A70000}"/>
    <cellStyle name="Normal 7 18 3 3 2" xfId="4170" xr:uid="{00000000-0005-0000-0000-000069A70000}"/>
    <cellStyle name="Normal 7 18 3 3 2 2" xfId="9120" xr:uid="{00000000-0005-0000-0000-00006AA70000}"/>
    <cellStyle name="Normal 7 18 3 3 2 2 2" xfId="43781" xr:uid="{00000000-0005-0000-0000-00006BA70000}"/>
    <cellStyle name="Normal 7 18 3 3 2 3" xfId="14070" xr:uid="{00000000-0005-0000-0000-00006CA70000}"/>
    <cellStyle name="Normal 7 18 3 3 2 3 2" xfId="38829" xr:uid="{00000000-0005-0000-0000-00006DA70000}"/>
    <cellStyle name="Normal 7 18 3 3 2 4" xfId="19021" xr:uid="{00000000-0005-0000-0000-00006EA70000}"/>
    <cellStyle name="Normal 7 18 3 3 2 5" xfId="23973" xr:uid="{00000000-0005-0000-0000-00006FA70000}"/>
    <cellStyle name="Normal 7 18 3 3 2 6" xfId="28925" xr:uid="{00000000-0005-0000-0000-000070A70000}"/>
    <cellStyle name="Normal 7 18 3 3 2 7" xfId="33877" xr:uid="{00000000-0005-0000-0000-000071A70000}"/>
    <cellStyle name="Normal 7 18 3 3 3" xfId="5622" xr:uid="{00000000-0005-0000-0000-000072A70000}"/>
    <cellStyle name="Normal 7 18 3 3 3 2" xfId="10572" xr:uid="{00000000-0005-0000-0000-000073A70000}"/>
    <cellStyle name="Normal 7 18 3 3 3 2 2" xfId="45233" xr:uid="{00000000-0005-0000-0000-000074A70000}"/>
    <cellStyle name="Normal 7 18 3 3 3 3" xfId="15522" xr:uid="{00000000-0005-0000-0000-000075A70000}"/>
    <cellStyle name="Normal 7 18 3 3 3 3 2" xfId="40281" xr:uid="{00000000-0005-0000-0000-000076A70000}"/>
    <cellStyle name="Normal 7 18 3 3 3 4" xfId="20473" xr:uid="{00000000-0005-0000-0000-000077A70000}"/>
    <cellStyle name="Normal 7 18 3 3 3 5" xfId="25425" xr:uid="{00000000-0005-0000-0000-000078A70000}"/>
    <cellStyle name="Normal 7 18 3 3 3 6" xfId="30377" xr:uid="{00000000-0005-0000-0000-000079A70000}"/>
    <cellStyle name="Normal 7 18 3 3 3 7" xfId="35329" xr:uid="{00000000-0005-0000-0000-00007AA70000}"/>
    <cellStyle name="Normal 7 18 3 3 4" xfId="2718" xr:uid="{00000000-0005-0000-0000-00007BA70000}"/>
    <cellStyle name="Normal 7 18 3 3 4 2" xfId="42329" xr:uid="{00000000-0005-0000-0000-00007CA70000}"/>
    <cellStyle name="Normal 7 18 3 3 5" xfId="7668" xr:uid="{00000000-0005-0000-0000-00007DA70000}"/>
    <cellStyle name="Normal 7 18 3 3 5 2" xfId="37377" xr:uid="{00000000-0005-0000-0000-00007EA70000}"/>
    <cellStyle name="Normal 7 18 3 3 6" xfId="12618" xr:uid="{00000000-0005-0000-0000-00007FA70000}"/>
    <cellStyle name="Normal 7 18 3 3 7" xfId="17569" xr:uid="{00000000-0005-0000-0000-000080A70000}"/>
    <cellStyle name="Normal 7 18 3 3 8" xfId="22521" xr:uid="{00000000-0005-0000-0000-000081A70000}"/>
    <cellStyle name="Normal 7 18 3 3 9" xfId="27473" xr:uid="{00000000-0005-0000-0000-000082A70000}"/>
    <cellStyle name="Normal 7 18 3 4" xfId="1266" xr:uid="{00000000-0005-0000-0000-000083A70000}"/>
    <cellStyle name="Normal 7 18 3 4 10" xfId="33019" xr:uid="{00000000-0005-0000-0000-000084A70000}"/>
    <cellStyle name="Normal 7 18 3 4 2" xfId="4764" xr:uid="{00000000-0005-0000-0000-000085A70000}"/>
    <cellStyle name="Normal 7 18 3 4 2 2" xfId="9714" xr:uid="{00000000-0005-0000-0000-000086A70000}"/>
    <cellStyle name="Normal 7 18 3 4 2 2 2" xfId="44375" xr:uid="{00000000-0005-0000-0000-000087A70000}"/>
    <cellStyle name="Normal 7 18 3 4 2 3" xfId="14664" xr:uid="{00000000-0005-0000-0000-000088A70000}"/>
    <cellStyle name="Normal 7 18 3 4 2 3 2" xfId="39423" xr:uid="{00000000-0005-0000-0000-000089A70000}"/>
    <cellStyle name="Normal 7 18 3 4 2 4" xfId="19615" xr:uid="{00000000-0005-0000-0000-00008AA70000}"/>
    <cellStyle name="Normal 7 18 3 4 2 5" xfId="24567" xr:uid="{00000000-0005-0000-0000-00008BA70000}"/>
    <cellStyle name="Normal 7 18 3 4 2 6" xfId="29519" xr:uid="{00000000-0005-0000-0000-00008CA70000}"/>
    <cellStyle name="Normal 7 18 3 4 2 7" xfId="34471" xr:uid="{00000000-0005-0000-0000-00008DA70000}"/>
    <cellStyle name="Normal 7 18 3 4 3" xfId="6216" xr:uid="{00000000-0005-0000-0000-00008EA70000}"/>
    <cellStyle name="Normal 7 18 3 4 3 2" xfId="11166" xr:uid="{00000000-0005-0000-0000-00008FA70000}"/>
    <cellStyle name="Normal 7 18 3 4 3 2 2" xfId="45827" xr:uid="{00000000-0005-0000-0000-000090A70000}"/>
    <cellStyle name="Normal 7 18 3 4 3 3" xfId="16116" xr:uid="{00000000-0005-0000-0000-000091A70000}"/>
    <cellStyle name="Normal 7 18 3 4 3 3 2" xfId="40875" xr:uid="{00000000-0005-0000-0000-000092A70000}"/>
    <cellStyle name="Normal 7 18 3 4 3 4" xfId="21067" xr:uid="{00000000-0005-0000-0000-000093A70000}"/>
    <cellStyle name="Normal 7 18 3 4 3 5" xfId="26019" xr:uid="{00000000-0005-0000-0000-000094A70000}"/>
    <cellStyle name="Normal 7 18 3 4 3 6" xfId="30971" xr:uid="{00000000-0005-0000-0000-000095A70000}"/>
    <cellStyle name="Normal 7 18 3 4 3 7" xfId="35923" xr:uid="{00000000-0005-0000-0000-000096A70000}"/>
    <cellStyle name="Normal 7 18 3 4 4" xfId="3312" xr:uid="{00000000-0005-0000-0000-000097A70000}"/>
    <cellStyle name="Normal 7 18 3 4 4 2" xfId="42923" xr:uid="{00000000-0005-0000-0000-000098A70000}"/>
    <cellStyle name="Normal 7 18 3 4 5" xfId="8262" xr:uid="{00000000-0005-0000-0000-000099A70000}"/>
    <cellStyle name="Normal 7 18 3 4 5 2" xfId="37971" xr:uid="{00000000-0005-0000-0000-00009AA70000}"/>
    <cellStyle name="Normal 7 18 3 4 6" xfId="13212" xr:uid="{00000000-0005-0000-0000-00009BA70000}"/>
    <cellStyle name="Normal 7 18 3 4 7" xfId="18163" xr:uid="{00000000-0005-0000-0000-00009CA70000}"/>
    <cellStyle name="Normal 7 18 3 4 8" xfId="23115" xr:uid="{00000000-0005-0000-0000-00009DA70000}"/>
    <cellStyle name="Normal 7 18 3 4 9" xfId="28067" xr:uid="{00000000-0005-0000-0000-00009EA70000}"/>
    <cellStyle name="Normal 7 18 3 5" xfId="2388" xr:uid="{00000000-0005-0000-0000-00009FA70000}"/>
    <cellStyle name="Normal 7 18 3 5 2" xfId="7338" xr:uid="{00000000-0005-0000-0000-0000A0A70000}"/>
    <cellStyle name="Normal 7 18 3 5 2 2" xfId="41999" xr:uid="{00000000-0005-0000-0000-0000A1A70000}"/>
    <cellStyle name="Normal 7 18 3 5 3" xfId="12288" xr:uid="{00000000-0005-0000-0000-0000A2A70000}"/>
    <cellStyle name="Normal 7 18 3 5 3 2" xfId="37047" xr:uid="{00000000-0005-0000-0000-0000A3A70000}"/>
    <cellStyle name="Normal 7 18 3 5 4" xfId="17239" xr:uid="{00000000-0005-0000-0000-0000A4A70000}"/>
    <cellStyle name="Normal 7 18 3 5 5" xfId="22191" xr:uid="{00000000-0005-0000-0000-0000A5A70000}"/>
    <cellStyle name="Normal 7 18 3 5 6" xfId="27143" xr:uid="{00000000-0005-0000-0000-0000A6A70000}"/>
    <cellStyle name="Normal 7 18 3 5 7" xfId="32095" xr:uid="{00000000-0005-0000-0000-0000A7A70000}"/>
    <cellStyle name="Normal 7 18 3 6" xfId="3840" xr:uid="{00000000-0005-0000-0000-0000A8A70000}"/>
    <cellStyle name="Normal 7 18 3 6 2" xfId="8790" xr:uid="{00000000-0005-0000-0000-0000A9A70000}"/>
    <cellStyle name="Normal 7 18 3 6 2 2" xfId="43451" xr:uid="{00000000-0005-0000-0000-0000AAA70000}"/>
    <cellStyle name="Normal 7 18 3 6 3" xfId="13740" xr:uid="{00000000-0005-0000-0000-0000ABA70000}"/>
    <cellStyle name="Normal 7 18 3 6 3 2" xfId="38499" xr:uid="{00000000-0005-0000-0000-0000ACA70000}"/>
    <cellStyle name="Normal 7 18 3 6 4" xfId="18691" xr:uid="{00000000-0005-0000-0000-0000ADA70000}"/>
    <cellStyle name="Normal 7 18 3 6 5" xfId="23643" xr:uid="{00000000-0005-0000-0000-0000AEA70000}"/>
    <cellStyle name="Normal 7 18 3 6 6" xfId="28595" xr:uid="{00000000-0005-0000-0000-0000AFA70000}"/>
    <cellStyle name="Normal 7 18 3 6 7" xfId="33547" xr:uid="{00000000-0005-0000-0000-0000B0A70000}"/>
    <cellStyle name="Normal 7 18 3 7" xfId="5292" xr:uid="{00000000-0005-0000-0000-0000B1A70000}"/>
    <cellStyle name="Normal 7 18 3 7 2" xfId="10242" xr:uid="{00000000-0005-0000-0000-0000B2A70000}"/>
    <cellStyle name="Normal 7 18 3 7 2 2" xfId="44903" xr:uid="{00000000-0005-0000-0000-0000B3A70000}"/>
    <cellStyle name="Normal 7 18 3 7 3" xfId="15192" xr:uid="{00000000-0005-0000-0000-0000B4A70000}"/>
    <cellStyle name="Normal 7 18 3 7 3 2" xfId="39951" xr:uid="{00000000-0005-0000-0000-0000B5A70000}"/>
    <cellStyle name="Normal 7 18 3 7 4" xfId="20143" xr:uid="{00000000-0005-0000-0000-0000B6A70000}"/>
    <cellStyle name="Normal 7 18 3 7 5" xfId="25095" xr:uid="{00000000-0005-0000-0000-0000B7A70000}"/>
    <cellStyle name="Normal 7 18 3 7 6" xfId="30047" xr:uid="{00000000-0005-0000-0000-0000B8A70000}"/>
    <cellStyle name="Normal 7 18 3 7 7" xfId="34999" xr:uid="{00000000-0005-0000-0000-0000B9A70000}"/>
    <cellStyle name="Normal 7 18 3 8" xfId="1860" xr:uid="{00000000-0005-0000-0000-0000BAA70000}"/>
    <cellStyle name="Normal 7 18 3 8 2" xfId="41471" xr:uid="{00000000-0005-0000-0000-0000BBA70000}"/>
    <cellStyle name="Normal 7 18 3 9" xfId="6810" xr:uid="{00000000-0005-0000-0000-0000BCA70000}"/>
    <cellStyle name="Normal 7 18 3 9 2" xfId="36519" xr:uid="{00000000-0005-0000-0000-0000BDA70000}"/>
    <cellStyle name="Normal 7 18 4" xfId="408" xr:uid="{00000000-0005-0000-0000-0000BEA70000}"/>
    <cellStyle name="Normal 7 18 4 10" xfId="11826" xr:uid="{00000000-0005-0000-0000-0000BFA70000}"/>
    <cellStyle name="Normal 7 18 4 11" xfId="16777" xr:uid="{00000000-0005-0000-0000-0000C0A70000}"/>
    <cellStyle name="Normal 7 18 4 12" xfId="21729" xr:uid="{00000000-0005-0000-0000-0000C1A70000}"/>
    <cellStyle name="Normal 7 18 4 13" xfId="26681" xr:uid="{00000000-0005-0000-0000-0000C2A70000}"/>
    <cellStyle name="Normal 7 18 4 14" xfId="31633" xr:uid="{00000000-0005-0000-0000-0000C3A70000}"/>
    <cellStyle name="Normal 7 18 4 2" xfId="1002" xr:uid="{00000000-0005-0000-0000-0000C4A70000}"/>
    <cellStyle name="Normal 7 18 4 2 10" xfId="21993" xr:uid="{00000000-0005-0000-0000-0000C5A70000}"/>
    <cellStyle name="Normal 7 18 4 2 11" xfId="26945" xr:uid="{00000000-0005-0000-0000-0000C6A70000}"/>
    <cellStyle name="Normal 7 18 4 2 12" xfId="31897" xr:uid="{00000000-0005-0000-0000-0000C7A70000}"/>
    <cellStyle name="Normal 7 18 4 2 2" xfId="1596" xr:uid="{00000000-0005-0000-0000-0000C8A70000}"/>
    <cellStyle name="Normal 7 18 4 2 2 10" xfId="33349" xr:uid="{00000000-0005-0000-0000-0000C9A70000}"/>
    <cellStyle name="Normal 7 18 4 2 2 2" xfId="5094" xr:uid="{00000000-0005-0000-0000-0000CAA70000}"/>
    <cellStyle name="Normal 7 18 4 2 2 2 2" xfId="10044" xr:uid="{00000000-0005-0000-0000-0000CBA70000}"/>
    <cellStyle name="Normal 7 18 4 2 2 2 2 2" xfId="44705" xr:uid="{00000000-0005-0000-0000-0000CCA70000}"/>
    <cellStyle name="Normal 7 18 4 2 2 2 3" xfId="14994" xr:uid="{00000000-0005-0000-0000-0000CDA70000}"/>
    <cellStyle name="Normal 7 18 4 2 2 2 3 2" xfId="39753" xr:uid="{00000000-0005-0000-0000-0000CEA70000}"/>
    <cellStyle name="Normal 7 18 4 2 2 2 4" xfId="19945" xr:uid="{00000000-0005-0000-0000-0000CFA70000}"/>
    <cellStyle name="Normal 7 18 4 2 2 2 5" xfId="24897" xr:uid="{00000000-0005-0000-0000-0000D0A70000}"/>
    <cellStyle name="Normal 7 18 4 2 2 2 6" xfId="29849" xr:uid="{00000000-0005-0000-0000-0000D1A70000}"/>
    <cellStyle name="Normal 7 18 4 2 2 2 7" xfId="34801" xr:uid="{00000000-0005-0000-0000-0000D2A70000}"/>
    <cellStyle name="Normal 7 18 4 2 2 3" xfId="6546" xr:uid="{00000000-0005-0000-0000-0000D3A70000}"/>
    <cellStyle name="Normal 7 18 4 2 2 3 2" xfId="11496" xr:uid="{00000000-0005-0000-0000-0000D4A70000}"/>
    <cellStyle name="Normal 7 18 4 2 2 3 2 2" xfId="46157" xr:uid="{00000000-0005-0000-0000-0000D5A70000}"/>
    <cellStyle name="Normal 7 18 4 2 2 3 3" xfId="16446" xr:uid="{00000000-0005-0000-0000-0000D6A70000}"/>
    <cellStyle name="Normal 7 18 4 2 2 3 3 2" xfId="41205" xr:uid="{00000000-0005-0000-0000-0000D7A70000}"/>
    <cellStyle name="Normal 7 18 4 2 2 3 4" xfId="21397" xr:uid="{00000000-0005-0000-0000-0000D8A70000}"/>
    <cellStyle name="Normal 7 18 4 2 2 3 5" xfId="26349" xr:uid="{00000000-0005-0000-0000-0000D9A70000}"/>
    <cellStyle name="Normal 7 18 4 2 2 3 6" xfId="31301" xr:uid="{00000000-0005-0000-0000-0000DAA70000}"/>
    <cellStyle name="Normal 7 18 4 2 2 3 7" xfId="36253" xr:uid="{00000000-0005-0000-0000-0000DBA70000}"/>
    <cellStyle name="Normal 7 18 4 2 2 4" xfId="3642" xr:uid="{00000000-0005-0000-0000-0000DCA70000}"/>
    <cellStyle name="Normal 7 18 4 2 2 4 2" xfId="43253" xr:uid="{00000000-0005-0000-0000-0000DDA70000}"/>
    <cellStyle name="Normal 7 18 4 2 2 5" xfId="8592" xr:uid="{00000000-0005-0000-0000-0000DEA70000}"/>
    <cellStyle name="Normal 7 18 4 2 2 5 2" xfId="38301" xr:uid="{00000000-0005-0000-0000-0000DFA70000}"/>
    <cellStyle name="Normal 7 18 4 2 2 6" xfId="13542" xr:uid="{00000000-0005-0000-0000-0000E0A70000}"/>
    <cellStyle name="Normal 7 18 4 2 2 7" xfId="18493" xr:uid="{00000000-0005-0000-0000-0000E1A70000}"/>
    <cellStyle name="Normal 7 18 4 2 2 8" xfId="23445" xr:uid="{00000000-0005-0000-0000-0000E2A70000}"/>
    <cellStyle name="Normal 7 18 4 2 2 9" xfId="28397" xr:uid="{00000000-0005-0000-0000-0000E3A70000}"/>
    <cellStyle name="Normal 7 18 4 2 3" xfId="3048" xr:uid="{00000000-0005-0000-0000-0000E4A70000}"/>
    <cellStyle name="Normal 7 18 4 2 3 2" xfId="7998" xr:uid="{00000000-0005-0000-0000-0000E5A70000}"/>
    <cellStyle name="Normal 7 18 4 2 3 2 2" xfId="42659" xr:uid="{00000000-0005-0000-0000-0000E6A70000}"/>
    <cellStyle name="Normal 7 18 4 2 3 3" xfId="12948" xr:uid="{00000000-0005-0000-0000-0000E7A70000}"/>
    <cellStyle name="Normal 7 18 4 2 3 3 2" xfId="37707" xr:uid="{00000000-0005-0000-0000-0000E8A70000}"/>
    <cellStyle name="Normal 7 18 4 2 3 4" xfId="17899" xr:uid="{00000000-0005-0000-0000-0000E9A70000}"/>
    <cellStyle name="Normal 7 18 4 2 3 5" xfId="22851" xr:uid="{00000000-0005-0000-0000-0000EAA70000}"/>
    <cellStyle name="Normal 7 18 4 2 3 6" xfId="27803" xr:uid="{00000000-0005-0000-0000-0000EBA70000}"/>
    <cellStyle name="Normal 7 18 4 2 3 7" xfId="32755" xr:uid="{00000000-0005-0000-0000-0000ECA70000}"/>
    <cellStyle name="Normal 7 18 4 2 4" xfId="4500" xr:uid="{00000000-0005-0000-0000-0000EDA70000}"/>
    <cellStyle name="Normal 7 18 4 2 4 2" xfId="9450" xr:uid="{00000000-0005-0000-0000-0000EEA70000}"/>
    <cellStyle name="Normal 7 18 4 2 4 2 2" xfId="44111" xr:uid="{00000000-0005-0000-0000-0000EFA70000}"/>
    <cellStyle name="Normal 7 18 4 2 4 3" xfId="14400" xr:uid="{00000000-0005-0000-0000-0000F0A70000}"/>
    <cellStyle name="Normal 7 18 4 2 4 3 2" xfId="39159" xr:uid="{00000000-0005-0000-0000-0000F1A70000}"/>
    <cellStyle name="Normal 7 18 4 2 4 4" xfId="19351" xr:uid="{00000000-0005-0000-0000-0000F2A70000}"/>
    <cellStyle name="Normal 7 18 4 2 4 5" xfId="24303" xr:uid="{00000000-0005-0000-0000-0000F3A70000}"/>
    <cellStyle name="Normal 7 18 4 2 4 6" xfId="29255" xr:uid="{00000000-0005-0000-0000-0000F4A70000}"/>
    <cellStyle name="Normal 7 18 4 2 4 7" xfId="34207" xr:uid="{00000000-0005-0000-0000-0000F5A70000}"/>
    <cellStyle name="Normal 7 18 4 2 5" xfId="5952" xr:uid="{00000000-0005-0000-0000-0000F6A70000}"/>
    <cellStyle name="Normal 7 18 4 2 5 2" xfId="10902" xr:uid="{00000000-0005-0000-0000-0000F7A70000}"/>
    <cellStyle name="Normal 7 18 4 2 5 2 2" xfId="45563" xr:uid="{00000000-0005-0000-0000-0000F8A70000}"/>
    <cellStyle name="Normal 7 18 4 2 5 3" xfId="15852" xr:uid="{00000000-0005-0000-0000-0000F9A70000}"/>
    <cellStyle name="Normal 7 18 4 2 5 3 2" xfId="40611" xr:uid="{00000000-0005-0000-0000-0000FAA70000}"/>
    <cellStyle name="Normal 7 18 4 2 5 4" xfId="20803" xr:uid="{00000000-0005-0000-0000-0000FBA70000}"/>
    <cellStyle name="Normal 7 18 4 2 5 5" xfId="25755" xr:uid="{00000000-0005-0000-0000-0000FCA70000}"/>
    <cellStyle name="Normal 7 18 4 2 5 6" xfId="30707" xr:uid="{00000000-0005-0000-0000-0000FDA70000}"/>
    <cellStyle name="Normal 7 18 4 2 5 7" xfId="35659" xr:uid="{00000000-0005-0000-0000-0000FEA70000}"/>
    <cellStyle name="Normal 7 18 4 2 6" xfId="2190" xr:uid="{00000000-0005-0000-0000-0000FFA70000}"/>
    <cellStyle name="Normal 7 18 4 2 6 2" xfId="41801" xr:uid="{00000000-0005-0000-0000-000000A80000}"/>
    <cellStyle name="Normal 7 18 4 2 7" xfId="7140" xr:uid="{00000000-0005-0000-0000-000001A80000}"/>
    <cellStyle name="Normal 7 18 4 2 7 2" xfId="36849" xr:uid="{00000000-0005-0000-0000-000002A80000}"/>
    <cellStyle name="Normal 7 18 4 2 8" xfId="12090" xr:uid="{00000000-0005-0000-0000-000003A80000}"/>
    <cellStyle name="Normal 7 18 4 2 9" xfId="17041" xr:uid="{00000000-0005-0000-0000-000004A80000}"/>
    <cellStyle name="Normal 7 18 4 3" xfId="738" xr:uid="{00000000-0005-0000-0000-000005A80000}"/>
    <cellStyle name="Normal 7 18 4 3 10" xfId="32491" xr:uid="{00000000-0005-0000-0000-000006A80000}"/>
    <cellStyle name="Normal 7 18 4 3 2" xfId="4236" xr:uid="{00000000-0005-0000-0000-000007A80000}"/>
    <cellStyle name="Normal 7 18 4 3 2 2" xfId="9186" xr:uid="{00000000-0005-0000-0000-000008A80000}"/>
    <cellStyle name="Normal 7 18 4 3 2 2 2" xfId="43847" xr:uid="{00000000-0005-0000-0000-000009A80000}"/>
    <cellStyle name="Normal 7 18 4 3 2 3" xfId="14136" xr:uid="{00000000-0005-0000-0000-00000AA80000}"/>
    <cellStyle name="Normal 7 18 4 3 2 3 2" xfId="38895" xr:uid="{00000000-0005-0000-0000-00000BA80000}"/>
    <cellStyle name="Normal 7 18 4 3 2 4" xfId="19087" xr:uid="{00000000-0005-0000-0000-00000CA80000}"/>
    <cellStyle name="Normal 7 18 4 3 2 5" xfId="24039" xr:uid="{00000000-0005-0000-0000-00000DA80000}"/>
    <cellStyle name="Normal 7 18 4 3 2 6" xfId="28991" xr:uid="{00000000-0005-0000-0000-00000EA80000}"/>
    <cellStyle name="Normal 7 18 4 3 2 7" xfId="33943" xr:uid="{00000000-0005-0000-0000-00000FA80000}"/>
    <cellStyle name="Normal 7 18 4 3 3" xfId="5688" xr:uid="{00000000-0005-0000-0000-000010A80000}"/>
    <cellStyle name="Normal 7 18 4 3 3 2" xfId="10638" xr:uid="{00000000-0005-0000-0000-000011A80000}"/>
    <cellStyle name="Normal 7 18 4 3 3 2 2" xfId="45299" xr:uid="{00000000-0005-0000-0000-000012A80000}"/>
    <cellStyle name="Normal 7 18 4 3 3 3" xfId="15588" xr:uid="{00000000-0005-0000-0000-000013A80000}"/>
    <cellStyle name="Normal 7 18 4 3 3 3 2" xfId="40347" xr:uid="{00000000-0005-0000-0000-000014A80000}"/>
    <cellStyle name="Normal 7 18 4 3 3 4" xfId="20539" xr:uid="{00000000-0005-0000-0000-000015A80000}"/>
    <cellStyle name="Normal 7 18 4 3 3 5" xfId="25491" xr:uid="{00000000-0005-0000-0000-000016A80000}"/>
    <cellStyle name="Normal 7 18 4 3 3 6" xfId="30443" xr:uid="{00000000-0005-0000-0000-000017A80000}"/>
    <cellStyle name="Normal 7 18 4 3 3 7" xfId="35395" xr:uid="{00000000-0005-0000-0000-000018A80000}"/>
    <cellStyle name="Normal 7 18 4 3 4" xfId="2784" xr:uid="{00000000-0005-0000-0000-000019A80000}"/>
    <cellStyle name="Normal 7 18 4 3 4 2" xfId="42395" xr:uid="{00000000-0005-0000-0000-00001AA80000}"/>
    <cellStyle name="Normal 7 18 4 3 5" xfId="7734" xr:uid="{00000000-0005-0000-0000-00001BA80000}"/>
    <cellStyle name="Normal 7 18 4 3 5 2" xfId="37443" xr:uid="{00000000-0005-0000-0000-00001CA80000}"/>
    <cellStyle name="Normal 7 18 4 3 6" xfId="12684" xr:uid="{00000000-0005-0000-0000-00001DA80000}"/>
    <cellStyle name="Normal 7 18 4 3 7" xfId="17635" xr:uid="{00000000-0005-0000-0000-00001EA80000}"/>
    <cellStyle name="Normal 7 18 4 3 8" xfId="22587" xr:uid="{00000000-0005-0000-0000-00001FA80000}"/>
    <cellStyle name="Normal 7 18 4 3 9" xfId="27539" xr:uid="{00000000-0005-0000-0000-000020A80000}"/>
    <cellStyle name="Normal 7 18 4 4" xfId="1332" xr:uid="{00000000-0005-0000-0000-000021A80000}"/>
    <cellStyle name="Normal 7 18 4 4 10" xfId="33085" xr:uid="{00000000-0005-0000-0000-000022A80000}"/>
    <cellStyle name="Normal 7 18 4 4 2" xfId="4830" xr:uid="{00000000-0005-0000-0000-000023A80000}"/>
    <cellStyle name="Normal 7 18 4 4 2 2" xfId="9780" xr:uid="{00000000-0005-0000-0000-000024A80000}"/>
    <cellStyle name="Normal 7 18 4 4 2 2 2" xfId="44441" xr:uid="{00000000-0005-0000-0000-000025A80000}"/>
    <cellStyle name="Normal 7 18 4 4 2 3" xfId="14730" xr:uid="{00000000-0005-0000-0000-000026A80000}"/>
    <cellStyle name="Normal 7 18 4 4 2 3 2" xfId="39489" xr:uid="{00000000-0005-0000-0000-000027A80000}"/>
    <cellStyle name="Normal 7 18 4 4 2 4" xfId="19681" xr:uid="{00000000-0005-0000-0000-000028A80000}"/>
    <cellStyle name="Normal 7 18 4 4 2 5" xfId="24633" xr:uid="{00000000-0005-0000-0000-000029A80000}"/>
    <cellStyle name="Normal 7 18 4 4 2 6" xfId="29585" xr:uid="{00000000-0005-0000-0000-00002AA80000}"/>
    <cellStyle name="Normal 7 18 4 4 2 7" xfId="34537" xr:uid="{00000000-0005-0000-0000-00002BA80000}"/>
    <cellStyle name="Normal 7 18 4 4 3" xfId="6282" xr:uid="{00000000-0005-0000-0000-00002CA80000}"/>
    <cellStyle name="Normal 7 18 4 4 3 2" xfId="11232" xr:uid="{00000000-0005-0000-0000-00002DA80000}"/>
    <cellStyle name="Normal 7 18 4 4 3 2 2" xfId="45893" xr:uid="{00000000-0005-0000-0000-00002EA80000}"/>
    <cellStyle name="Normal 7 18 4 4 3 3" xfId="16182" xr:uid="{00000000-0005-0000-0000-00002FA80000}"/>
    <cellStyle name="Normal 7 18 4 4 3 3 2" xfId="40941" xr:uid="{00000000-0005-0000-0000-000030A80000}"/>
    <cellStyle name="Normal 7 18 4 4 3 4" xfId="21133" xr:uid="{00000000-0005-0000-0000-000031A80000}"/>
    <cellStyle name="Normal 7 18 4 4 3 5" xfId="26085" xr:uid="{00000000-0005-0000-0000-000032A80000}"/>
    <cellStyle name="Normal 7 18 4 4 3 6" xfId="31037" xr:uid="{00000000-0005-0000-0000-000033A80000}"/>
    <cellStyle name="Normal 7 18 4 4 3 7" xfId="35989" xr:uid="{00000000-0005-0000-0000-000034A80000}"/>
    <cellStyle name="Normal 7 18 4 4 4" xfId="3378" xr:uid="{00000000-0005-0000-0000-000035A80000}"/>
    <cellStyle name="Normal 7 18 4 4 4 2" xfId="42989" xr:uid="{00000000-0005-0000-0000-000036A80000}"/>
    <cellStyle name="Normal 7 18 4 4 5" xfId="8328" xr:uid="{00000000-0005-0000-0000-000037A80000}"/>
    <cellStyle name="Normal 7 18 4 4 5 2" xfId="38037" xr:uid="{00000000-0005-0000-0000-000038A80000}"/>
    <cellStyle name="Normal 7 18 4 4 6" xfId="13278" xr:uid="{00000000-0005-0000-0000-000039A80000}"/>
    <cellStyle name="Normal 7 18 4 4 7" xfId="18229" xr:uid="{00000000-0005-0000-0000-00003AA80000}"/>
    <cellStyle name="Normal 7 18 4 4 8" xfId="23181" xr:uid="{00000000-0005-0000-0000-00003BA80000}"/>
    <cellStyle name="Normal 7 18 4 4 9" xfId="28133" xr:uid="{00000000-0005-0000-0000-00003CA80000}"/>
    <cellStyle name="Normal 7 18 4 5" xfId="2454" xr:uid="{00000000-0005-0000-0000-00003DA80000}"/>
    <cellStyle name="Normal 7 18 4 5 2" xfId="7404" xr:uid="{00000000-0005-0000-0000-00003EA80000}"/>
    <cellStyle name="Normal 7 18 4 5 2 2" xfId="42065" xr:uid="{00000000-0005-0000-0000-00003FA80000}"/>
    <cellStyle name="Normal 7 18 4 5 3" xfId="12354" xr:uid="{00000000-0005-0000-0000-000040A80000}"/>
    <cellStyle name="Normal 7 18 4 5 3 2" xfId="37113" xr:uid="{00000000-0005-0000-0000-000041A80000}"/>
    <cellStyle name="Normal 7 18 4 5 4" xfId="17305" xr:uid="{00000000-0005-0000-0000-000042A80000}"/>
    <cellStyle name="Normal 7 18 4 5 5" xfId="22257" xr:uid="{00000000-0005-0000-0000-000043A80000}"/>
    <cellStyle name="Normal 7 18 4 5 6" xfId="27209" xr:uid="{00000000-0005-0000-0000-000044A80000}"/>
    <cellStyle name="Normal 7 18 4 5 7" xfId="32161" xr:uid="{00000000-0005-0000-0000-000045A80000}"/>
    <cellStyle name="Normal 7 18 4 6" xfId="3906" xr:uid="{00000000-0005-0000-0000-000046A80000}"/>
    <cellStyle name="Normal 7 18 4 6 2" xfId="8856" xr:uid="{00000000-0005-0000-0000-000047A80000}"/>
    <cellStyle name="Normal 7 18 4 6 2 2" xfId="43517" xr:uid="{00000000-0005-0000-0000-000048A80000}"/>
    <cellStyle name="Normal 7 18 4 6 3" xfId="13806" xr:uid="{00000000-0005-0000-0000-000049A80000}"/>
    <cellStyle name="Normal 7 18 4 6 3 2" xfId="38565" xr:uid="{00000000-0005-0000-0000-00004AA80000}"/>
    <cellStyle name="Normal 7 18 4 6 4" xfId="18757" xr:uid="{00000000-0005-0000-0000-00004BA80000}"/>
    <cellStyle name="Normal 7 18 4 6 5" xfId="23709" xr:uid="{00000000-0005-0000-0000-00004CA80000}"/>
    <cellStyle name="Normal 7 18 4 6 6" xfId="28661" xr:uid="{00000000-0005-0000-0000-00004DA80000}"/>
    <cellStyle name="Normal 7 18 4 6 7" xfId="33613" xr:uid="{00000000-0005-0000-0000-00004EA80000}"/>
    <cellStyle name="Normal 7 18 4 7" xfId="5358" xr:uid="{00000000-0005-0000-0000-00004FA80000}"/>
    <cellStyle name="Normal 7 18 4 7 2" xfId="10308" xr:uid="{00000000-0005-0000-0000-000050A80000}"/>
    <cellStyle name="Normal 7 18 4 7 2 2" xfId="44969" xr:uid="{00000000-0005-0000-0000-000051A80000}"/>
    <cellStyle name="Normal 7 18 4 7 3" xfId="15258" xr:uid="{00000000-0005-0000-0000-000052A80000}"/>
    <cellStyle name="Normal 7 18 4 7 3 2" xfId="40017" xr:uid="{00000000-0005-0000-0000-000053A80000}"/>
    <cellStyle name="Normal 7 18 4 7 4" xfId="20209" xr:uid="{00000000-0005-0000-0000-000054A80000}"/>
    <cellStyle name="Normal 7 18 4 7 5" xfId="25161" xr:uid="{00000000-0005-0000-0000-000055A80000}"/>
    <cellStyle name="Normal 7 18 4 7 6" xfId="30113" xr:uid="{00000000-0005-0000-0000-000056A80000}"/>
    <cellStyle name="Normal 7 18 4 7 7" xfId="35065" xr:uid="{00000000-0005-0000-0000-000057A80000}"/>
    <cellStyle name="Normal 7 18 4 8" xfId="1926" xr:uid="{00000000-0005-0000-0000-000058A80000}"/>
    <cellStyle name="Normal 7 18 4 8 2" xfId="41537" xr:uid="{00000000-0005-0000-0000-000059A80000}"/>
    <cellStyle name="Normal 7 18 4 9" xfId="6876" xr:uid="{00000000-0005-0000-0000-00005AA80000}"/>
    <cellStyle name="Normal 7 18 4 9 2" xfId="36585" xr:uid="{00000000-0005-0000-0000-00005BA80000}"/>
    <cellStyle name="Normal 7 18 5" xfId="474" xr:uid="{00000000-0005-0000-0000-00005CA80000}"/>
    <cellStyle name="Normal 7 18 5 10" xfId="11892" xr:uid="{00000000-0005-0000-0000-00005DA80000}"/>
    <cellStyle name="Normal 7 18 5 11" xfId="16843" xr:uid="{00000000-0005-0000-0000-00005EA80000}"/>
    <cellStyle name="Normal 7 18 5 12" xfId="21795" xr:uid="{00000000-0005-0000-0000-00005FA80000}"/>
    <cellStyle name="Normal 7 18 5 13" xfId="26747" xr:uid="{00000000-0005-0000-0000-000060A80000}"/>
    <cellStyle name="Normal 7 18 5 14" xfId="31699" xr:uid="{00000000-0005-0000-0000-000061A80000}"/>
    <cellStyle name="Normal 7 18 5 2" xfId="1068" xr:uid="{00000000-0005-0000-0000-000062A80000}"/>
    <cellStyle name="Normal 7 18 5 2 10" xfId="22059" xr:uid="{00000000-0005-0000-0000-000063A80000}"/>
    <cellStyle name="Normal 7 18 5 2 11" xfId="27011" xr:uid="{00000000-0005-0000-0000-000064A80000}"/>
    <cellStyle name="Normal 7 18 5 2 12" xfId="31963" xr:uid="{00000000-0005-0000-0000-000065A80000}"/>
    <cellStyle name="Normal 7 18 5 2 2" xfId="1662" xr:uid="{00000000-0005-0000-0000-000066A80000}"/>
    <cellStyle name="Normal 7 18 5 2 2 10" xfId="33415" xr:uid="{00000000-0005-0000-0000-000067A80000}"/>
    <cellStyle name="Normal 7 18 5 2 2 2" xfId="5160" xr:uid="{00000000-0005-0000-0000-000068A80000}"/>
    <cellStyle name="Normal 7 18 5 2 2 2 2" xfId="10110" xr:uid="{00000000-0005-0000-0000-000069A80000}"/>
    <cellStyle name="Normal 7 18 5 2 2 2 2 2" xfId="44771" xr:uid="{00000000-0005-0000-0000-00006AA80000}"/>
    <cellStyle name="Normal 7 18 5 2 2 2 3" xfId="15060" xr:uid="{00000000-0005-0000-0000-00006BA80000}"/>
    <cellStyle name="Normal 7 18 5 2 2 2 3 2" xfId="39819" xr:uid="{00000000-0005-0000-0000-00006CA80000}"/>
    <cellStyle name="Normal 7 18 5 2 2 2 4" xfId="20011" xr:uid="{00000000-0005-0000-0000-00006DA80000}"/>
    <cellStyle name="Normal 7 18 5 2 2 2 5" xfId="24963" xr:uid="{00000000-0005-0000-0000-00006EA80000}"/>
    <cellStyle name="Normal 7 18 5 2 2 2 6" xfId="29915" xr:uid="{00000000-0005-0000-0000-00006FA80000}"/>
    <cellStyle name="Normal 7 18 5 2 2 2 7" xfId="34867" xr:uid="{00000000-0005-0000-0000-000070A80000}"/>
    <cellStyle name="Normal 7 18 5 2 2 3" xfId="6612" xr:uid="{00000000-0005-0000-0000-000071A80000}"/>
    <cellStyle name="Normal 7 18 5 2 2 3 2" xfId="11562" xr:uid="{00000000-0005-0000-0000-000072A80000}"/>
    <cellStyle name="Normal 7 18 5 2 2 3 2 2" xfId="46223" xr:uid="{00000000-0005-0000-0000-000073A80000}"/>
    <cellStyle name="Normal 7 18 5 2 2 3 3" xfId="16512" xr:uid="{00000000-0005-0000-0000-000074A80000}"/>
    <cellStyle name="Normal 7 18 5 2 2 3 3 2" xfId="41271" xr:uid="{00000000-0005-0000-0000-000075A80000}"/>
    <cellStyle name="Normal 7 18 5 2 2 3 4" xfId="21463" xr:uid="{00000000-0005-0000-0000-000076A80000}"/>
    <cellStyle name="Normal 7 18 5 2 2 3 5" xfId="26415" xr:uid="{00000000-0005-0000-0000-000077A80000}"/>
    <cellStyle name="Normal 7 18 5 2 2 3 6" xfId="31367" xr:uid="{00000000-0005-0000-0000-000078A80000}"/>
    <cellStyle name="Normal 7 18 5 2 2 3 7" xfId="36319" xr:uid="{00000000-0005-0000-0000-000079A80000}"/>
    <cellStyle name="Normal 7 18 5 2 2 4" xfId="3708" xr:uid="{00000000-0005-0000-0000-00007AA80000}"/>
    <cellStyle name="Normal 7 18 5 2 2 4 2" xfId="43319" xr:uid="{00000000-0005-0000-0000-00007BA80000}"/>
    <cellStyle name="Normal 7 18 5 2 2 5" xfId="8658" xr:uid="{00000000-0005-0000-0000-00007CA80000}"/>
    <cellStyle name="Normal 7 18 5 2 2 5 2" xfId="38367" xr:uid="{00000000-0005-0000-0000-00007DA80000}"/>
    <cellStyle name="Normal 7 18 5 2 2 6" xfId="13608" xr:uid="{00000000-0005-0000-0000-00007EA80000}"/>
    <cellStyle name="Normal 7 18 5 2 2 7" xfId="18559" xr:uid="{00000000-0005-0000-0000-00007FA80000}"/>
    <cellStyle name="Normal 7 18 5 2 2 8" xfId="23511" xr:uid="{00000000-0005-0000-0000-000080A80000}"/>
    <cellStyle name="Normal 7 18 5 2 2 9" xfId="28463" xr:uid="{00000000-0005-0000-0000-000081A80000}"/>
    <cellStyle name="Normal 7 18 5 2 3" xfId="3114" xr:uid="{00000000-0005-0000-0000-000082A80000}"/>
    <cellStyle name="Normal 7 18 5 2 3 2" xfId="8064" xr:uid="{00000000-0005-0000-0000-000083A80000}"/>
    <cellStyle name="Normal 7 18 5 2 3 2 2" xfId="42725" xr:uid="{00000000-0005-0000-0000-000084A80000}"/>
    <cellStyle name="Normal 7 18 5 2 3 3" xfId="13014" xr:uid="{00000000-0005-0000-0000-000085A80000}"/>
    <cellStyle name="Normal 7 18 5 2 3 3 2" xfId="37773" xr:uid="{00000000-0005-0000-0000-000086A80000}"/>
    <cellStyle name="Normal 7 18 5 2 3 4" xfId="17965" xr:uid="{00000000-0005-0000-0000-000087A80000}"/>
    <cellStyle name="Normal 7 18 5 2 3 5" xfId="22917" xr:uid="{00000000-0005-0000-0000-000088A80000}"/>
    <cellStyle name="Normal 7 18 5 2 3 6" xfId="27869" xr:uid="{00000000-0005-0000-0000-000089A80000}"/>
    <cellStyle name="Normal 7 18 5 2 3 7" xfId="32821" xr:uid="{00000000-0005-0000-0000-00008AA80000}"/>
    <cellStyle name="Normal 7 18 5 2 4" xfId="4566" xr:uid="{00000000-0005-0000-0000-00008BA80000}"/>
    <cellStyle name="Normal 7 18 5 2 4 2" xfId="9516" xr:uid="{00000000-0005-0000-0000-00008CA80000}"/>
    <cellStyle name="Normal 7 18 5 2 4 2 2" xfId="44177" xr:uid="{00000000-0005-0000-0000-00008DA80000}"/>
    <cellStyle name="Normal 7 18 5 2 4 3" xfId="14466" xr:uid="{00000000-0005-0000-0000-00008EA80000}"/>
    <cellStyle name="Normal 7 18 5 2 4 3 2" xfId="39225" xr:uid="{00000000-0005-0000-0000-00008FA80000}"/>
    <cellStyle name="Normal 7 18 5 2 4 4" xfId="19417" xr:uid="{00000000-0005-0000-0000-000090A80000}"/>
    <cellStyle name="Normal 7 18 5 2 4 5" xfId="24369" xr:uid="{00000000-0005-0000-0000-000091A80000}"/>
    <cellStyle name="Normal 7 18 5 2 4 6" xfId="29321" xr:uid="{00000000-0005-0000-0000-000092A80000}"/>
    <cellStyle name="Normal 7 18 5 2 4 7" xfId="34273" xr:uid="{00000000-0005-0000-0000-000093A80000}"/>
    <cellStyle name="Normal 7 18 5 2 5" xfId="6018" xr:uid="{00000000-0005-0000-0000-000094A80000}"/>
    <cellStyle name="Normal 7 18 5 2 5 2" xfId="10968" xr:uid="{00000000-0005-0000-0000-000095A80000}"/>
    <cellStyle name="Normal 7 18 5 2 5 2 2" xfId="45629" xr:uid="{00000000-0005-0000-0000-000096A80000}"/>
    <cellStyle name="Normal 7 18 5 2 5 3" xfId="15918" xr:uid="{00000000-0005-0000-0000-000097A80000}"/>
    <cellStyle name="Normal 7 18 5 2 5 3 2" xfId="40677" xr:uid="{00000000-0005-0000-0000-000098A80000}"/>
    <cellStyle name="Normal 7 18 5 2 5 4" xfId="20869" xr:uid="{00000000-0005-0000-0000-000099A80000}"/>
    <cellStyle name="Normal 7 18 5 2 5 5" xfId="25821" xr:uid="{00000000-0005-0000-0000-00009AA80000}"/>
    <cellStyle name="Normal 7 18 5 2 5 6" xfId="30773" xr:uid="{00000000-0005-0000-0000-00009BA80000}"/>
    <cellStyle name="Normal 7 18 5 2 5 7" xfId="35725" xr:uid="{00000000-0005-0000-0000-00009CA80000}"/>
    <cellStyle name="Normal 7 18 5 2 6" xfId="2256" xr:uid="{00000000-0005-0000-0000-00009DA80000}"/>
    <cellStyle name="Normal 7 18 5 2 6 2" xfId="41867" xr:uid="{00000000-0005-0000-0000-00009EA80000}"/>
    <cellStyle name="Normal 7 18 5 2 7" xfId="7206" xr:uid="{00000000-0005-0000-0000-00009FA80000}"/>
    <cellStyle name="Normal 7 18 5 2 7 2" xfId="36915" xr:uid="{00000000-0005-0000-0000-0000A0A80000}"/>
    <cellStyle name="Normal 7 18 5 2 8" xfId="12156" xr:uid="{00000000-0005-0000-0000-0000A1A80000}"/>
    <cellStyle name="Normal 7 18 5 2 9" xfId="17107" xr:uid="{00000000-0005-0000-0000-0000A2A80000}"/>
    <cellStyle name="Normal 7 18 5 3" xfId="804" xr:uid="{00000000-0005-0000-0000-0000A3A80000}"/>
    <cellStyle name="Normal 7 18 5 3 10" xfId="32557" xr:uid="{00000000-0005-0000-0000-0000A4A80000}"/>
    <cellStyle name="Normal 7 18 5 3 2" xfId="4302" xr:uid="{00000000-0005-0000-0000-0000A5A80000}"/>
    <cellStyle name="Normal 7 18 5 3 2 2" xfId="9252" xr:uid="{00000000-0005-0000-0000-0000A6A80000}"/>
    <cellStyle name="Normal 7 18 5 3 2 2 2" xfId="43913" xr:uid="{00000000-0005-0000-0000-0000A7A80000}"/>
    <cellStyle name="Normal 7 18 5 3 2 3" xfId="14202" xr:uid="{00000000-0005-0000-0000-0000A8A80000}"/>
    <cellStyle name="Normal 7 18 5 3 2 3 2" xfId="38961" xr:uid="{00000000-0005-0000-0000-0000A9A80000}"/>
    <cellStyle name="Normal 7 18 5 3 2 4" xfId="19153" xr:uid="{00000000-0005-0000-0000-0000AAA80000}"/>
    <cellStyle name="Normal 7 18 5 3 2 5" xfId="24105" xr:uid="{00000000-0005-0000-0000-0000ABA80000}"/>
    <cellStyle name="Normal 7 18 5 3 2 6" xfId="29057" xr:uid="{00000000-0005-0000-0000-0000ACA80000}"/>
    <cellStyle name="Normal 7 18 5 3 2 7" xfId="34009" xr:uid="{00000000-0005-0000-0000-0000ADA80000}"/>
    <cellStyle name="Normal 7 18 5 3 3" xfId="5754" xr:uid="{00000000-0005-0000-0000-0000AEA80000}"/>
    <cellStyle name="Normal 7 18 5 3 3 2" xfId="10704" xr:uid="{00000000-0005-0000-0000-0000AFA80000}"/>
    <cellStyle name="Normal 7 18 5 3 3 2 2" xfId="45365" xr:uid="{00000000-0005-0000-0000-0000B0A80000}"/>
    <cellStyle name="Normal 7 18 5 3 3 3" xfId="15654" xr:uid="{00000000-0005-0000-0000-0000B1A80000}"/>
    <cellStyle name="Normal 7 18 5 3 3 3 2" xfId="40413" xr:uid="{00000000-0005-0000-0000-0000B2A80000}"/>
    <cellStyle name="Normal 7 18 5 3 3 4" xfId="20605" xr:uid="{00000000-0005-0000-0000-0000B3A80000}"/>
    <cellStyle name="Normal 7 18 5 3 3 5" xfId="25557" xr:uid="{00000000-0005-0000-0000-0000B4A80000}"/>
    <cellStyle name="Normal 7 18 5 3 3 6" xfId="30509" xr:uid="{00000000-0005-0000-0000-0000B5A80000}"/>
    <cellStyle name="Normal 7 18 5 3 3 7" xfId="35461" xr:uid="{00000000-0005-0000-0000-0000B6A80000}"/>
    <cellStyle name="Normal 7 18 5 3 4" xfId="2850" xr:uid="{00000000-0005-0000-0000-0000B7A80000}"/>
    <cellStyle name="Normal 7 18 5 3 4 2" xfId="42461" xr:uid="{00000000-0005-0000-0000-0000B8A80000}"/>
    <cellStyle name="Normal 7 18 5 3 5" xfId="7800" xr:uid="{00000000-0005-0000-0000-0000B9A80000}"/>
    <cellStyle name="Normal 7 18 5 3 5 2" xfId="37509" xr:uid="{00000000-0005-0000-0000-0000BAA80000}"/>
    <cellStyle name="Normal 7 18 5 3 6" xfId="12750" xr:uid="{00000000-0005-0000-0000-0000BBA80000}"/>
    <cellStyle name="Normal 7 18 5 3 7" xfId="17701" xr:uid="{00000000-0005-0000-0000-0000BCA80000}"/>
    <cellStyle name="Normal 7 18 5 3 8" xfId="22653" xr:uid="{00000000-0005-0000-0000-0000BDA80000}"/>
    <cellStyle name="Normal 7 18 5 3 9" xfId="27605" xr:uid="{00000000-0005-0000-0000-0000BEA80000}"/>
    <cellStyle name="Normal 7 18 5 4" xfId="1398" xr:uid="{00000000-0005-0000-0000-0000BFA80000}"/>
    <cellStyle name="Normal 7 18 5 4 10" xfId="33151" xr:uid="{00000000-0005-0000-0000-0000C0A80000}"/>
    <cellStyle name="Normal 7 18 5 4 2" xfId="4896" xr:uid="{00000000-0005-0000-0000-0000C1A80000}"/>
    <cellStyle name="Normal 7 18 5 4 2 2" xfId="9846" xr:uid="{00000000-0005-0000-0000-0000C2A80000}"/>
    <cellStyle name="Normal 7 18 5 4 2 2 2" xfId="44507" xr:uid="{00000000-0005-0000-0000-0000C3A80000}"/>
    <cellStyle name="Normal 7 18 5 4 2 3" xfId="14796" xr:uid="{00000000-0005-0000-0000-0000C4A80000}"/>
    <cellStyle name="Normal 7 18 5 4 2 3 2" xfId="39555" xr:uid="{00000000-0005-0000-0000-0000C5A80000}"/>
    <cellStyle name="Normal 7 18 5 4 2 4" xfId="19747" xr:uid="{00000000-0005-0000-0000-0000C6A80000}"/>
    <cellStyle name="Normal 7 18 5 4 2 5" xfId="24699" xr:uid="{00000000-0005-0000-0000-0000C7A80000}"/>
    <cellStyle name="Normal 7 18 5 4 2 6" xfId="29651" xr:uid="{00000000-0005-0000-0000-0000C8A80000}"/>
    <cellStyle name="Normal 7 18 5 4 2 7" xfId="34603" xr:uid="{00000000-0005-0000-0000-0000C9A80000}"/>
    <cellStyle name="Normal 7 18 5 4 3" xfId="6348" xr:uid="{00000000-0005-0000-0000-0000CAA80000}"/>
    <cellStyle name="Normal 7 18 5 4 3 2" xfId="11298" xr:uid="{00000000-0005-0000-0000-0000CBA80000}"/>
    <cellStyle name="Normal 7 18 5 4 3 2 2" xfId="45959" xr:uid="{00000000-0005-0000-0000-0000CCA80000}"/>
    <cellStyle name="Normal 7 18 5 4 3 3" xfId="16248" xr:uid="{00000000-0005-0000-0000-0000CDA80000}"/>
    <cellStyle name="Normal 7 18 5 4 3 3 2" xfId="41007" xr:uid="{00000000-0005-0000-0000-0000CEA80000}"/>
    <cellStyle name="Normal 7 18 5 4 3 4" xfId="21199" xr:uid="{00000000-0005-0000-0000-0000CFA80000}"/>
    <cellStyle name="Normal 7 18 5 4 3 5" xfId="26151" xr:uid="{00000000-0005-0000-0000-0000D0A80000}"/>
    <cellStyle name="Normal 7 18 5 4 3 6" xfId="31103" xr:uid="{00000000-0005-0000-0000-0000D1A80000}"/>
    <cellStyle name="Normal 7 18 5 4 3 7" xfId="36055" xr:uid="{00000000-0005-0000-0000-0000D2A80000}"/>
    <cellStyle name="Normal 7 18 5 4 4" xfId="3444" xr:uid="{00000000-0005-0000-0000-0000D3A80000}"/>
    <cellStyle name="Normal 7 18 5 4 4 2" xfId="43055" xr:uid="{00000000-0005-0000-0000-0000D4A80000}"/>
    <cellStyle name="Normal 7 18 5 4 5" xfId="8394" xr:uid="{00000000-0005-0000-0000-0000D5A80000}"/>
    <cellStyle name="Normal 7 18 5 4 5 2" xfId="38103" xr:uid="{00000000-0005-0000-0000-0000D6A80000}"/>
    <cellStyle name="Normal 7 18 5 4 6" xfId="13344" xr:uid="{00000000-0005-0000-0000-0000D7A80000}"/>
    <cellStyle name="Normal 7 18 5 4 7" xfId="18295" xr:uid="{00000000-0005-0000-0000-0000D8A80000}"/>
    <cellStyle name="Normal 7 18 5 4 8" xfId="23247" xr:uid="{00000000-0005-0000-0000-0000D9A80000}"/>
    <cellStyle name="Normal 7 18 5 4 9" xfId="28199" xr:uid="{00000000-0005-0000-0000-0000DAA80000}"/>
    <cellStyle name="Normal 7 18 5 5" xfId="2520" xr:uid="{00000000-0005-0000-0000-0000DBA80000}"/>
    <cellStyle name="Normal 7 18 5 5 2" xfId="7470" xr:uid="{00000000-0005-0000-0000-0000DCA80000}"/>
    <cellStyle name="Normal 7 18 5 5 2 2" xfId="42131" xr:uid="{00000000-0005-0000-0000-0000DDA80000}"/>
    <cellStyle name="Normal 7 18 5 5 3" xfId="12420" xr:uid="{00000000-0005-0000-0000-0000DEA80000}"/>
    <cellStyle name="Normal 7 18 5 5 3 2" xfId="37179" xr:uid="{00000000-0005-0000-0000-0000DFA80000}"/>
    <cellStyle name="Normal 7 18 5 5 4" xfId="17371" xr:uid="{00000000-0005-0000-0000-0000E0A80000}"/>
    <cellStyle name="Normal 7 18 5 5 5" xfId="22323" xr:uid="{00000000-0005-0000-0000-0000E1A80000}"/>
    <cellStyle name="Normal 7 18 5 5 6" xfId="27275" xr:uid="{00000000-0005-0000-0000-0000E2A80000}"/>
    <cellStyle name="Normal 7 18 5 5 7" xfId="32227" xr:uid="{00000000-0005-0000-0000-0000E3A80000}"/>
    <cellStyle name="Normal 7 18 5 6" xfId="3972" xr:uid="{00000000-0005-0000-0000-0000E4A80000}"/>
    <cellStyle name="Normal 7 18 5 6 2" xfId="8922" xr:uid="{00000000-0005-0000-0000-0000E5A80000}"/>
    <cellStyle name="Normal 7 18 5 6 2 2" xfId="43583" xr:uid="{00000000-0005-0000-0000-0000E6A80000}"/>
    <cellStyle name="Normal 7 18 5 6 3" xfId="13872" xr:uid="{00000000-0005-0000-0000-0000E7A80000}"/>
    <cellStyle name="Normal 7 18 5 6 3 2" xfId="38631" xr:uid="{00000000-0005-0000-0000-0000E8A80000}"/>
    <cellStyle name="Normal 7 18 5 6 4" xfId="18823" xr:uid="{00000000-0005-0000-0000-0000E9A80000}"/>
    <cellStyle name="Normal 7 18 5 6 5" xfId="23775" xr:uid="{00000000-0005-0000-0000-0000EAA80000}"/>
    <cellStyle name="Normal 7 18 5 6 6" xfId="28727" xr:uid="{00000000-0005-0000-0000-0000EBA80000}"/>
    <cellStyle name="Normal 7 18 5 6 7" xfId="33679" xr:uid="{00000000-0005-0000-0000-0000ECA80000}"/>
    <cellStyle name="Normal 7 18 5 7" xfId="5424" xr:uid="{00000000-0005-0000-0000-0000EDA80000}"/>
    <cellStyle name="Normal 7 18 5 7 2" xfId="10374" xr:uid="{00000000-0005-0000-0000-0000EEA80000}"/>
    <cellStyle name="Normal 7 18 5 7 2 2" xfId="45035" xr:uid="{00000000-0005-0000-0000-0000EFA80000}"/>
    <cellStyle name="Normal 7 18 5 7 3" xfId="15324" xr:uid="{00000000-0005-0000-0000-0000F0A80000}"/>
    <cellStyle name="Normal 7 18 5 7 3 2" xfId="40083" xr:uid="{00000000-0005-0000-0000-0000F1A80000}"/>
    <cellStyle name="Normal 7 18 5 7 4" xfId="20275" xr:uid="{00000000-0005-0000-0000-0000F2A80000}"/>
    <cellStyle name="Normal 7 18 5 7 5" xfId="25227" xr:uid="{00000000-0005-0000-0000-0000F3A80000}"/>
    <cellStyle name="Normal 7 18 5 7 6" xfId="30179" xr:uid="{00000000-0005-0000-0000-0000F4A80000}"/>
    <cellStyle name="Normal 7 18 5 7 7" xfId="35131" xr:uid="{00000000-0005-0000-0000-0000F5A80000}"/>
    <cellStyle name="Normal 7 18 5 8" xfId="1992" xr:uid="{00000000-0005-0000-0000-0000F6A80000}"/>
    <cellStyle name="Normal 7 18 5 8 2" xfId="41603" xr:uid="{00000000-0005-0000-0000-0000F7A80000}"/>
    <cellStyle name="Normal 7 18 5 9" xfId="6942" xr:uid="{00000000-0005-0000-0000-0000F8A80000}"/>
    <cellStyle name="Normal 7 18 5 9 2" xfId="36651" xr:uid="{00000000-0005-0000-0000-0000F9A80000}"/>
    <cellStyle name="Normal 7 18 6" xfId="606" xr:uid="{00000000-0005-0000-0000-0000FAA80000}"/>
    <cellStyle name="Normal 7 18 6 10" xfId="21597" xr:uid="{00000000-0005-0000-0000-0000FBA80000}"/>
    <cellStyle name="Normal 7 18 6 11" xfId="26549" xr:uid="{00000000-0005-0000-0000-0000FCA80000}"/>
    <cellStyle name="Normal 7 18 6 12" xfId="31501" xr:uid="{00000000-0005-0000-0000-0000FDA80000}"/>
    <cellStyle name="Normal 7 18 6 2" xfId="1200" xr:uid="{00000000-0005-0000-0000-0000FEA80000}"/>
    <cellStyle name="Normal 7 18 6 2 10" xfId="32953" xr:uid="{00000000-0005-0000-0000-0000FFA80000}"/>
    <cellStyle name="Normal 7 18 6 2 2" xfId="4698" xr:uid="{00000000-0005-0000-0000-000000A90000}"/>
    <cellStyle name="Normal 7 18 6 2 2 2" xfId="9648" xr:uid="{00000000-0005-0000-0000-000001A90000}"/>
    <cellStyle name="Normal 7 18 6 2 2 2 2" xfId="44309" xr:uid="{00000000-0005-0000-0000-000002A90000}"/>
    <cellStyle name="Normal 7 18 6 2 2 3" xfId="14598" xr:uid="{00000000-0005-0000-0000-000003A90000}"/>
    <cellStyle name="Normal 7 18 6 2 2 3 2" xfId="39357" xr:uid="{00000000-0005-0000-0000-000004A90000}"/>
    <cellStyle name="Normal 7 18 6 2 2 4" xfId="19549" xr:uid="{00000000-0005-0000-0000-000005A90000}"/>
    <cellStyle name="Normal 7 18 6 2 2 5" xfId="24501" xr:uid="{00000000-0005-0000-0000-000006A90000}"/>
    <cellStyle name="Normal 7 18 6 2 2 6" xfId="29453" xr:uid="{00000000-0005-0000-0000-000007A90000}"/>
    <cellStyle name="Normal 7 18 6 2 2 7" xfId="34405" xr:uid="{00000000-0005-0000-0000-000008A90000}"/>
    <cellStyle name="Normal 7 18 6 2 3" xfId="6150" xr:uid="{00000000-0005-0000-0000-000009A90000}"/>
    <cellStyle name="Normal 7 18 6 2 3 2" xfId="11100" xr:uid="{00000000-0005-0000-0000-00000AA90000}"/>
    <cellStyle name="Normal 7 18 6 2 3 2 2" xfId="45761" xr:uid="{00000000-0005-0000-0000-00000BA90000}"/>
    <cellStyle name="Normal 7 18 6 2 3 3" xfId="16050" xr:uid="{00000000-0005-0000-0000-00000CA90000}"/>
    <cellStyle name="Normal 7 18 6 2 3 3 2" xfId="40809" xr:uid="{00000000-0005-0000-0000-00000DA90000}"/>
    <cellStyle name="Normal 7 18 6 2 3 4" xfId="21001" xr:uid="{00000000-0005-0000-0000-00000EA90000}"/>
    <cellStyle name="Normal 7 18 6 2 3 5" xfId="25953" xr:uid="{00000000-0005-0000-0000-00000FA90000}"/>
    <cellStyle name="Normal 7 18 6 2 3 6" xfId="30905" xr:uid="{00000000-0005-0000-0000-000010A90000}"/>
    <cellStyle name="Normal 7 18 6 2 3 7" xfId="35857" xr:uid="{00000000-0005-0000-0000-000011A90000}"/>
    <cellStyle name="Normal 7 18 6 2 4" xfId="3246" xr:uid="{00000000-0005-0000-0000-000012A90000}"/>
    <cellStyle name="Normal 7 18 6 2 4 2" xfId="42857" xr:uid="{00000000-0005-0000-0000-000013A90000}"/>
    <cellStyle name="Normal 7 18 6 2 5" xfId="8196" xr:uid="{00000000-0005-0000-0000-000014A90000}"/>
    <cellStyle name="Normal 7 18 6 2 5 2" xfId="37905" xr:uid="{00000000-0005-0000-0000-000015A90000}"/>
    <cellStyle name="Normal 7 18 6 2 6" xfId="13146" xr:uid="{00000000-0005-0000-0000-000016A90000}"/>
    <cellStyle name="Normal 7 18 6 2 7" xfId="18097" xr:uid="{00000000-0005-0000-0000-000017A90000}"/>
    <cellStyle name="Normal 7 18 6 2 8" xfId="23049" xr:uid="{00000000-0005-0000-0000-000018A90000}"/>
    <cellStyle name="Normal 7 18 6 2 9" xfId="28001" xr:uid="{00000000-0005-0000-0000-000019A90000}"/>
    <cellStyle name="Normal 7 18 6 3" xfId="2652" xr:uid="{00000000-0005-0000-0000-00001AA90000}"/>
    <cellStyle name="Normal 7 18 6 3 2" xfId="7602" xr:uid="{00000000-0005-0000-0000-00001BA90000}"/>
    <cellStyle name="Normal 7 18 6 3 2 2" xfId="42263" xr:uid="{00000000-0005-0000-0000-00001CA90000}"/>
    <cellStyle name="Normal 7 18 6 3 3" xfId="12552" xr:uid="{00000000-0005-0000-0000-00001DA90000}"/>
    <cellStyle name="Normal 7 18 6 3 3 2" xfId="37311" xr:uid="{00000000-0005-0000-0000-00001EA90000}"/>
    <cellStyle name="Normal 7 18 6 3 4" xfId="17503" xr:uid="{00000000-0005-0000-0000-00001FA90000}"/>
    <cellStyle name="Normal 7 18 6 3 5" xfId="22455" xr:uid="{00000000-0005-0000-0000-000020A90000}"/>
    <cellStyle name="Normal 7 18 6 3 6" xfId="27407" xr:uid="{00000000-0005-0000-0000-000021A90000}"/>
    <cellStyle name="Normal 7 18 6 3 7" xfId="32359" xr:uid="{00000000-0005-0000-0000-000022A90000}"/>
    <cellStyle name="Normal 7 18 6 4" xfId="4104" xr:uid="{00000000-0005-0000-0000-000023A90000}"/>
    <cellStyle name="Normal 7 18 6 4 2" xfId="9054" xr:uid="{00000000-0005-0000-0000-000024A90000}"/>
    <cellStyle name="Normal 7 18 6 4 2 2" xfId="43715" xr:uid="{00000000-0005-0000-0000-000025A90000}"/>
    <cellStyle name="Normal 7 18 6 4 3" xfId="14004" xr:uid="{00000000-0005-0000-0000-000026A90000}"/>
    <cellStyle name="Normal 7 18 6 4 3 2" xfId="38763" xr:uid="{00000000-0005-0000-0000-000027A90000}"/>
    <cellStyle name="Normal 7 18 6 4 4" xfId="18955" xr:uid="{00000000-0005-0000-0000-000028A90000}"/>
    <cellStyle name="Normal 7 18 6 4 5" xfId="23907" xr:uid="{00000000-0005-0000-0000-000029A90000}"/>
    <cellStyle name="Normal 7 18 6 4 6" xfId="28859" xr:uid="{00000000-0005-0000-0000-00002AA90000}"/>
    <cellStyle name="Normal 7 18 6 4 7" xfId="33811" xr:uid="{00000000-0005-0000-0000-00002BA90000}"/>
    <cellStyle name="Normal 7 18 6 5" xfId="5556" xr:uid="{00000000-0005-0000-0000-00002CA90000}"/>
    <cellStyle name="Normal 7 18 6 5 2" xfId="10506" xr:uid="{00000000-0005-0000-0000-00002DA90000}"/>
    <cellStyle name="Normal 7 18 6 5 2 2" xfId="45167" xr:uid="{00000000-0005-0000-0000-00002EA90000}"/>
    <cellStyle name="Normal 7 18 6 5 3" xfId="15456" xr:uid="{00000000-0005-0000-0000-00002FA90000}"/>
    <cellStyle name="Normal 7 18 6 5 3 2" xfId="40215" xr:uid="{00000000-0005-0000-0000-000030A90000}"/>
    <cellStyle name="Normal 7 18 6 5 4" xfId="20407" xr:uid="{00000000-0005-0000-0000-000031A90000}"/>
    <cellStyle name="Normal 7 18 6 5 5" xfId="25359" xr:uid="{00000000-0005-0000-0000-000032A90000}"/>
    <cellStyle name="Normal 7 18 6 5 6" xfId="30311" xr:uid="{00000000-0005-0000-0000-000033A90000}"/>
    <cellStyle name="Normal 7 18 6 5 7" xfId="35263" xr:uid="{00000000-0005-0000-0000-000034A90000}"/>
    <cellStyle name="Normal 7 18 6 6" xfId="1794" xr:uid="{00000000-0005-0000-0000-000035A90000}"/>
    <cellStyle name="Normal 7 18 6 6 2" xfId="41405" xr:uid="{00000000-0005-0000-0000-000036A90000}"/>
    <cellStyle name="Normal 7 18 6 7" xfId="6744" xr:uid="{00000000-0005-0000-0000-000037A90000}"/>
    <cellStyle name="Normal 7 18 6 7 2" xfId="36453" xr:uid="{00000000-0005-0000-0000-000038A90000}"/>
    <cellStyle name="Normal 7 18 6 8" xfId="11694" xr:uid="{00000000-0005-0000-0000-000039A90000}"/>
    <cellStyle name="Normal 7 18 6 9" xfId="16645" xr:uid="{00000000-0005-0000-0000-00003AA90000}"/>
    <cellStyle name="Normal 7 18 7" xfId="870" xr:uid="{00000000-0005-0000-0000-00003BA90000}"/>
    <cellStyle name="Normal 7 18 7 10" xfId="21861" xr:uid="{00000000-0005-0000-0000-00003CA90000}"/>
    <cellStyle name="Normal 7 18 7 11" xfId="26813" xr:uid="{00000000-0005-0000-0000-00003DA90000}"/>
    <cellStyle name="Normal 7 18 7 12" xfId="31765" xr:uid="{00000000-0005-0000-0000-00003EA90000}"/>
    <cellStyle name="Normal 7 18 7 2" xfId="1464" xr:uid="{00000000-0005-0000-0000-00003FA90000}"/>
    <cellStyle name="Normal 7 18 7 2 10" xfId="33217" xr:uid="{00000000-0005-0000-0000-000040A90000}"/>
    <cellStyle name="Normal 7 18 7 2 2" xfId="4962" xr:uid="{00000000-0005-0000-0000-000041A90000}"/>
    <cellStyle name="Normal 7 18 7 2 2 2" xfId="9912" xr:uid="{00000000-0005-0000-0000-000042A90000}"/>
    <cellStyle name="Normal 7 18 7 2 2 2 2" xfId="44573" xr:uid="{00000000-0005-0000-0000-000043A90000}"/>
    <cellStyle name="Normal 7 18 7 2 2 3" xfId="14862" xr:uid="{00000000-0005-0000-0000-000044A90000}"/>
    <cellStyle name="Normal 7 18 7 2 2 3 2" xfId="39621" xr:uid="{00000000-0005-0000-0000-000045A90000}"/>
    <cellStyle name="Normal 7 18 7 2 2 4" xfId="19813" xr:uid="{00000000-0005-0000-0000-000046A90000}"/>
    <cellStyle name="Normal 7 18 7 2 2 5" xfId="24765" xr:uid="{00000000-0005-0000-0000-000047A90000}"/>
    <cellStyle name="Normal 7 18 7 2 2 6" xfId="29717" xr:uid="{00000000-0005-0000-0000-000048A90000}"/>
    <cellStyle name="Normal 7 18 7 2 2 7" xfId="34669" xr:uid="{00000000-0005-0000-0000-000049A90000}"/>
    <cellStyle name="Normal 7 18 7 2 3" xfId="6414" xr:uid="{00000000-0005-0000-0000-00004AA90000}"/>
    <cellStyle name="Normal 7 18 7 2 3 2" xfId="11364" xr:uid="{00000000-0005-0000-0000-00004BA90000}"/>
    <cellStyle name="Normal 7 18 7 2 3 2 2" xfId="46025" xr:uid="{00000000-0005-0000-0000-00004CA90000}"/>
    <cellStyle name="Normal 7 18 7 2 3 3" xfId="16314" xr:uid="{00000000-0005-0000-0000-00004DA90000}"/>
    <cellStyle name="Normal 7 18 7 2 3 3 2" xfId="41073" xr:uid="{00000000-0005-0000-0000-00004EA90000}"/>
    <cellStyle name="Normal 7 18 7 2 3 4" xfId="21265" xr:uid="{00000000-0005-0000-0000-00004FA90000}"/>
    <cellStyle name="Normal 7 18 7 2 3 5" xfId="26217" xr:uid="{00000000-0005-0000-0000-000050A90000}"/>
    <cellStyle name="Normal 7 18 7 2 3 6" xfId="31169" xr:uid="{00000000-0005-0000-0000-000051A90000}"/>
    <cellStyle name="Normal 7 18 7 2 3 7" xfId="36121" xr:uid="{00000000-0005-0000-0000-000052A90000}"/>
    <cellStyle name="Normal 7 18 7 2 4" xfId="3510" xr:uid="{00000000-0005-0000-0000-000053A90000}"/>
    <cellStyle name="Normal 7 18 7 2 4 2" xfId="43121" xr:uid="{00000000-0005-0000-0000-000054A90000}"/>
    <cellStyle name="Normal 7 18 7 2 5" xfId="8460" xr:uid="{00000000-0005-0000-0000-000055A90000}"/>
    <cellStyle name="Normal 7 18 7 2 5 2" xfId="38169" xr:uid="{00000000-0005-0000-0000-000056A90000}"/>
    <cellStyle name="Normal 7 18 7 2 6" xfId="13410" xr:uid="{00000000-0005-0000-0000-000057A90000}"/>
    <cellStyle name="Normal 7 18 7 2 7" xfId="18361" xr:uid="{00000000-0005-0000-0000-000058A90000}"/>
    <cellStyle name="Normal 7 18 7 2 8" xfId="23313" xr:uid="{00000000-0005-0000-0000-000059A90000}"/>
    <cellStyle name="Normal 7 18 7 2 9" xfId="28265" xr:uid="{00000000-0005-0000-0000-00005AA90000}"/>
    <cellStyle name="Normal 7 18 7 3" xfId="2916" xr:uid="{00000000-0005-0000-0000-00005BA90000}"/>
    <cellStyle name="Normal 7 18 7 3 2" xfId="7866" xr:uid="{00000000-0005-0000-0000-00005CA90000}"/>
    <cellStyle name="Normal 7 18 7 3 2 2" xfId="42527" xr:uid="{00000000-0005-0000-0000-00005DA90000}"/>
    <cellStyle name="Normal 7 18 7 3 3" xfId="12816" xr:uid="{00000000-0005-0000-0000-00005EA90000}"/>
    <cellStyle name="Normal 7 18 7 3 3 2" xfId="37575" xr:uid="{00000000-0005-0000-0000-00005FA90000}"/>
    <cellStyle name="Normal 7 18 7 3 4" xfId="17767" xr:uid="{00000000-0005-0000-0000-000060A90000}"/>
    <cellStyle name="Normal 7 18 7 3 5" xfId="22719" xr:uid="{00000000-0005-0000-0000-000061A90000}"/>
    <cellStyle name="Normal 7 18 7 3 6" xfId="27671" xr:uid="{00000000-0005-0000-0000-000062A90000}"/>
    <cellStyle name="Normal 7 18 7 3 7" xfId="32623" xr:uid="{00000000-0005-0000-0000-000063A90000}"/>
    <cellStyle name="Normal 7 18 7 4" xfId="4368" xr:uid="{00000000-0005-0000-0000-000064A90000}"/>
    <cellStyle name="Normal 7 18 7 4 2" xfId="9318" xr:uid="{00000000-0005-0000-0000-000065A90000}"/>
    <cellStyle name="Normal 7 18 7 4 2 2" xfId="43979" xr:uid="{00000000-0005-0000-0000-000066A90000}"/>
    <cellStyle name="Normal 7 18 7 4 3" xfId="14268" xr:uid="{00000000-0005-0000-0000-000067A90000}"/>
    <cellStyle name="Normal 7 18 7 4 3 2" xfId="39027" xr:uid="{00000000-0005-0000-0000-000068A90000}"/>
    <cellStyle name="Normal 7 18 7 4 4" xfId="19219" xr:uid="{00000000-0005-0000-0000-000069A90000}"/>
    <cellStyle name="Normal 7 18 7 4 5" xfId="24171" xr:uid="{00000000-0005-0000-0000-00006AA90000}"/>
    <cellStyle name="Normal 7 18 7 4 6" xfId="29123" xr:uid="{00000000-0005-0000-0000-00006BA90000}"/>
    <cellStyle name="Normal 7 18 7 4 7" xfId="34075" xr:uid="{00000000-0005-0000-0000-00006CA90000}"/>
    <cellStyle name="Normal 7 18 7 5" xfId="5820" xr:uid="{00000000-0005-0000-0000-00006DA90000}"/>
    <cellStyle name="Normal 7 18 7 5 2" xfId="10770" xr:uid="{00000000-0005-0000-0000-00006EA90000}"/>
    <cellStyle name="Normal 7 18 7 5 2 2" xfId="45431" xr:uid="{00000000-0005-0000-0000-00006FA90000}"/>
    <cellStyle name="Normal 7 18 7 5 3" xfId="15720" xr:uid="{00000000-0005-0000-0000-000070A90000}"/>
    <cellStyle name="Normal 7 18 7 5 3 2" xfId="40479" xr:uid="{00000000-0005-0000-0000-000071A90000}"/>
    <cellStyle name="Normal 7 18 7 5 4" xfId="20671" xr:uid="{00000000-0005-0000-0000-000072A90000}"/>
    <cellStyle name="Normal 7 18 7 5 5" xfId="25623" xr:uid="{00000000-0005-0000-0000-000073A90000}"/>
    <cellStyle name="Normal 7 18 7 5 6" xfId="30575" xr:uid="{00000000-0005-0000-0000-000074A90000}"/>
    <cellStyle name="Normal 7 18 7 5 7" xfId="35527" xr:uid="{00000000-0005-0000-0000-000075A90000}"/>
    <cellStyle name="Normal 7 18 7 6" xfId="2058" xr:uid="{00000000-0005-0000-0000-000076A90000}"/>
    <cellStyle name="Normal 7 18 7 6 2" xfId="41669" xr:uid="{00000000-0005-0000-0000-000077A90000}"/>
    <cellStyle name="Normal 7 18 7 7" xfId="7008" xr:uid="{00000000-0005-0000-0000-000078A90000}"/>
    <cellStyle name="Normal 7 18 7 7 2" xfId="36717" xr:uid="{00000000-0005-0000-0000-000079A90000}"/>
    <cellStyle name="Normal 7 18 7 8" xfId="11958" xr:uid="{00000000-0005-0000-0000-00007AA90000}"/>
    <cellStyle name="Normal 7 18 7 9" xfId="16909" xr:uid="{00000000-0005-0000-0000-00007BA90000}"/>
    <cellStyle name="Normal 7 18 8" xfId="540" xr:uid="{00000000-0005-0000-0000-00007CA90000}"/>
    <cellStyle name="Normal 7 18 8 10" xfId="32293" xr:uid="{00000000-0005-0000-0000-00007DA90000}"/>
    <cellStyle name="Normal 7 18 8 2" xfId="4038" xr:uid="{00000000-0005-0000-0000-00007EA90000}"/>
    <cellStyle name="Normal 7 18 8 2 2" xfId="8988" xr:uid="{00000000-0005-0000-0000-00007FA90000}"/>
    <cellStyle name="Normal 7 18 8 2 2 2" xfId="43649" xr:uid="{00000000-0005-0000-0000-000080A90000}"/>
    <cellStyle name="Normal 7 18 8 2 3" xfId="13938" xr:uid="{00000000-0005-0000-0000-000081A90000}"/>
    <cellStyle name="Normal 7 18 8 2 3 2" xfId="38697" xr:uid="{00000000-0005-0000-0000-000082A90000}"/>
    <cellStyle name="Normal 7 18 8 2 4" xfId="18889" xr:uid="{00000000-0005-0000-0000-000083A90000}"/>
    <cellStyle name="Normal 7 18 8 2 5" xfId="23841" xr:uid="{00000000-0005-0000-0000-000084A90000}"/>
    <cellStyle name="Normal 7 18 8 2 6" xfId="28793" xr:uid="{00000000-0005-0000-0000-000085A90000}"/>
    <cellStyle name="Normal 7 18 8 2 7" xfId="33745" xr:uid="{00000000-0005-0000-0000-000086A90000}"/>
    <cellStyle name="Normal 7 18 8 3" xfId="5490" xr:uid="{00000000-0005-0000-0000-000087A90000}"/>
    <cellStyle name="Normal 7 18 8 3 2" xfId="10440" xr:uid="{00000000-0005-0000-0000-000088A90000}"/>
    <cellStyle name="Normal 7 18 8 3 2 2" xfId="45101" xr:uid="{00000000-0005-0000-0000-000089A90000}"/>
    <cellStyle name="Normal 7 18 8 3 3" xfId="15390" xr:uid="{00000000-0005-0000-0000-00008AA90000}"/>
    <cellStyle name="Normal 7 18 8 3 3 2" xfId="40149" xr:uid="{00000000-0005-0000-0000-00008BA90000}"/>
    <cellStyle name="Normal 7 18 8 3 4" xfId="20341" xr:uid="{00000000-0005-0000-0000-00008CA90000}"/>
    <cellStyle name="Normal 7 18 8 3 5" xfId="25293" xr:uid="{00000000-0005-0000-0000-00008DA90000}"/>
    <cellStyle name="Normal 7 18 8 3 6" xfId="30245" xr:uid="{00000000-0005-0000-0000-00008EA90000}"/>
    <cellStyle name="Normal 7 18 8 3 7" xfId="35197" xr:uid="{00000000-0005-0000-0000-00008FA90000}"/>
    <cellStyle name="Normal 7 18 8 4" xfId="2586" xr:uid="{00000000-0005-0000-0000-000090A90000}"/>
    <cellStyle name="Normal 7 18 8 4 2" xfId="42197" xr:uid="{00000000-0005-0000-0000-000091A90000}"/>
    <cellStyle name="Normal 7 18 8 5" xfId="7536" xr:uid="{00000000-0005-0000-0000-000092A90000}"/>
    <cellStyle name="Normal 7 18 8 5 2" xfId="37245" xr:uid="{00000000-0005-0000-0000-000093A90000}"/>
    <cellStyle name="Normal 7 18 8 6" xfId="12486" xr:uid="{00000000-0005-0000-0000-000094A90000}"/>
    <cellStyle name="Normal 7 18 8 7" xfId="17437" xr:uid="{00000000-0005-0000-0000-000095A90000}"/>
    <cellStyle name="Normal 7 18 8 8" xfId="22389" xr:uid="{00000000-0005-0000-0000-000096A90000}"/>
    <cellStyle name="Normal 7 18 8 9" xfId="27341" xr:uid="{00000000-0005-0000-0000-000097A90000}"/>
    <cellStyle name="Normal 7 18 9" xfId="1134" xr:uid="{00000000-0005-0000-0000-000098A90000}"/>
    <cellStyle name="Normal 7 18 9 10" xfId="32887" xr:uid="{00000000-0005-0000-0000-000099A90000}"/>
    <cellStyle name="Normal 7 18 9 2" xfId="4632" xr:uid="{00000000-0005-0000-0000-00009AA90000}"/>
    <cellStyle name="Normal 7 18 9 2 2" xfId="9582" xr:uid="{00000000-0005-0000-0000-00009BA90000}"/>
    <cellStyle name="Normal 7 18 9 2 2 2" xfId="44243" xr:uid="{00000000-0005-0000-0000-00009CA90000}"/>
    <cellStyle name="Normal 7 18 9 2 3" xfId="14532" xr:uid="{00000000-0005-0000-0000-00009DA90000}"/>
    <cellStyle name="Normal 7 18 9 2 3 2" xfId="39291" xr:uid="{00000000-0005-0000-0000-00009EA90000}"/>
    <cellStyle name="Normal 7 18 9 2 4" xfId="19483" xr:uid="{00000000-0005-0000-0000-00009FA90000}"/>
    <cellStyle name="Normal 7 18 9 2 5" xfId="24435" xr:uid="{00000000-0005-0000-0000-0000A0A90000}"/>
    <cellStyle name="Normal 7 18 9 2 6" xfId="29387" xr:uid="{00000000-0005-0000-0000-0000A1A90000}"/>
    <cellStyle name="Normal 7 18 9 2 7" xfId="34339" xr:uid="{00000000-0005-0000-0000-0000A2A90000}"/>
    <cellStyle name="Normal 7 18 9 3" xfId="6084" xr:uid="{00000000-0005-0000-0000-0000A3A90000}"/>
    <cellStyle name="Normal 7 18 9 3 2" xfId="11034" xr:uid="{00000000-0005-0000-0000-0000A4A90000}"/>
    <cellStyle name="Normal 7 18 9 3 2 2" xfId="45695" xr:uid="{00000000-0005-0000-0000-0000A5A90000}"/>
    <cellStyle name="Normal 7 18 9 3 3" xfId="15984" xr:uid="{00000000-0005-0000-0000-0000A6A90000}"/>
    <cellStyle name="Normal 7 18 9 3 3 2" xfId="40743" xr:uid="{00000000-0005-0000-0000-0000A7A90000}"/>
    <cellStyle name="Normal 7 18 9 3 4" xfId="20935" xr:uid="{00000000-0005-0000-0000-0000A8A90000}"/>
    <cellStyle name="Normal 7 18 9 3 5" xfId="25887" xr:uid="{00000000-0005-0000-0000-0000A9A90000}"/>
    <cellStyle name="Normal 7 18 9 3 6" xfId="30839" xr:uid="{00000000-0005-0000-0000-0000AAA90000}"/>
    <cellStyle name="Normal 7 18 9 3 7" xfId="35791" xr:uid="{00000000-0005-0000-0000-0000ABA90000}"/>
    <cellStyle name="Normal 7 18 9 4" xfId="3180" xr:uid="{00000000-0005-0000-0000-0000ACA90000}"/>
    <cellStyle name="Normal 7 18 9 4 2" xfId="42791" xr:uid="{00000000-0005-0000-0000-0000ADA90000}"/>
    <cellStyle name="Normal 7 18 9 5" xfId="8130" xr:uid="{00000000-0005-0000-0000-0000AEA90000}"/>
    <cellStyle name="Normal 7 18 9 5 2" xfId="37839" xr:uid="{00000000-0005-0000-0000-0000AFA90000}"/>
    <cellStyle name="Normal 7 18 9 6" xfId="13080" xr:uid="{00000000-0005-0000-0000-0000B0A90000}"/>
    <cellStyle name="Normal 7 18 9 7" xfId="18031" xr:uid="{00000000-0005-0000-0000-0000B1A90000}"/>
    <cellStyle name="Normal 7 18 9 8" xfId="22983" xr:uid="{00000000-0005-0000-0000-0000B2A90000}"/>
    <cellStyle name="Normal 7 18 9 9" xfId="27935" xr:uid="{00000000-0005-0000-0000-0000B3A90000}"/>
    <cellStyle name="Normal 7 19" xfId="172" xr:uid="{00000000-0005-0000-0000-0000B4A90000}"/>
    <cellStyle name="Normal 7 19 10" xfId="2307" xr:uid="{00000000-0005-0000-0000-0000B5A90000}"/>
    <cellStyle name="Normal 7 19 10 2" xfId="7257" xr:uid="{00000000-0005-0000-0000-0000B6A90000}"/>
    <cellStyle name="Normal 7 19 10 2 2" xfId="41918" xr:uid="{00000000-0005-0000-0000-0000B7A90000}"/>
    <cellStyle name="Normal 7 19 10 3" xfId="12207" xr:uid="{00000000-0005-0000-0000-0000B8A90000}"/>
    <cellStyle name="Normal 7 19 10 3 2" xfId="36966" xr:uid="{00000000-0005-0000-0000-0000B9A90000}"/>
    <cellStyle name="Normal 7 19 10 4" xfId="17158" xr:uid="{00000000-0005-0000-0000-0000BAA90000}"/>
    <cellStyle name="Normal 7 19 10 5" xfId="22110" xr:uid="{00000000-0005-0000-0000-0000BBA90000}"/>
    <cellStyle name="Normal 7 19 10 6" xfId="27062" xr:uid="{00000000-0005-0000-0000-0000BCA90000}"/>
    <cellStyle name="Normal 7 19 10 7" xfId="32014" xr:uid="{00000000-0005-0000-0000-0000BDA90000}"/>
    <cellStyle name="Normal 7 19 11" xfId="3759" xr:uid="{00000000-0005-0000-0000-0000BEA90000}"/>
    <cellStyle name="Normal 7 19 11 2" xfId="8709" xr:uid="{00000000-0005-0000-0000-0000BFA90000}"/>
    <cellStyle name="Normal 7 19 11 2 2" xfId="43370" xr:uid="{00000000-0005-0000-0000-0000C0A90000}"/>
    <cellStyle name="Normal 7 19 11 3" xfId="13659" xr:uid="{00000000-0005-0000-0000-0000C1A90000}"/>
    <cellStyle name="Normal 7 19 11 3 2" xfId="38418" xr:uid="{00000000-0005-0000-0000-0000C2A90000}"/>
    <cellStyle name="Normal 7 19 11 4" xfId="18610" xr:uid="{00000000-0005-0000-0000-0000C3A90000}"/>
    <cellStyle name="Normal 7 19 11 5" xfId="23562" xr:uid="{00000000-0005-0000-0000-0000C4A90000}"/>
    <cellStyle name="Normal 7 19 11 6" xfId="28514" xr:uid="{00000000-0005-0000-0000-0000C5A90000}"/>
    <cellStyle name="Normal 7 19 11 7" xfId="33466" xr:uid="{00000000-0005-0000-0000-0000C6A90000}"/>
    <cellStyle name="Normal 7 19 12" xfId="5211" xr:uid="{00000000-0005-0000-0000-0000C7A90000}"/>
    <cellStyle name="Normal 7 19 12 2" xfId="10161" xr:uid="{00000000-0005-0000-0000-0000C8A90000}"/>
    <cellStyle name="Normal 7 19 12 2 2" xfId="44822" xr:uid="{00000000-0005-0000-0000-0000C9A90000}"/>
    <cellStyle name="Normal 7 19 12 3" xfId="15111" xr:uid="{00000000-0005-0000-0000-0000CAA90000}"/>
    <cellStyle name="Normal 7 19 12 3 2" xfId="39870" xr:uid="{00000000-0005-0000-0000-0000CBA90000}"/>
    <cellStyle name="Normal 7 19 12 4" xfId="20062" xr:uid="{00000000-0005-0000-0000-0000CCA90000}"/>
    <cellStyle name="Normal 7 19 12 5" xfId="25014" xr:uid="{00000000-0005-0000-0000-0000CDA90000}"/>
    <cellStyle name="Normal 7 19 12 6" xfId="29966" xr:uid="{00000000-0005-0000-0000-0000CEA90000}"/>
    <cellStyle name="Normal 7 19 12 7" xfId="34918" xr:uid="{00000000-0005-0000-0000-0000CFA90000}"/>
    <cellStyle name="Normal 7 19 13" xfId="1713" xr:uid="{00000000-0005-0000-0000-0000D0A90000}"/>
    <cellStyle name="Normal 7 19 13 2" xfId="41324" xr:uid="{00000000-0005-0000-0000-0000D1A90000}"/>
    <cellStyle name="Normal 7 19 14" xfId="6663" xr:uid="{00000000-0005-0000-0000-0000D2A90000}"/>
    <cellStyle name="Normal 7 19 14 2" xfId="36372" xr:uid="{00000000-0005-0000-0000-0000D3A90000}"/>
    <cellStyle name="Normal 7 19 15" xfId="11613" xr:uid="{00000000-0005-0000-0000-0000D4A90000}"/>
    <cellStyle name="Normal 7 19 16" xfId="16564" xr:uid="{00000000-0005-0000-0000-0000D5A90000}"/>
    <cellStyle name="Normal 7 19 17" xfId="21516" xr:uid="{00000000-0005-0000-0000-0000D6A90000}"/>
    <cellStyle name="Normal 7 19 18" xfId="26468" xr:uid="{00000000-0005-0000-0000-0000D7A90000}"/>
    <cellStyle name="Normal 7 19 19" xfId="31420" xr:uid="{00000000-0005-0000-0000-0000D8A90000}"/>
    <cellStyle name="Normal 7 19 2" xfId="294" xr:uid="{00000000-0005-0000-0000-0000D9A90000}"/>
    <cellStyle name="Normal 7 19 2 10" xfId="3792" xr:uid="{00000000-0005-0000-0000-0000DAA90000}"/>
    <cellStyle name="Normal 7 19 2 10 2" xfId="8742" xr:uid="{00000000-0005-0000-0000-0000DBA90000}"/>
    <cellStyle name="Normal 7 19 2 10 2 2" xfId="43403" xr:uid="{00000000-0005-0000-0000-0000DCA90000}"/>
    <cellStyle name="Normal 7 19 2 10 3" xfId="13692" xr:uid="{00000000-0005-0000-0000-0000DDA90000}"/>
    <cellStyle name="Normal 7 19 2 10 3 2" xfId="38451" xr:uid="{00000000-0005-0000-0000-0000DEA90000}"/>
    <cellStyle name="Normal 7 19 2 10 4" xfId="18643" xr:uid="{00000000-0005-0000-0000-0000DFA90000}"/>
    <cellStyle name="Normal 7 19 2 10 5" xfId="23595" xr:uid="{00000000-0005-0000-0000-0000E0A90000}"/>
    <cellStyle name="Normal 7 19 2 10 6" xfId="28547" xr:uid="{00000000-0005-0000-0000-0000E1A90000}"/>
    <cellStyle name="Normal 7 19 2 10 7" xfId="33499" xr:uid="{00000000-0005-0000-0000-0000E2A90000}"/>
    <cellStyle name="Normal 7 19 2 11" xfId="5244" xr:uid="{00000000-0005-0000-0000-0000E3A90000}"/>
    <cellStyle name="Normal 7 19 2 11 2" xfId="10194" xr:uid="{00000000-0005-0000-0000-0000E4A90000}"/>
    <cellStyle name="Normal 7 19 2 11 2 2" xfId="44855" xr:uid="{00000000-0005-0000-0000-0000E5A90000}"/>
    <cellStyle name="Normal 7 19 2 11 3" xfId="15144" xr:uid="{00000000-0005-0000-0000-0000E6A90000}"/>
    <cellStyle name="Normal 7 19 2 11 3 2" xfId="39903" xr:uid="{00000000-0005-0000-0000-0000E7A90000}"/>
    <cellStyle name="Normal 7 19 2 11 4" xfId="20095" xr:uid="{00000000-0005-0000-0000-0000E8A90000}"/>
    <cellStyle name="Normal 7 19 2 11 5" xfId="25047" xr:uid="{00000000-0005-0000-0000-0000E9A90000}"/>
    <cellStyle name="Normal 7 19 2 11 6" xfId="29999" xr:uid="{00000000-0005-0000-0000-0000EAA90000}"/>
    <cellStyle name="Normal 7 19 2 11 7" xfId="34951" xr:uid="{00000000-0005-0000-0000-0000EBA90000}"/>
    <cellStyle name="Normal 7 19 2 12" xfId="1746" xr:uid="{00000000-0005-0000-0000-0000ECA90000}"/>
    <cellStyle name="Normal 7 19 2 12 2" xfId="41357" xr:uid="{00000000-0005-0000-0000-0000EDA90000}"/>
    <cellStyle name="Normal 7 19 2 13" xfId="6696" xr:uid="{00000000-0005-0000-0000-0000EEA90000}"/>
    <cellStyle name="Normal 7 19 2 13 2" xfId="36405" xr:uid="{00000000-0005-0000-0000-0000EFA90000}"/>
    <cellStyle name="Normal 7 19 2 14" xfId="11646" xr:uid="{00000000-0005-0000-0000-0000F0A90000}"/>
    <cellStyle name="Normal 7 19 2 15" xfId="16597" xr:uid="{00000000-0005-0000-0000-0000F1A90000}"/>
    <cellStyle name="Normal 7 19 2 16" xfId="21549" xr:uid="{00000000-0005-0000-0000-0000F2A90000}"/>
    <cellStyle name="Normal 7 19 2 17" xfId="26501" xr:uid="{00000000-0005-0000-0000-0000F3A90000}"/>
    <cellStyle name="Normal 7 19 2 18" xfId="31453" xr:uid="{00000000-0005-0000-0000-0000F4A90000}"/>
    <cellStyle name="Normal 7 19 2 2" xfId="360" xr:uid="{00000000-0005-0000-0000-0000F5A90000}"/>
    <cellStyle name="Normal 7 19 2 2 10" xfId="11778" xr:uid="{00000000-0005-0000-0000-0000F6A90000}"/>
    <cellStyle name="Normal 7 19 2 2 11" xfId="16729" xr:uid="{00000000-0005-0000-0000-0000F7A90000}"/>
    <cellStyle name="Normal 7 19 2 2 12" xfId="21681" xr:uid="{00000000-0005-0000-0000-0000F8A90000}"/>
    <cellStyle name="Normal 7 19 2 2 13" xfId="26633" xr:uid="{00000000-0005-0000-0000-0000F9A90000}"/>
    <cellStyle name="Normal 7 19 2 2 14" xfId="31585" xr:uid="{00000000-0005-0000-0000-0000FAA90000}"/>
    <cellStyle name="Normal 7 19 2 2 2" xfId="954" xr:uid="{00000000-0005-0000-0000-0000FBA90000}"/>
    <cellStyle name="Normal 7 19 2 2 2 10" xfId="21945" xr:uid="{00000000-0005-0000-0000-0000FCA90000}"/>
    <cellStyle name="Normal 7 19 2 2 2 11" xfId="26897" xr:uid="{00000000-0005-0000-0000-0000FDA90000}"/>
    <cellStyle name="Normal 7 19 2 2 2 12" xfId="31849" xr:uid="{00000000-0005-0000-0000-0000FEA90000}"/>
    <cellStyle name="Normal 7 19 2 2 2 2" xfId="1548" xr:uid="{00000000-0005-0000-0000-0000FFA90000}"/>
    <cellStyle name="Normal 7 19 2 2 2 2 10" xfId="33301" xr:uid="{00000000-0005-0000-0000-000000AA0000}"/>
    <cellStyle name="Normal 7 19 2 2 2 2 2" xfId="5046" xr:uid="{00000000-0005-0000-0000-000001AA0000}"/>
    <cellStyle name="Normal 7 19 2 2 2 2 2 2" xfId="9996" xr:uid="{00000000-0005-0000-0000-000002AA0000}"/>
    <cellStyle name="Normal 7 19 2 2 2 2 2 2 2" xfId="44657" xr:uid="{00000000-0005-0000-0000-000003AA0000}"/>
    <cellStyle name="Normal 7 19 2 2 2 2 2 3" xfId="14946" xr:uid="{00000000-0005-0000-0000-000004AA0000}"/>
    <cellStyle name="Normal 7 19 2 2 2 2 2 3 2" xfId="39705" xr:uid="{00000000-0005-0000-0000-000005AA0000}"/>
    <cellStyle name="Normal 7 19 2 2 2 2 2 4" xfId="19897" xr:uid="{00000000-0005-0000-0000-000006AA0000}"/>
    <cellStyle name="Normal 7 19 2 2 2 2 2 5" xfId="24849" xr:uid="{00000000-0005-0000-0000-000007AA0000}"/>
    <cellStyle name="Normal 7 19 2 2 2 2 2 6" xfId="29801" xr:uid="{00000000-0005-0000-0000-000008AA0000}"/>
    <cellStyle name="Normal 7 19 2 2 2 2 2 7" xfId="34753" xr:uid="{00000000-0005-0000-0000-000009AA0000}"/>
    <cellStyle name="Normal 7 19 2 2 2 2 3" xfId="6498" xr:uid="{00000000-0005-0000-0000-00000AAA0000}"/>
    <cellStyle name="Normal 7 19 2 2 2 2 3 2" xfId="11448" xr:uid="{00000000-0005-0000-0000-00000BAA0000}"/>
    <cellStyle name="Normal 7 19 2 2 2 2 3 2 2" xfId="46109" xr:uid="{00000000-0005-0000-0000-00000CAA0000}"/>
    <cellStyle name="Normal 7 19 2 2 2 2 3 3" xfId="16398" xr:uid="{00000000-0005-0000-0000-00000DAA0000}"/>
    <cellStyle name="Normal 7 19 2 2 2 2 3 3 2" xfId="41157" xr:uid="{00000000-0005-0000-0000-00000EAA0000}"/>
    <cellStyle name="Normal 7 19 2 2 2 2 3 4" xfId="21349" xr:uid="{00000000-0005-0000-0000-00000FAA0000}"/>
    <cellStyle name="Normal 7 19 2 2 2 2 3 5" xfId="26301" xr:uid="{00000000-0005-0000-0000-000010AA0000}"/>
    <cellStyle name="Normal 7 19 2 2 2 2 3 6" xfId="31253" xr:uid="{00000000-0005-0000-0000-000011AA0000}"/>
    <cellStyle name="Normal 7 19 2 2 2 2 3 7" xfId="36205" xr:uid="{00000000-0005-0000-0000-000012AA0000}"/>
    <cellStyle name="Normal 7 19 2 2 2 2 4" xfId="3594" xr:uid="{00000000-0005-0000-0000-000013AA0000}"/>
    <cellStyle name="Normal 7 19 2 2 2 2 4 2" xfId="43205" xr:uid="{00000000-0005-0000-0000-000014AA0000}"/>
    <cellStyle name="Normal 7 19 2 2 2 2 5" xfId="8544" xr:uid="{00000000-0005-0000-0000-000015AA0000}"/>
    <cellStyle name="Normal 7 19 2 2 2 2 5 2" xfId="38253" xr:uid="{00000000-0005-0000-0000-000016AA0000}"/>
    <cellStyle name="Normal 7 19 2 2 2 2 6" xfId="13494" xr:uid="{00000000-0005-0000-0000-000017AA0000}"/>
    <cellStyle name="Normal 7 19 2 2 2 2 7" xfId="18445" xr:uid="{00000000-0005-0000-0000-000018AA0000}"/>
    <cellStyle name="Normal 7 19 2 2 2 2 8" xfId="23397" xr:uid="{00000000-0005-0000-0000-000019AA0000}"/>
    <cellStyle name="Normal 7 19 2 2 2 2 9" xfId="28349" xr:uid="{00000000-0005-0000-0000-00001AAA0000}"/>
    <cellStyle name="Normal 7 19 2 2 2 3" xfId="3000" xr:uid="{00000000-0005-0000-0000-00001BAA0000}"/>
    <cellStyle name="Normal 7 19 2 2 2 3 2" xfId="7950" xr:uid="{00000000-0005-0000-0000-00001CAA0000}"/>
    <cellStyle name="Normal 7 19 2 2 2 3 2 2" xfId="42611" xr:uid="{00000000-0005-0000-0000-00001DAA0000}"/>
    <cellStyle name="Normal 7 19 2 2 2 3 3" xfId="12900" xr:uid="{00000000-0005-0000-0000-00001EAA0000}"/>
    <cellStyle name="Normal 7 19 2 2 2 3 3 2" xfId="37659" xr:uid="{00000000-0005-0000-0000-00001FAA0000}"/>
    <cellStyle name="Normal 7 19 2 2 2 3 4" xfId="17851" xr:uid="{00000000-0005-0000-0000-000020AA0000}"/>
    <cellStyle name="Normal 7 19 2 2 2 3 5" xfId="22803" xr:uid="{00000000-0005-0000-0000-000021AA0000}"/>
    <cellStyle name="Normal 7 19 2 2 2 3 6" xfId="27755" xr:uid="{00000000-0005-0000-0000-000022AA0000}"/>
    <cellStyle name="Normal 7 19 2 2 2 3 7" xfId="32707" xr:uid="{00000000-0005-0000-0000-000023AA0000}"/>
    <cellStyle name="Normal 7 19 2 2 2 4" xfId="4452" xr:uid="{00000000-0005-0000-0000-000024AA0000}"/>
    <cellStyle name="Normal 7 19 2 2 2 4 2" xfId="9402" xr:uid="{00000000-0005-0000-0000-000025AA0000}"/>
    <cellStyle name="Normal 7 19 2 2 2 4 2 2" xfId="44063" xr:uid="{00000000-0005-0000-0000-000026AA0000}"/>
    <cellStyle name="Normal 7 19 2 2 2 4 3" xfId="14352" xr:uid="{00000000-0005-0000-0000-000027AA0000}"/>
    <cellStyle name="Normal 7 19 2 2 2 4 3 2" xfId="39111" xr:uid="{00000000-0005-0000-0000-000028AA0000}"/>
    <cellStyle name="Normal 7 19 2 2 2 4 4" xfId="19303" xr:uid="{00000000-0005-0000-0000-000029AA0000}"/>
    <cellStyle name="Normal 7 19 2 2 2 4 5" xfId="24255" xr:uid="{00000000-0005-0000-0000-00002AAA0000}"/>
    <cellStyle name="Normal 7 19 2 2 2 4 6" xfId="29207" xr:uid="{00000000-0005-0000-0000-00002BAA0000}"/>
    <cellStyle name="Normal 7 19 2 2 2 4 7" xfId="34159" xr:uid="{00000000-0005-0000-0000-00002CAA0000}"/>
    <cellStyle name="Normal 7 19 2 2 2 5" xfId="5904" xr:uid="{00000000-0005-0000-0000-00002DAA0000}"/>
    <cellStyle name="Normal 7 19 2 2 2 5 2" xfId="10854" xr:uid="{00000000-0005-0000-0000-00002EAA0000}"/>
    <cellStyle name="Normal 7 19 2 2 2 5 2 2" xfId="45515" xr:uid="{00000000-0005-0000-0000-00002FAA0000}"/>
    <cellStyle name="Normal 7 19 2 2 2 5 3" xfId="15804" xr:uid="{00000000-0005-0000-0000-000030AA0000}"/>
    <cellStyle name="Normal 7 19 2 2 2 5 3 2" xfId="40563" xr:uid="{00000000-0005-0000-0000-000031AA0000}"/>
    <cellStyle name="Normal 7 19 2 2 2 5 4" xfId="20755" xr:uid="{00000000-0005-0000-0000-000032AA0000}"/>
    <cellStyle name="Normal 7 19 2 2 2 5 5" xfId="25707" xr:uid="{00000000-0005-0000-0000-000033AA0000}"/>
    <cellStyle name="Normal 7 19 2 2 2 5 6" xfId="30659" xr:uid="{00000000-0005-0000-0000-000034AA0000}"/>
    <cellStyle name="Normal 7 19 2 2 2 5 7" xfId="35611" xr:uid="{00000000-0005-0000-0000-000035AA0000}"/>
    <cellStyle name="Normal 7 19 2 2 2 6" xfId="2142" xr:uid="{00000000-0005-0000-0000-000036AA0000}"/>
    <cellStyle name="Normal 7 19 2 2 2 6 2" xfId="41753" xr:uid="{00000000-0005-0000-0000-000037AA0000}"/>
    <cellStyle name="Normal 7 19 2 2 2 7" xfId="7092" xr:uid="{00000000-0005-0000-0000-000038AA0000}"/>
    <cellStyle name="Normal 7 19 2 2 2 7 2" xfId="36801" xr:uid="{00000000-0005-0000-0000-000039AA0000}"/>
    <cellStyle name="Normal 7 19 2 2 2 8" xfId="12042" xr:uid="{00000000-0005-0000-0000-00003AAA0000}"/>
    <cellStyle name="Normal 7 19 2 2 2 9" xfId="16993" xr:uid="{00000000-0005-0000-0000-00003BAA0000}"/>
    <cellStyle name="Normal 7 19 2 2 3" xfId="690" xr:uid="{00000000-0005-0000-0000-00003CAA0000}"/>
    <cellStyle name="Normal 7 19 2 2 3 10" xfId="32443" xr:uid="{00000000-0005-0000-0000-00003DAA0000}"/>
    <cellStyle name="Normal 7 19 2 2 3 2" xfId="4188" xr:uid="{00000000-0005-0000-0000-00003EAA0000}"/>
    <cellStyle name="Normal 7 19 2 2 3 2 2" xfId="9138" xr:uid="{00000000-0005-0000-0000-00003FAA0000}"/>
    <cellStyle name="Normal 7 19 2 2 3 2 2 2" xfId="43799" xr:uid="{00000000-0005-0000-0000-000040AA0000}"/>
    <cellStyle name="Normal 7 19 2 2 3 2 3" xfId="14088" xr:uid="{00000000-0005-0000-0000-000041AA0000}"/>
    <cellStyle name="Normal 7 19 2 2 3 2 3 2" xfId="38847" xr:uid="{00000000-0005-0000-0000-000042AA0000}"/>
    <cellStyle name="Normal 7 19 2 2 3 2 4" xfId="19039" xr:uid="{00000000-0005-0000-0000-000043AA0000}"/>
    <cellStyle name="Normal 7 19 2 2 3 2 5" xfId="23991" xr:uid="{00000000-0005-0000-0000-000044AA0000}"/>
    <cellStyle name="Normal 7 19 2 2 3 2 6" xfId="28943" xr:uid="{00000000-0005-0000-0000-000045AA0000}"/>
    <cellStyle name="Normal 7 19 2 2 3 2 7" xfId="33895" xr:uid="{00000000-0005-0000-0000-000046AA0000}"/>
    <cellStyle name="Normal 7 19 2 2 3 3" xfId="5640" xr:uid="{00000000-0005-0000-0000-000047AA0000}"/>
    <cellStyle name="Normal 7 19 2 2 3 3 2" xfId="10590" xr:uid="{00000000-0005-0000-0000-000048AA0000}"/>
    <cellStyle name="Normal 7 19 2 2 3 3 2 2" xfId="45251" xr:uid="{00000000-0005-0000-0000-000049AA0000}"/>
    <cellStyle name="Normal 7 19 2 2 3 3 3" xfId="15540" xr:uid="{00000000-0005-0000-0000-00004AAA0000}"/>
    <cellStyle name="Normal 7 19 2 2 3 3 3 2" xfId="40299" xr:uid="{00000000-0005-0000-0000-00004BAA0000}"/>
    <cellStyle name="Normal 7 19 2 2 3 3 4" xfId="20491" xr:uid="{00000000-0005-0000-0000-00004CAA0000}"/>
    <cellStyle name="Normal 7 19 2 2 3 3 5" xfId="25443" xr:uid="{00000000-0005-0000-0000-00004DAA0000}"/>
    <cellStyle name="Normal 7 19 2 2 3 3 6" xfId="30395" xr:uid="{00000000-0005-0000-0000-00004EAA0000}"/>
    <cellStyle name="Normal 7 19 2 2 3 3 7" xfId="35347" xr:uid="{00000000-0005-0000-0000-00004FAA0000}"/>
    <cellStyle name="Normal 7 19 2 2 3 4" xfId="2736" xr:uid="{00000000-0005-0000-0000-000050AA0000}"/>
    <cellStyle name="Normal 7 19 2 2 3 4 2" xfId="42347" xr:uid="{00000000-0005-0000-0000-000051AA0000}"/>
    <cellStyle name="Normal 7 19 2 2 3 5" xfId="7686" xr:uid="{00000000-0005-0000-0000-000052AA0000}"/>
    <cellStyle name="Normal 7 19 2 2 3 5 2" xfId="37395" xr:uid="{00000000-0005-0000-0000-000053AA0000}"/>
    <cellStyle name="Normal 7 19 2 2 3 6" xfId="12636" xr:uid="{00000000-0005-0000-0000-000054AA0000}"/>
    <cellStyle name="Normal 7 19 2 2 3 7" xfId="17587" xr:uid="{00000000-0005-0000-0000-000055AA0000}"/>
    <cellStyle name="Normal 7 19 2 2 3 8" xfId="22539" xr:uid="{00000000-0005-0000-0000-000056AA0000}"/>
    <cellStyle name="Normal 7 19 2 2 3 9" xfId="27491" xr:uid="{00000000-0005-0000-0000-000057AA0000}"/>
    <cellStyle name="Normal 7 19 2 2 4" xfId="1284" xr:uid="{00000000-0005-0000-0000-000058AA0000}"/>
    <cellStyle name="Normal 7 19 2 2 4 10" xfId="33037" xr:uid="{00000000-0005-0000-0000-000059AA0000}"/>
    <cellStyle name="Normal 7 19 2 2 4 2" xfId="4782" xr:uid="{00000000-0005-0000-0000-00005AAA0000}"/>
    <cellStyle name="Normal 7 19 2 2 4 2 2" xfId="9732" xr:uid="{00000000-0005-0000-0000-00005BAA0000}"/>
    <cellStyle name="Normal 7 19 2 2 4 2 2 2" xfId="44393" xr:uid="{00000000-0005-0000-0000-00005CAA0000}"/>
    <cellStyle name="Normal 7 19 2 2 4 2 3" xfId="14682" xr:uid="{00000000-0005-0000-0000-00005DAA0000}"/>
    <cellStyle name="Normal 7 19 2 2 4 2 3 2" xfId="39441" xr:uid="{00000000-0005-0000-0000-00005EAA0000}"/>
    <cellStyle name="Normal 7 19 2 2 4 2 4" xfId="19633" xr:uid="{00000000-0005-0000-0000-00005FAA0000}"/>
    <cellStyle name="Normal 7 19 2 2 4 2 5" xfId="24585" xr:uid="{00000000-0005-0000-0000-000060AA0000}"/>
    <cellStyle name="Normal 7 19 2 2 4 2 6" xfId="29537" xr:uid="{00000000-0005-0000-0000-000061AA0000}"/>
    <cellStyle name="Normal 7 19 2 2 4 2 7" xfId="34489" xr:uid="{00000000-0005-0000-0000-000062AA0000}"/>
    <cellStyle name="Normal 7 19 2 2 4 3" xfId="6234" xr:uid="{00000000-0005-0000-0000-000063AA0000}"/>
    <cellStyle name="Normal 7 19 2 2 4 3 2" xfId="11184" xr:uid="{00000000-0005-0000-0000-000064AA0000}"/>
    <cellStyle name="Normal 7 19 2 2 4 3 2 2" xfId="45845" xr:uid="{00000000-0005-0000-0000-000065AA0000}"/>
    <cellStyle name="Normal 7 19 2 2 4 3 3" xfId="16134" xr:uid="{00000000-0005-0000-0000-000066AA0000}"/>
    <cellStyle name="Normal 7 19 2 2 4 3 3 2" xfId="40893" xr:uid="{00000000-0005-0000-0000-000067AA0000}"/>
    <cellStyle name="Normal 7 19 2 2 4 3 4" xfId="21085" xr:uid="{00000000-0005-0000-0000-000068AA0000}"/>
    <cellStyle name="Normal 7 19 2 2 4 3 5" xfId="26037" xr:uid="{00000000-0005-0000-0000-000069AA0000}"/>
    <cellStyle name="Normal 7 19 2 2 4 3 6" xfId="30989" xr:uid="{00000000-0005-0000-0000-00006AAA0000}"/>
    <cellStyle name="Normal 7 19 2 2 4 3 7" xfId="35941" xr:uid="{00000000-0005-0000-0000-00006BAA0000}"/>
    <cellStyle name="Normal 7 19 2 2 4 4" xfId="3330" xr:uid="{00000000-0005-0000-0000-00006CAA0000}"/>
    <cellStyle name="Normal 7 19 2 2 4 4 2" xfId="42941" xr:uid="{00000000-0005-0000-0000-00006DAA0000}"/>
    <cellStyle name="Normal 7 19 2 2 4 5" xfId="8280" xr:uid="{00000000-0005-0000-0000-00006EAA0000}"/>
    <cellStyle name="Normal 7 19 2 2 4 5 2" xfId="37989" xr:uid="{00000000-0005-0000-0000-00006FAA0000}"/>
    <cellStyle name="Normal 7 19 2 2 4 6" xfId="13230" xr:uid="{00000000-0005-0000-0000-000070AA0000}"/>
    <cellStyle name="Normal 7 19 2 2 4 7" xfId="18181" xr:uid="{00000000-0005-0000-0000-000071AA0000}"/>
    <cellStyle name="Normal 7 19 2 2 4 8" xfId="23133" xr:uid="{00000000-0005-0000-0000-000072AA0000}"/>
    <cellStyle name="Normal 7 19 2 2 4 9" xfId="28085" xr:uid="{00000000-0005-0000-0000-000073AA0000}"/>
    <cellStyle name="Normal 7 19 2 2 5" xfId="2406" xr:uid="{00000000-0005-0000-0000-000074AA0000}"/>
    <cellStyle name="Normal 7 19 2 2 5 2" xfId="7356" xr:uid="{00000000-0005-0000-0000-000075AA0000}"/>
    <cellStyle name="Normal 7 19 2 2 5 2 2" xfId="42017" xr:uid="{00000000-0005-0000-0000-000076AA0000}"/>
    <cellStyle name="Normal 7 19 2 2 5 3" xfId="12306" xr:uid="{00000000-0005-0000-0000-000077AA0000}"/>
    <cellStyle name="Normal 7 19 2 2 5 3 2" xfId="37065" xr:uid="{00000000-0005-0000-0000-000078AA0000}"/>
    <cellStyle name="Normal 7 19 2 2 5 4" xfId="17257" xr:uid="{00000000-0005-0000-0000-000079AA0000}"/>
    <cellStyle name="Normal 7 19 2 2 5 5" xfId="22209" xr:uid="{00000000-0005-0000-0000-00007AAA0000}"/>
    <cellStyle name="Normal 7 19 2 2 5 6" xfId="27161" xr:uid="{00000000-0005-0000-0000-00007BAA0000}"/>
    <cellStyle name="Normal 7 19 2 2 5 7" xfId="32113" xr:uid="{00000000-0005-0000-0000-00007CAA0000}"/>
    <cellStyle name="Normal 7 19 2 2 6" xfId="3858" xr:uid="{00000000-0005-0000-0000-00007DAA0000}"/>
    <cellStyle name="Normal 7 19 2 2 6 2" xfId="8808" xr:uid="{00000000-0005-0000-0000-00007EAA0000}"/>
    <cellStyle name="Normal 7 19 2 2 6 2 2" xfId="43469" xr:uid="{00000000-0005-0000-0000-00007FAA0000}"/>
    <cellStyle name="Normal 7 19 2 2 6 3" xfId="13758" xr:uid="{00000000-0005-0000-0000-000080AA0000}"/>
    <cellStyle name="Normal 7 19 2 2 6 3 2" xfId="38517" xr:uid="{00000000-0005-0000-0000-000081AA0000}"/>
    <cellStyle name="Normal 7 19 2 2 6 4" xfId="18709" xr:uid="{00000000-0005-0000-0000-000082AA0000}"/>
    <cellStyle name="Normal 7 19 2 2 6 5" xfId="23661" xr:uid="{00000000-0005-0000-0000-000083AA0000}"/>
    <cellStyle name="Normal 7 19 2 2 6 6" xfId="28613" xr:uid="{00000000-0005-0000-0000-000084AA0000}"/>
    <cellStyle name="Normal 7 19 2 2 6 7" xfId="33565" xr:uid="{00000000-0005-0000-0000-000085AA0000}"/>
    <cellStyle name="Normal 7 19 2 2 7" xfId="5310" xr:uid="{00000000-0005-0000-0000-000086AA0000}"/>
    <cellStyle name="Normal 7 19 2 2 7 2" xfId="10260" xr:uid="{00000000-0005-0000-0000-000087AA0000}"/>
    <cellStyle name="Normal 7 19 2 2 7 2 2" xfId="44921" xr:uid="{00000000-0005-0000-0000-000088AA0000}"/>
    <cellStyle name="Normal 7 19 2 2 7 3" xfId="15210" xr:uid="{00000000-0005-0000-0000-000089AA0000}"/>
    <cellStyle name="Normal 7 19 2 2 7 3 2" xfId="39969" xr:uid="{00000000-0005-0000-0000-00008AAA0000}"/>
    <cellStyle name="Normal 7 19 2 2 7 4" xfId="20161" xr:uid="{00000000-0005-0000-0000-00008BAA0000}"/>
    <cellStyle name="Normal 7 19 2 2 7 5" xfId="25113" xr:uid="{00000000-0005-0000-0000-00008CAA0000}"/>
    <cellStyle name="Normal 7 19 2 2 7 6" xfId="30065" xr:uid="{00000000-0005-0000-0000-00008DAA0000}"/>
    <cellStyle name="Normal 7 19 2 2 7 7" xfId="35017" xr:uid="{00000000-0005-0000-0000-00008EAA0000}"/>
    <cellStyle name="Normal 7 19 2 2 8" xfId="1878" xr:uid="{00000000-0005-0000-0000-00008FAA0000}"/>
    <cellStyle name="Normal 7 19 2 2 8 2" xfId="41489" xr:uid="{00000000-0005-0000-0000-000090AA0000}"/>
    <cellStyle name="Normal 7 19 2 2 9" xfId="6828" xr:uid="{00000000-0005-0000-0000-000091AA0000}"/>
    <cellStyle name="Normal 7 19 2 2 9 2" xfId="36537" xr:uid="{00000000-0005-0000-0000-000092AA0000}"/>
    <cellStyle name="Normal 7 19 2 3" xfId="426" xr:uid="{00000000-0005-0000-0000-000093AA0000}"/>
    <cellStyle name="Normal 7 19 2 3 10" xfId="11844" xr:uid="{00000000-0005-0000-0000-000094AA0000}"/>
    <cellStyle name="Normal 7 19 2 3 11" xfId="16795" xr:uid="{00000000-0005-0000-0000-000095AA0000}"/>
    <cellStyle name="Normal 7 19 2 3 12" xfId="21747" xr:uid="{00000000-0005-0000-0000-000096AA0000}"/>
    <cellStyle name="Normal 7 19 2 3 13" xfId="26699" xr:uid="{00000000-0005-0000-0000-000097AA0000}"/>
    <cellStyle name="Normal 7 19 2 3 14" xfId="31651" xr:uid="{00000000-0005-0000-0000-000098AA0000}"/>
    <cellStyle name="Normal 7 19 2 3 2" xfId="1020" xr:uid="{00000000-0005-0000-0000-000099AA0000}"/>
    <cellStyle name="Normal 7 19 2 3 2 10" xfId="22011" xr:uid="{00000000-0005-0000-0000-00009AAA0000}"/>
    <cellStyle name="Normal 7 19 2 3 2 11" xfId="26963" xr:uid="{00000000-0005-0000-0000-00009BAA0000}"/>
    <cellStyle name="Normal 7 19 2 3 2 12" xfId="31915" xr:uid="{00000000-0005-0000-0000-00009CAA0000}"/>
    <cellStyle name="Normal 7 19 2 3 2 2" xfId="1614" xr:uid="{00000000-0005-0000-0000-00009DAA0000}"/>
    <cellStyle name="Normal 7 19 2 3 2 2 10" xfId="33367" xr:uid="{00000000-0005-0000-0000-00009EAA0000}"/>
    <cellStyle name="Normal 7 19 2 3 2 2 2" xfId="5112" xr:uid="{00000000-0005-0000-0000-00009FAA0000}"/>
    <cellStyle name="Normal 7 19 2 3 2 2 2 2" xfId="10062" xr:uid="{00000000-0005-0000-0000-0000A0AA0000}"/>
    <cellStyle name="Normal 7 19 2 3 2 2 2 2 2" xfId="44723" xr:uid="{00000000-0005-0000-0000-0000A1AA0000}"/>
    <cellStyle name="Normal 7 19 2 3 2 2 2 3" xfId="15012" xr:uid="{00000000-0005-0000-0000-0000A2AA0000}"/>
    <cellStyle name="Normal 7 19 2 3 2 2 2 3 2" xfId="39771" xr:uid="{00000000-0005-0000-0000-0000A3AA0000}"/>
    <cellStyle name="Normal 7 19 2 3 2 2 2 4" xfId="19963" xr:uid="{00000000-0005-0000-0000-0000A4AA0000}"/>
    <cellStyle name="Normal 7 19 2 3 2 2 2 5" xfId="24915" xr:uid="{00000000-0005-0000-0000-0000A5AA0000}"/>
    <cellStyle name="Normal 7 19 2 3 2 2 2 6" xfId="29867" xr:uid="{00000000-0005-0000-0000-0000A6AA0000}"/>
    <cellStyle name="Normal 7 19 2 3 2 2 2 7" xfId="34819" xr:uid="{00000000-0005-0000-0000-0000A7AA0000}"/>
    <cellStyle name="Normal 7 19 2 3 2 2 3" xfId="6564" xr:uid="{00000000-0005-0000-0000-0000A8AA0000}"/>
    <cellStyle name="Normal 7 19 2 3 2 2 3 2" xfId="11514" xr:uid="{00000000-0005-0000-0000-0000A9AA0000}"/>
    <cellStyle name="Normal 7 19 2 3 2 2 3 2 2" xfId="46175" xr:uid="{00000000-0005-0000-0000-0000AAAA0000}"/>
    <cellStyle name="Normal 7 19 2 3 2 2 3 3" xfId="16464" xr:uid="{00000000-0005-0000-0000-0000ABAA0000}"/>
    <cellStyle name="Normal 7 19 2 3 2 2 3 3 2" xfId="41223" xr:uid="{00000000-0005-0000-0000-0000ACAA0000}"/>
    <cellStyle name="Normal 7 19 2 3 2 2 3 4" xfId="21415" xr:uid="{00000000-0005-0000-0000-0000ADAA0000}"/>
    <cellStyle name="Normal 7 19 2 3 2 2 3 5" xfId="26367" xr:uid="{00000000-0005-0000-0000-0000AEAA0000}"/>
    <cellStyle name="Normal 7 19 2 3 2 2 3 6" xfId="31319" xr:uid="{00000000-0005-0000-0000-0000AFAA0000}"/>
    <cellStyle name="Normal 7 19 2 3 2 2 3 7" xfId="36271" xr:uid="{00000000-0005-0000-0000-0000B0AA0000}"/>
    <cellStyle name="Normal 7 19 2 3 2 2 4" xfId="3660" xr:uid="{00000000-0005-0000-0000-0000B1AA0000}"/>
    <cellStyle name="Normal 7 19 2 3 2 2 4 2" xfId="43271" xr:uid="{00000000-0005-0000-0000-0000B2AA0000}"/>
    <cellStyle name="Normal 7 19 2 3 2 2 5" xfId="8610" xr:uid="{00000000-0005-0000-0000-0000B3AA0000}"/>
    <cellStyle name="Normal 7 19 2 3 2 2 5 2" xfId="38319" xr:uid="{00000000-0005-0000-0000-0000B4AA0000}"/>
    <cellStyle name="Normal 7 19 2 3 2 2 6" xfId="13560" xr:uid="{00000000-0005-0000-0000-0000B5AA0000}"/>
    <cellStyle name="Normal 7 19 2 3 2 2 7" xfId="18511" xr:uid="{00000000-0005-0000-0000-0000B6AA0000}"/>
    <cellStyle name="Normal 7 19 2 3 2 2 8" xfId="23463" xr:uid="{00000000-0005-0000-0000-0000B7AA0000}"/>
    <cellStyle name="Normal 7 19 2 3 2 2 9" xfId="28415" xr:uid="{00000000-0005-0000-0000-0000B8AA0000}"/>
    <cellStyle name="Normal 7 19 2 3 2 3" xfId="3066" xr:uid="{00000000-0005-0000-0000-0000B9AA0000}"/>
    <cellStyle name="Normal 7 19 2 3 2 3 2" xfId="8016" xr:uid="{00000000-0005-0000-0000-0000BAAA0000}"/>
    <cellStyle name="Normal 7 19 2 3 2 3 2 2" xfId="42677" xr:uid="{00000000-0005-0000-0000-0000BBAA0000}"/>
    <cellStyle name="Normal 7 19 2 3 2 3 3" xfId="12966" xr:uid="{00000000-0005-0000-0000-0000BCAA0000}"/>
    <cellStyle name="Normal 7 19 2 3 2 3 3 2" xfId="37725" xr:uid="{00000000-0005-0000-0000-0000BDAA0000}"/>
    <cellStyle name="Normal 7 19 2 3 2 3 4" xfId="17917" xr:uid="{00000000-0005-0000-0000-0000BEAA0000}"/>
    <cellStyle name="Normal 7 19 2 3 2 3 5" xfId="22869" xr:uid="{00000000-0005-0000-0000-0000BFAA0000}"/>
    <cellStyle name="Normal 7 19 2 3 2 3 6" xfId="27821" xr:uid="{00000000-0005-0000-0000-0000C0AA0000}"/>
    <cellStyle name="Normal 7 19 2 3 2 3 7" xfId="32773" xr:uid="{00000000-0005-0000-0000-0000C1AA0000}"/>
    <cellStyle name="Normal 7 19 2 3 2 4" xfId="4518" xr:uid="{00000000-0005-0000-0000-0000C2AA0000}"/>
    <cellStyle name="Normal 7 19 2 3 2 4 2" xfId="9468" xr:uid="{00000000-0005-0000-0000-0000C3AA0000}"/>
    <cellStyle name="Normal 7 19 2 3 2 4 2 2" xfId="44129" xr:uid="{00000000-0005-0000-0000-0000C4AA0000}"/>
    <cellStyle name="Normal 7 19 2 3 2 4 3" xfId="14418" xr:uid="{00000000-0005-0000-0000-0000C5AA0000}"/>
    <cellStyle name="Normal 7 19 2 3 2 4 3 2" xfId="39177" xr:uid="{00000000-0005-0000-0000-0000C6AA0000}"/>
    <cellStyle name="Normal 7 19 2 3 2 4 4" xfId="19369" xr:uid="{00000000-0005-0000-0000-0000C7AA0000}"/>
    <cellStyle name="Normal 7 19 2 3 2 4 5" xfId="24321" xr:uid="{00000000-0005-0000-0000-0000C8AA0000}"/>
    <cellStyle name="Normal 7 19 2 3 2 4 6" xfId="29273" xr:uid="{00000000-0005-0000-0000-0000C9AA0000}"/>
    <cellStyle name="Normal 7 19 2 3 2 4 7" xfId="34225" xr:uid="{00000000-0005-0000-0000-0000CAAA0000}"/>
    <cellStyle name="Normal 7 19 2 3 2 5" xfId="5970" xr:uid="{00000000-0005-0000-0000-0000CBAA0000}"/>
    <cellStyle name="Normal 7 19 2 3 2 5 2" xfId="10920" xr:uid="{00000000-0005-0000-0000-0000CCAA0000}"/>
    <cellStyle name="Normal 7 19 2 3 2 5 2 2" xfId="45581" xr:uid="{00000000-0005-0000-0000-0000CDAA0000}"/>
    <cellStyle name="Normal 7 19 2 3 2 5 3" xfId="15870" xr:uid="{00000000-0005-0000-0000-0000CEAA0000}"/>
    <cellStyle name="Normal 7 19 2 3 2 5 3 2" xfId="40629" xr:uid="{00000000-0005-0000-0000-0000CFAA0000}"/>
    <cellStyle name="Normal 7 19 2 3 2 5 4" xfId="20821" xr:uid="{00000000-0005-0000-0000-0000D0AA0000}"/>
    <cellStyle name="Normal 7 19 2 3 2 5 5" xfId="25773" xr:uid="{00000000-0005-0000-0000-0000D1AA0000}"/>
    <cellStyle name="Normal 7 19 2 3 2 5 6" xfId="30725" xr:uid="{00000000-0005-0000-0000-0000D2AA0000}"/>
    <cellStyle name="Normal 7 19 2 3 2 5 7" xfId="35677" xr:uid="{00000000-0005-0000-0000-0000D3AA0000}"/>
    <cellStyle name="Normal 7 19 2 3 2 6" xfId="2208" xr:uid="{00000000-0005-0000-0000-0000D4AA0000}"/>
    <cellStyle name="Normal 7 19 2 3 2 6 2" xfId="41819" xr:uid="{00000000-0005-0000-0000-0000D5AA0000}"/>
    <cellStyle name="Normal 7 19 2 3 2 7" xfId="7158" xr:uid="{00000000-0005-0000-0000-0000D6AA0000}"/>
    <cellStyle name="Normal 7 19 2 3 2 7 2" xfId="36867" xr:uid="{00000000-0005-0000-0000-0000D7AA0000}"/>
    <cellStyle name="Normal 7 19 2 3 2 8" xfId="12108" xr:uid="{00000000-0005-0000-0000-0000D8AA0000}"/>
    <cellStyle name="Normal 7 19 2 3 2 9" xfId="17059" xr:uid="{00000000-0005-0000-0000-0000D9AA0000}"/>
    <cellStyle name="Normal 7 19 2 3 3" xfId="756" xr:uid="{00000000-0005-0000-0000-0000DAAA0000}"/>
    <cellStyle name="Normal 7 19 2 3 3 10" xfId="32509" xr:uid="{00000000-0005-0000-0000-0000DBAA0000}"/>
    <cellStyle name="Normal 7 19 2 3 3 2" xfId="4254" xr:uid="{00000000-0005-0000-0000-0000DCAA0000}"/>
    <cellStyle name="Normal 7 19 2 3 3 2 2" xfId="9204" xr:uid="{00000000-0005-0000-0000-0000DDAA0000}"/>
    <cellStyle name="Normal 7 19 2 3 3 2 2 2" xfId="43865" xr:uid="{00000000-0005-0000-0000-0000DEAA0000}"/>
    <cellStyle name="Normal 7 19 2 3 3 2 3" xfId="14154" xr:uid="{00000000-0005-0000-0000-0000DFAA0000}"/>
    <cellStyle name="Normal 7 19 2 3 3 2 3 2" xfId="38913" xr:uid="{00000000-0005-0000-0000-0000E0AA0000}"/>
    <cellStyle name="Normal 7 19 2 3 3 2 4" xfId="19105" xr:uid="{00000000-0005-0000-0000-0000E1AA0000}"/>
    <cellStyle name="Normal 7 19 2 3 3 2 5" xfId="24057" xr:uid="{00000000-0005-0000-0000-0000E2AA0000}"/>
    <cellStyle name="Normal 7 19 2 3 3 2 6" xfId="29009" xr:uid="{00000000-0005-0000-0000-0000E3AA0000}"/>
    <cellStyle name="Normal 7 19 2 3 3 2 7" xfId="33961" xr:uid="{00000000-0005-0000-0000-0000E4AA0000}"/>
    <cellStyle name="Normal 7 19 2 3 3 3" xfId="5706" xr:uid="{00000000-0005-0000-0000-0000E5AA0000}"/>
    <cellStyle name="Normal 7 19 2 3 3 3 2" xfId="10656" xr:uid="{00000000-0005-0000-0000-0000E6AA0000}"/>
    <cellStyle name="Normal 7 19 2 3 3 3 2 2" xfId="45317" xr:uid="{00000000-0005-0000-0000-0000E7AA0000}"/>
    <cellStyle name="Normal 7 19 2 3 3 3 3" xfId="15606" xr:uid="{00000000-0005-0000-0000-0000E8AA0000}"/>
    <cellStyle name="Normal 7 19 2 3 3 3 3 2" xfId="40365" xr:uid="{00000000-0005-0000-0000-0000E9AA0000}"/>
    <cellStyle name="Normal 7 19 2 3 3 3 4" xfId="20557" xr:uid="{00000000-0005-0000-0000-0000EAAA0000}"/>
    <cellStyle name="Normal 7 19 2 3 3 3 5" xfId="25509" xr:uid="{00000000-0005-0000-0000-0000EBAA0000}"/>
    <cellStyle name="Normal 7 19 2 3 3 3 6" xfId="30461" xr:uid="{00000000-0005-0000-0000-0000ECAA0000}"/>
    <cellStyle name="Normal 7 19 2 3 3 3 7" xfId="35413" xr:uid="{00000000-0005-0000-0000-0000EDAA0000}"/>
    <cellStyle name="Normal 7 19 2 3 3 4" xfId="2802" xr:uid="{00000000-0005-0000-0000-0000EEAA0000}"/>
    <cellStyle name="Normal 7 19 2 3 3 4 2" xfId="42413" xr:uid="{00000000-0005-0000-0000-0000EFAA0000}"/>
    <cellStyle name="Normal 7 19 2 3 3 5" xfId="7752" xr:uid="{00000000-0005-0000-0000-0000F0AA0000}"/>
    <cellStyle name="Normal 7 19 2 3 3 5 2" xfId="37461" xr:uid="{00000000-0005-0000-0000-0000F1AA0000}"/>
    <cellStyle name="Normal 7 19 2 3 3 6" xfId="12702" xr:uid="{00000000-0005-0000-0000-0000F2AA0000}"/>
    <cellStyle name="Normal 7 19 2 3 3 7" xfId="17653" xr:uid="{00000000-0005-0000-0000-0000F3AA0000}"/>
    <cellStyle name="Normal 7 19 2 3 3 8" xfId="22605" xr:uid="{00000000-0005-0000-0000-0000F4AA0000}"/>
    <cellStyle name="Normal 7 19 2 3 3 9" xfId="27557" xr:uid="{00000000-0005-0000-0000-0000F5AA0000}"/>
    <cellStyle name="Normal 7 19 2 3 4" xfId="1350" xr:uid="{00000000-0005-0000-0000-0000F6AA0000}"/>
    <cellStyle name="Normal 7 19 2 3 4 10" xfId="33103" xr:uid="{00000000-0005-0000-0000-0000F7AA0000}"/>
    <cellStyle name="Normal 7 19 2 3 4 2" xfId="4848" xr:uid="{00000000-0005-0000-0000-0000F8AA0000}"/>
    <cellStyle name="Normal 7 19 2 3 4 2 2" xfId="9798" xr:uid="{00000000-0005-0000-0000-0000F9AA0000}"/>
    <cellStyle name="Normal 7 19 2 3 4 2 2 2" xfId="44459" xr:uid="{00000000-0005-0000-0000-0000FAAA0000}"/>
    <cellStyle name="Normal 7 19 2 3 4 2 3" xfId="14748" xr:uid="{00000000-0005-0000-0000-0000FBAA0000}"/>
    <cellStyle name="Normal 7 19 2 3 4 2 3 2" xfId="39507" xr:uid="{00000000-0005-0000-0000-0000FCAA0000}"/>
    <cellStyle name="Normal 7 19 2 3 4 2 4" xfId="19699" xr:uid="{00000000-0005-0000-0000-0000FDAA0000}"/>
    <cellStyle name="Normal 7 19 2 3 4 2 5" xfId="24651" xr:uid="{00000000-0005-0000-0000-0000FEAA0000}"/>
    <cellStyle name="Normal 7 19 2 3 4 2 6" xfId="29603" xr:uid="{00000000-0005-0000-0000-0000FFAA0000}"/>
    <cellStyle name="Normal 7 19 2 3 4 2 7" xfId="34555" xr:uid="{00000000-0005-0000-0000-000000AB0000}"/>
    <cellStyle name="Normal 7 19 2 3 4 3" xfId="6300" xr:uid="{00000000-0005-0000-0000-000001AB0000}"/>
    <cellStyle name="Normal 7 19 2 3 4 3 2" xfId="11250" xr:uid="{00000000-0005-0000-0000-000002AB0000}"/>
    <cellStyle name="Normal 7 19 2 3 4 3 2 2" xfId="45911" xr:uid="{00000000-0005-0000-0000-000003AB0000}"/>
    <cellStyle name="Normal 7 19 2 3 4 3 3" xfId="16200" xr:uid="{00000000-0005-0000-0000-000004AB0000}"/>
    <cellStyle name="Normal 7 19 2 3 4 3 3 2" xfId="40959" xr:uid="{00000000-0005-0000-0000-000005AB0000}"/>
    <cellStyle name="Normal 7 19 2 3 4 3 4" xfId="21151" xr:uid="{00000000-0005-0000-0000-000006AB0000}"/>
    <cellStyle name="Normal 7 19 2 3 4 3 5" xfId="26103" xr:uid="{00000000-0005-0000-0000-000007AB0000}"/>
    <cellStyle name="Normal 7 19 2 3 4 3 6" xfId="31055" xr:uid="{00000000-0005-0000-0000-000008AB0000}"/>
    <cellStyle name="Normal 7 19 2 3 4 3 7" xfId="36007" xr:uid="{00000000-0005-0000-0000-000009AB0000}"/>
    <cellStyle name="Normal 7 19 2 3 4 4" xfId="3396" xr:uid="{00000000-0005-0000-0000-00000AAB0000}"/>
    <cellStyle name="Normal 7 19 2 3 4 4 2" xfId="43007" xr:uid="{00000000-0005-0000-0000-00000BAB0000}"/>
    <cellStyle name="Normal 7 19 2 3 4 5" xfId="8346" xr:uid="{00000000-0005-0000-0000-00000CAB0000}"/>
    <cellStyle name="Normal 7 19 2 3 4 5 2" xfId="38055" xr:uid="{00000000-0005-0000-0000-00000DAB0000}"/>
    <cellStyle name="Normal 7 19 2 3 4 6" xfId="13296" xr:uid="{00000000-0005-0000-0000-00000EAB0000}"/>
    <cellStyle name="Normal 7 19 2 3 4 7" xfId="18247" xr:uid="{00000000-0005-0000-0000-00000FAB0000}"/>
    <cellStyle name="Normal 7 19 2 3 4 8" xfId="23199" xr:uid="{00000000-0005-0000-0000-000010AB0000}"/>
    <cellStyle name="Normal 7 19 2 3 4 9" xfId="28151" xr:uid="{00000000-0005-0000-0000-000011AB0000}"/>
    <cellStyle name="Normal 7 19 2 3 5" xfId="2472" xr:uid="{00000000-0005-0000-0000-000012AB0000}"/>
    <cellStyle name="Normal 7 19 2 3 5 2" xfId="7422" xr:uid="{00000000-0005-0000-0000-000013AB0000}"/>
    <cellStyle name="Normal 7 19 2 3 5 2 2" xfId="42083" xr:uid="{00000000-0005-0000-0000-000014AB0000}"/>
    <cellStyle name="Normal 7 19 2 3 5 3" xfId="12372" xr:uid="{00000000-0005-0000-0000-000015AB0000}"/>
    <cellStyle name="Normal 7 19 2 3 5 3 2" xfId="37131" xr:uid="{00000000-0005-0000-0000-000016AB0000}"/>
    <cellStyle name="Normal 7 19 2 3 5 4" xfId="17323" xr:uid="{00000000-0005-0000-0000-000017AB0000}"/>
    <cellStyle name="Normal 7 19 2 3 5 5" xfId="22275" xr:uid="{00000000-0005-0000-0000-000018AB0000}"/>
    <cellStyle name="Normal 7 19 2 3 5 6" xfId="27227" xr:uid="{00000000-0005-0000-0000-000019AB0000}"/>
    <cellStyle name="Normal 7 19 2 3 5 7" xfId="32179" xr:uid="{00000000-0005-0000-0000-00001AAB0000}"/>
    <cellStyle name="Normal 7 19 2 3 6" xfId="3924" xr:uid="{00000000-0005-0000-0000-00001BAB0000}"/>
    <cellStyle name="Normal 7 19 2 3 6 2" xfId="8874" xr:uid="{00000000-0005-0000-0000-00001CAB0000}"/>
    <cellStyle name="Normal 7 19 2 3 6 2 2" xfId="43535" xr:uid="{00000000-0005-0000-0000-00001DAB0000}"/>
    <cellStyle name="Normal 7 19 2 3 6 3" xfId="13824" xr:uid="{00000000-0005-0000-0000-00001EAB0000}"/>
    <cellStyle name="Normal 7 19 2 3 6 3 2" xfId="38583" xr:uid="{00000000-0005-0000-0000-00001FAB0000}"/>
    <cellStyle name="Normal 7 19 2 3 6 4" xfId="18775" xr:uid="{00000000-0005-0000-0000-000020AB0000}"/>
    <cellStyle name="Normal 7 19 2 3 6 5" xfId="23727" xr:uid="{00000000-0005-0000-0000-000021AB0000}"/>
    <cellStyle name="Normal 7 19 2 3 6 6" xfId="28679" xr:uid="{00000000-0005-0000-0000-000022AB0000}"/>
    <cellStyle name="Normal 7 19 2 3 6 7" xfId="33631" xr:uid="{00000000-0005-0000-0000-000023AB0000}"/>
    <cellStyle name="Normal 7 19 2 3 7" xfId="5376" xr:uid="{00000000-0005-0000-0000-000024AB0000}"/>
    <cellStyle name="Normal 7 19 2 3 7 2" xfId="10326" xr:uid="{00000000-0005-0000-0000-000025AB0000}"/>
    <cellStyle name="Normal 7 19 2 3 7 2 2" xfId="44987" xr:uid="{00000000-0005-0000-0000-000026AB0000}"/>
    <cellStyle name="Normal 7 19 2 3 7 3" xfId="15276" xr:uid="{00000000-0005-0000-0000-000027AB0000}"/>
    <cellStyle name="Normal 7 19 2 3 7 3 2" xfId="40035" xr:uid="{00000000-0005-0000-0000-000028AB0000}"/>
    <cellStyle name="Normal 7 19 2 3 7 4" xfId="20227" xr:uid="{00000000-0005-0000-0000-000029AB0000}"/>
    <cellStyle name="Normal 7 19 2 3 7 5" xfId="25179" xr:uid="{00000000-0005-0000-0000-00002AAB0000}"/>
    <cellStyle name="Normal 7 19 2 3 7 6" xfId="30131" xr:uid="{00000000-0005-0000-0000-00002BAB0000}"/>
    <cellStyle name="Normal 7 19 2 3 7 7" xfId="35083" xr:uid="{00000000-0005-0000-0000-00002CAB0000}"/>
    <cellStyle name="Normal 7 19 2 3 8" xfId="1944" xr:uid="{00000000-0005-0000-0000-00002DAB0000}"/>
    <cellStyle name="Normal 7 19 2 3 8 2" xfId="41555" xr:uid="{00000000-0005-0000-0000-00002EAB0000}"/>
    <cellStyle name="Normal 7 19 2 3 9" xfId="6894" xr:uid="{00000000-0005-0000-0000-00002FAB0000}"/>
    <cellStyle name="Normal 7 19 2 3 9 2" xfId="36603" xr:uid="{00000000-0005-0000-0000-000030AB0000}"/>
    <cellStyle name="Normal 7 19 2 4" xfId="492" xr:uid="{00000000-0005-0000-0000-000031AB0000}"/>
    <cellStyle name="Normal 7 19 2 4 10" xfId="11910" xr:uid="{00000000-0005-0000-0000-000032AB0000}"/>
    <cellStyle name="Normal 7 19 2 4 11" xfId="16861" xr:uid="{00000000-0005-0000-0000-000033AB0000}"/>
    <cellStyle name="Normal 7 19 2 4 12" xfId="21813" xr:uid="{00000000-0005-0000-0000-000034AB0000}"/>
    <cellStyle name="Normal 7 19 2 4 13" xfId="26765" xr:uid="{00000000-0005-0000-0000-000035AB0000}"/>
    <cellStyle name="Normal 7 19 2 4 14" xfId="31717" xr:uid="{00000000-0005-0000-0000-000036AB0000}"/>
    <cellStyle name="Normal 7 19 2 4 2" xfId="1086" xr:uid="{00000000-0005-0000-0000-000037AB0000}"/>
    <cellStyle name="Normal 7 19 2 4 2 10" xfId="22077" xr:uid="{00000000-0005-0000-0000-000038AB0000}"/>
    <cellStyle name="Normal 7 19 2 4 2 11" xfId="27029" xr:uid="{00000000-0005-0000-0000-000039AB0000}"/>
    <cellStyle name="Normal 7 19 2 4 2 12" xfId="31981" xr:uid="{00000000-0005-0000-0000-00003AAB0000}"/>
    <cellStyle name="Normal 7 19 2 4 2 2" xfId="1680" xr:uid="{00000000-0005-0000-0000-00003BAB0000}"/>
    <cellStyle name="Normal 7 19 2 4 2 2 10" xfId="33433" xr:uid="{00000000-0005-0000-0000-00003CAB0000}"/>
    <cellStyle name="Normal 7 19 2 4 2 2 2" xfId="5178" xr:uid="{00000000-0005-0000-0000-00003DAB0000}"/>
    <cellStyle name="Normal 7 19 2 4 2 2 2 2" xfId="10128" xr:uid="{00000000-0005-0000-0000-00003EAB0000}"/>
    <cellStyle name="Normal 7 19 2 4 2 2 2 2 2" xfId="44789" xr:uid="{00000000-0005-0000-0000-00003FAB0000}"/>
    <cellStyle name="Normal 7 19 2 4 2 2 2 3" xfId="15078" xr:uid="{00000000-0005-0000-0000-000040AB0000}"/>
    <cellStyle name="Normal 7 19 2 4 2 2 2 3 2" xfId="39837" xr:uid="{00000000-0005-0000-0000-000041AB0000}"/>
    <cellStyle name="Normal 7 19 2 4 2 2 2 4" xfId="20029" xr:uid="{00000000-0005-0000-0000-000042AB0000}"/>
    <cellStyle name="Normal 7 19 2 4 2 2 2 5" xfId="24981" xr:uid="{00000000-0005-0000-0000-000043AB0000}"/>
    <cellStyle name="Normal 7 19 2 4 2 2 2 6" xfId="29933" xr:uid="{00000000-0005-0000-0000-000044AB0000}"/>
    <cellStyle name="Normal 7 19 2 4 2 2 2 7" xfId="34885" xr:uid="{00000000-0005-0000-0000-000045AB0000}"/>
    <cellStyle name="Normal 7 19 2 4 2 2 3" xfId="6630" xr:uid="{00000000-0005-0000-0000-000046AB0000}"/>
    <cellStyle name="Normal 7 19 2 4 2 2 3 2" xfId="11580" xr:uid="{00000000-0005-0000-0000-000047AB0000}"/>
    <cellStyle name="Normal 7 19 2 4 2 2 3 2 2" xfId="46241" xr:uid="{00000000-0005-0000-0000-000048AB0000}"/>
    <cellStyle name="Normal 7 19 2 4 2 2 3 3" xfId="16530" xr:uid="{00000000-0005-0000-0000-000049AB0000}"/>
    <cellStyle name="Normal 7 19 2 4 2 2 3 3 2" xfId="41289" xr:uid="{00000000-0005-0000-0000-00004AAB0000}"/>
    <cellStyle name="Normal 7 19 2 4 2 2 3 4" xfId="21481" xr:uid="{00000000-0005-0000-0000-00004BAB0000}"/>
    <cellStyle name="Normal 7 19 2 4 2 2 3 5" xfId="26433" xr:uid="{00000000-0005-0000-0000-00004CAB0000}"/>
    <cellStyle name="Normal 7 19 2 4 2 2 3 6" xfId="31385" xr:uid="{00000000-0005-0000-0000-00004DAB0000}"/>
    <cellStyle name="Normal 7 19 2 4 2 2 3 7" xfId="36337" xr:uid="{00000000-0005-0000-0000-00004EAB0000}"/>
    <cellStyle name="Normal 7 19 2 4 2 2 4" xfId="3726" xr:uid="{00000000-0005-0000-0000-00004FAB0000}"/>
    <cellStyle name="Normal 7 19 2 4 2 2 4 2" xfId="43337" xr:uid="{00000000-0005-0000-0000-000050AB0000}"/>
    <cellStyle name="Normal 7 19 2 4 2 2 5" xfId="8676" xr:uid="{00000000-0005-0000-0000-000051AB0000}"/>
    <cellStyle name="Normal 7 19 2 4 2 2 5 2" xfId="38385" xr:uid="{00000000-0005-0000-0000-000052AB0000}"/>
    <cellStyle name="Normal 7 19 2 4 2 2 6" xfId="13626" xr:uid="{00000000-0005-0000-0000-000053AB0000}"/>
    <cellStyle name="Normal 7 19 2 4 2 2 7" xfId="18577" xr:uid="{00000000-0005-0000-0000-000054AB0000}"/>
    <cellStyle name="Normal 7 19 2 4 2 2 8" xfId="23529" xr:uid="{00000000-0005-0000-0000-000055AB0000}"/>
    <cellStyle name="Normal 7 19 2 4 2 2 9" xfId="28481" xr:uid="{00000000-0005-0000-0000-000056AB0000}"/>
    <cellStyle name="Normal 7 19 2 4 2 3" xfId="3132" xr:uid="{00000000-0005-0000-0000-000057AB0000}"/>
    <cellStyle name="Normal 7 19 2 4 2 3 2" xfId="8082" xr:uid="{00000000-0005-0000-0000-000058AB0000}"/>
    <cellStyle name="Normal 7 19 2 4 2 3 2 2" xfId="42743" xr:uid="{00000000-0005-0000-0000-000059AB0000}"/>
    <cellStyle name="Normal 7 19 2 4 2 3 3" xfId="13032" xr:uid="{00000000-0005-0000-0000-00005AAB0000}"/>
    <cellStyle name="Normal 7 19 2 4 2 3 3 2" xfId="37791" xr:uid="{00000000-0005-0000-0000-00005BAB0000}"/>
    <cellStyle name="Normal 7 19 2 4 2 3 4" xfId="17983" xr:uid="{00000000-0005-0000-0000-00005CAB0000}"/>
    <cellStyle name="Normal 7 19 2 4 2 3 5" xfId="22935" xr:uid="{00000000-0005-0000-0000-00005DAB0000}"/>
    <cellStyle name="Normal 7 19 2 4 2 3 6" xfId="27887" xr:uid="{00000000-0005-0000-0000-00005EAB0000}"/>
    <cellStyle name="Normal 7 19 2 4 2 3 7" xfId="32839" xr:uid="{00000000-0005-0000-0000-00005FAB0000}"/>
    <cellStyle name="Normal 7 19 2 4 2 4" xfId="4584" xr:uid="{00000000-0005-0000-0000-000060AB0000}"/>
    <cellStyle name="Normal 7 19 2 4 2 4 2" xfId="9534" xr:uid="{00000000-0005-0000-0000-000061AB0000}"/>
    <cellStyle name="Normal 7 19 2 4 2 4 2 2" xfId="44195" xr:uid="{00000000-0005-0000-0000-000062AB0000}"/>
    <cellStyle name="Normal 7 19 2 4 2 4 3" xfId="14484" xr:uid="{00000000-0005-0000-0000-000063AB0000}"/>
    <cellStyle name="Normal 7 19 2 4 2 4 3 2" xfId="39243" xr:uid="{00000000-0005-0000-0000-000064AB0000}"/>
    <cellStyle name="Normal 7 19 2 4 2 4 4" xfId="19435" xr:uid="{00000000-0005-0000-0000-000065AB0000}"/>
    <cellStyle name="Normal 7 19 2 4 2 4 5" xfId="24387" xr:uid="{00000000-0005-0000-0000-000066AB0000}"/>
    <cellStyle name="Normal 7 19 2 4 2 4 6" xfId="29339" xr:uid="{00000000-0005-0000-0000-000067AB0000}"/>
    <cellStyle name="Normal 7 19 2 4 2 4 7" xfId="34291" xr:uid="{00000000-0005-0000-0000-000068AB0000}"/>
    <cellStyle name="Normal 7 19 2 4 2 5" xfId="6036" xr:uid="{00000000-0005-0000-0000-000069AB0000}"/>
    <cellStyle name="Normal 7 19 2 4 2 5 2" xfId="10986" xr:uid="{00000000-0005-0000-0000-00006AAB0000}"/>
    <cellStyle name="Normal 7 19 2 4 2 5 2 2" xfId="45647" xr:uid="{00000000-0005-0000-0000-00006BAB0000}"/>
    <cellStyle name="Normal 7 19 2 4 2 5 3" xfId="15936" xr:uid="{00000000-0005-0000-0000-00006CAB0000}"/>
    <cellStyle name="Normal 7 19 2 4 2 5 3 2" xfId="40695" xr:uid="{00000000-0005-0000-0000-00006DAB0000}"/>
    <cellStyle name="Normal 7 19 2 4 2 5 4" xfId="20887" xr:uid="{00000000-0005-0000-0000-00006EAB0000}"/>
    <cellStyle name="Normal 7 19 2 4 2 5 5" xfId="25839" xr:uid="{00000000-0005-0000-0000-00006FAB0000}"/>
    <cellStyle name="Normal 7 19 2 4 2 5 6" xfId="30791" xr:uid="{00000000-0005-0000-0000-000070AB0000}"/>
    <cellStyle name="Normal 7 19 2 4 2 5 7" xfId="35743" xr:uid="{00000000-0005-0000-0000-000071AB0000}"/>
    <cellStyle name="Normal 7 19 2 4 2 6" xfId="2274" xr:uid="{00000000-0005-0000-0000-000072AB0000}"/>
    <cellStyle name="Normal 7 19 2 4 2 6 2" xfId="41885" xr:uid="{00000000-0005-0000-0000-000073AB0000}"/>
    <cellStyle name="Normal 7 19 2 4 2 7" xfId="7224" xr:uid="{00000000-0005-0000-0000-000074AB0000}"/>
    <cellStyle name="Normal 7 19 2 4 2 7 2" xfId="36933" xr:uid="{00000000-0005-0000-0000-000075AB0000}"/>
    <cellStyle name="Normal 7 19 2 4 2 8" xfId="12174" xr:uid="{00000000-0005-0000-0000-000076AB0000}"/>
    <cellStyle name="Normal 7 19 2 4 2 9" xfId="17125" xr:uid="{00000000-0005-0000-0000-000077AB0000}"/>
    <cellStyle name="Normal 7 19 2 4 3" xfId="822" xr:uid="{00000000-0005-0000-0000-000078AB0000}"/>
    <cellStyle name="Normal 7 19 2 4 3 10" xfId="32575" xr:uid="{00000000-0005-0000-0000-000079AB0000}"/>
    <cellStyle name="Normal 7 19 2 4 3 2" xfId="4320" xr:uid="{00000000-0005-0000-0000-00007AAB0000}"/>
    <cellStyle name="Normal 7 19 2 4 3 2 2" xfId="9270" xr:uid="{00000000-0005-0000-0000-00007BAB0000}"/>
    <cellStyle name="Normal 7 19 2 4 3 2 2 2" xfId="43931" xr:uid="{00000000-0005-0000-0000-00007CAB0000}"/>
    <cellStyle name="Normal 7 19 2 4 3 2 3" xfId="14220" xr:uid="{00000000-0005-0000-0000-00007DAB0000}"/>
    <cellStyle name="Normal 7 19 2 4 3 2 3 2" xfId="38979" xr:uid="{00000000-0005-0000-0000-00007EAB0000}"/>
    <cellStyle name="Normal 7 19 2 4 3 2 4" xfId="19171" xr:uid="{00000000-0005-0000-0000-00007FAB0000}"/>
    <cellStyle name="Normal 7 19 2 4 3 2 5" xfId="24123" xr:uid="{00000000-0005-0000-0000-000080AB0000}"/>
    <cellStyle name="Normal 7 19 2 4 3 2 6" xfId="29075" xr:uid="{00000000-0005-0000-0000-000081AB0000}"/>
    <cellStyle name="Normal 7 19 2 4 3 2 7" xfId="34027" xr:uid="{00000000-0005-0000-0000-000082AB0000}"/>
    <cellStyle name="Normal 7 19 2 4 3 3" xfId="5772" xr:uid="{00000000-0005-0000-0000-000083AB0000}"/>
    <cellStyle name="Normal 7 19 2 4 3 3 2" xfId="10722" xr:uid="{00000000-0005-0000-0000-000084AB0000}"/>
    <cellStyle name="Normal 7 19 2 4 3 3 2 2" xfId="45383" xr:uid="{00000000-0005-0000-0000-000085AB0000}"/>
    <cellStyle name="Normal 7 19 2 4 3 3 3" xfId="15672" xr:uid="{00000000-0005-0000-0000-000086AB0000}"/>
    <cellStyle name="Normal 7 19 2 4 3 3 3 2" xfId="40431" xr:uid="{00000000-0005-0000-0000-000087AB0000}"/>
    <cellStyle name="Normal 7 19 2 4 3 3 4" xfId="20623" xr:uid="{00000000-0005-0000-0000-000088AB0000}"/>
    <cellStyle name="Normal 7 19 2 4 3 3 5" xfId="25575" xr:uid="{00000000-0005-0000-0000-000089AB0000}"/>
    <cellStyle name="Normal 7 19 2 4 3 3 6" xfId="30527" xr:uid="{00000000-0005-0000-0000-00008AAB0000}"/>
    <cellStyle name="Normal 7 19 2 4 3 3 7" xfId="35479" xr:uid="{00000000-0005-0000-0000-00008BAB0000}"/>
    <cellStyle name="Normal 7 19 2 4 3 4" xfId="2868" xr:uid="{00000000-0005-0000-0000-00008CAB0000}"/>
    <cellStyle name="Normal 7 19 2 4 3 4 2" xfId="42479" xr:uid="{00000000-0005-0000-0000-00008DAB0000}"/>
    <cellStyle name="Normal 7 19 2 4 3 5" xfId="7818" xr:uid="{00000000-0005-0000-0000-00008EAB0000}"/>
    <cellStyle name="Normal 7 19 2 4 3 5 2" xfId="37527" xr:uid="{00000000-0005-0000-0000-00008FAB0000}"/>
    <cellStyle name="Normal 7 19 2 4 3 6" xfId="12768" xr:uid="{00000000-0005-0000-0000-000090AB0000}"/>
    <cellStyle name="Normal 7 19 2 4 3 7" xfId="17719" xr:uid="{00000000-0005-0000-0000-000091AB0000}"/>
    <cellStyle name="Normal 7 19 2 4 3 8" xfId="22671" xr:uid="{00000000-0005-0000-0000-000092AB0000}"/>
    <cellStyle name="Normal 7 19 2 4 3 9" xfId="27623" xr:uid="{00000000-0005-0000-0000-000093AB0000}"/>
    <cellStyle name="Normal 7 19 2 4 4" xfId="1416" xr:uid="{00000000-0005-0000-0000-000094AB0000}"/>
    <cellStyle name="Normal 7 19 2 4 4 10" xfId="33169" xr:uid="{00000000-0005-0000-0000-000095AB0000}"/>
    <cellStyle name="Normal 7 19 2 4 4 2" xfId="4914" xr:uid="{00000000-0005-0000-0000-000096AB0000}"/>
    <cellStyle name="Normal 7 19 2 4 4 2 2" xfId="9864" xr:uid="{00000000-0005-0000-0000-000097AB0000}"/>
    <cellStyle name="Normal 7 19 2 4 4 2 2 2" xfId="44525" xr:uid="{00000000-0005-0000-0000-000098AB0000}"/>
    <cellStyle name="Normal 7 19 2 4 4 2 3" xfId="14814" xr:uid="{00000000-0005-0000-0000-000099AB0000}"/>
    <cellStyle name="Normal 7 19 2 4 4 2 3 2" xfId="39573" xr:uid="{00000000-0005-0000-0000-00009AAB0000}"/>
    <cellStyle name="Normal 7 19 2 4 4 2 4" xfId="19765" xr:uid="{00000000-0005-0000-0000-00009BAB0000}"/>
    <cellStyle name="Normal 7 19 2 4 4 2 5" xfId="24717" xr:uid="{00000000-0005-0000-0000-00009CAB0000}"/>
    <cellStyle name="Normal 7 19 2 4 4 2 6" xfId="29669" xr:uid="{00000000-0005-0000-0000-00009DAB0000}"/>
    <cellStyle name="Normal 7 19 2 4 4 2 7" xfId="34621" xr:uid="{00000000-0005-0000-0000-00009EAB0000}"/>
    <cellStyle name="Normal 7 19 2 4 4 3" xfId="6366" xr:uid="{00000000-0005-0000-0000-00009FAB0000}"/>
    <cellStyle name="Normal 7 19 2 4 4 3 2" xfId="11316" xr:uid="{00000000-0005-0000-0000-0000A0AB0000}"/>
    <cellStyle name="Normal 7 19 2 4 4 3 2 2" xfId="45977" xr:uid="{00000000-0005-0000-0000-0000A1AB0000}"/>
    <cellStyle name="Normal 7 19 2 4 4 3 3" xfId="16266" xr:uid="{00000000-0005-0000-0000-0000A2AB0000}"/>
    <cellStyle name="Normal 7 19 2 4 4 3 3 2" xfId="41025" xr:uid="{00000000-0005-0000-0000-0000A3AB0000}"/>
    <cellStyle name="Normal 7 19 2 4 4 3 4" xfId="21217" xr:uid="{00000000-0005-0000-0000-0000A4AB0000}"/>
    <cellStyle name="Normal 7 19 2 4 4 3 5" xfId="26169" xr:uid="{00000000-0005-0000-0000-0000A5AB0000}"/>
    <cellStyle name="Normal 7 19 2 4 4 3 6" xfId="31121" xr:uid="{00000000-0005-0000-0000-0000A6AB0000}"/>
    <cellStyle name="Normal 7 19 2 4 4 3 7" xfId="36073" xr:uid="{00000000-0005-0000-0000-0000A7AB0000}"/>
    <cellStyle name="Normal 7 19 2 4 4 4" xfId="3462" xr:uid="{00000000-0005-0000-0000-0000A8AB0000}"/>
    <cellStyle name="Normal 7 19 2 4 4 4 2" xfId="43073" xr:uid="{00000000-0005-0000-0000-0000A9AB0000}"/>
    <cellStyle name="Normal 7 19 2 4 4 5" xfId="8412" xr:uid="{00000000-0005-0000-0000-0000AAAB0000}"/>
    <cellStyle name="Normal 7 19 2 4 4 5 2" xfId="38121" xr:uid="{00000000-0005-0000-0000-0000ABAB0000}"/>
    <cellStyle name="Normal 7 19 2 4 4 6" xfId="13362" xr:uid="{00000000-0005-0000-0000-0000ACAB0000}"/>
    <cellStyle name="Normal 7 19 2 4 4 7" xfId="18313" xr:uid="{00000000-0005-0000-0000-0000ADAB0000}"/>
    <cellStyle name="Normal 7 19 2 4 4 8" xfId="23265" xr:uid="{00000000-0005-0000-0000-0000AEAB0000}"/>
    <cellStyle name="Normal 7 19 2 4 4 9" xfId="28217" xr:uid="{00000000-0005-0000-0000-0000AFAB0000}"/>
    <cellStyle name="Normal 7 19 2 4 5" xfId="2538" xr:uid="{00000000-0005-0000-0000-0000B0AB0000}"/>
    <cellStyle name="Normal 7 19 2 4 5 2" xfId="7488" xr:uid="{00000000-0005-0000-0000-0000B1AB0000}"/>
    <cellStyle name="Normal 7 19 2 4 5 2 2" xfId="42149" xr:uid="{00000000-0005-0000-0000-0000B2AB0000}"/>
    <cellStyle name="Normal 7 19 2 4 5 3" xfId="12438" xr:uid="{00000000-0005-0000-0000-0000B3AB0000}"/>
    <cellStyle name="Normal 7 19 2 4 5 3 2" xfId="37197" xr:uid="{00000000-0005-0000-0000-0000B4AB0000}"/>
    <cellStyle name="Normal 7 19 2 4 5 4" xfId="17389" xr:uid="{00000000-0005-0000-0000-0000B5AB0000}"/>
    <cellStyle name="Normal 7 19 2 4 5 5" xfId="22341" xr:uid="{00000000-0005-0000-0000-0000B6AB0000}"/>
    <cellStyle name="Normal 7 19 2 4 5 6" xfId="27293" xr:uid="{00000000-0005-0000-0000-0000B7AB0000}"/>
    <cellStyle name="Normal 7 19 2 4 5 7" xfId="32245" xr:uid="{00000000-0005-0000-0000-0000B8AB0000}"/>
    <cellStyle name="Normal 7 19 2 4 6" xfId="3990" xr:uid="{00000000-0005-0000-0000-0000B9AB0000}"/>
    <cellStyle name="Normal 7 19 2 4 6 2" xfId="8940" xr:uid="{00000000-0005-0000-0000-0000BAAB0000}"/>
    <cellStyle name="Normal 7 19 2 4 6 2 2" xfId="43601" xr:uid="{00000000-0005-0000-0000-0000BBAB0000}"/>
    <cellStyle name="Normal 7 19 2 4 6 3" xfId="13890" xr:uid="{00000000-0005-0000-0000-0000BCAB0000}"/>
    <cellStyle name="Normal 7 19 2 4 6 3 2" xfId="38649" xr:uid="{00000000-0005-0000-0000-0000BDAB0000}"/>
    <cellStyle name="Normal 7 19 2 4 6 4" xfId="18841" xr:uid="{00000000-0005-0000-0000-0000BEAB0000}"/>
    <cellStyle name="Normal 7 19 2 4 6 5" xfId="23793" xr:uid="{00000000-0005-0000-0000-0000BFAB0000}"/>
    <cellStyle name="Normal 7 19 2 4 6 6" xfId="28745" xr:uid="{00000000-0005-0000-0000-0000C0AB0000}"/>
    <cellStyle name="Normal 7 19 2 4 6 7" xfId="33697" xr:uid="{00000000-0005-0000-0000-0000C1AB0000}"/>
    <cellStyle name="Normal 7 19 2 4 7" xfId="5442" xr:uid="{00000000-0005-0000-0000-0000C2AB0000}"/>
    <cellStyle name="Normal 7 19 2 4 7 2" xfId="10392" xr:uid="{00000000-0005-0000-0000-0000C3AB0000}"/>
    <cellStyle name="Normal 7 19 2 4 7 2 2" xfId="45053" xr:uid="{00000000-0005-0000-0000-0000C4AB0000}"/>
    <cellStyle name="Normal 7 19 2 4 7 3" xfId="15342" xr:uid="{00000000-0005-0000-0000-0000C5AB0000}"/>
    <cellStyle name="Normal 7 19 2 4 7 3 2" xfId="40101" xr:uid="{00000000-0005-0000-0000-0000C6AB0000}"/>
    <cellStyle name="Normal 7 19 2 4 7 4" xfId="20293" xr:uid="{00000000-0005-0000-0000-0000C7AB0000}"/>
    <cellStyle name="Normal 7 19 2 4 7 5" xfId="25245" xr:uid="{00000000-0005-0000-0000-0000C8AB0000}"/>
    <cellStyle name="Normal 7 19 2 4 7 6" xfId="30197" xr:uid="{00000000-0005-0000-0000-0000C9AB0000}"/>
    <cellStyle name="Normal 7 19 2 4 7 7" xfId="35149" xr:uid="{00000000-0005-0000-0000-0000CAAB0000}"/>
    <cellStyle name="Normal 7 19 2 4 8" xfId="2010" xr:uid="{00000000-0005-0000-0000-0000CBAB0000}"/>
    <cellStyle name="Normal 7 19 2 4 8 2" xfId="41621" xr:uid="{00000000-0005-0000-0000-0000CCAB0000}"/>
    <cellStyle name="Normal 7 19 2 4 9" xfId="6960" xr:uid="{00000000-0005-0000-0000-0000CDAB0000}"/>
    <cellStyle name="Normal 7 19 2 4 9 2" xfId="36669" xr:uid="{00000000-0005-0000-0000-0000CEAB0000}"/>
    <cellStyle name="Normal 7 19 2 5" xfId="624" xr:uid="{00000000-0005-0000-0000-0000CFAB0000}"/>
    <cellStyle name="Normal 7 19 2 5 10" xfId="21615" xr:uid="{00000000-0005-0000-0000-0000D0AB0000}"/>
    <cellStyle name="Normal 7 19 2 5 11" xfId="26567" xr:uid="{00000000-0005-0000-0000-0000D1AB0000}"/>
    <cellStyle name="Normal 7 19 2 5 12" xfId="31519" xr:uid="{00000000-0005-0000-0000-0000D2AB0000}"/>
    <cellStyle name="Normal 7 19 2 5 2" xfId="1218" xr:uid="{00000000-0005-0000-0000-0000D3AB0000}"/>
    <cellStyle name="Normal 7 19 2 5 2 10" xfId="32971" xr:uid="{00000000-0005-0000-0000-0000D4AB0000}"/>
    <cellStyle name="Normal 7 19 2 5 2 2" xfId="4716" xr:uid="{00000000-0005-0000-0000-0000D5AB0000}"/>
    <cellStyle name="Normal 7 19 2 5 2 2 2" xfId="9666" xr:uid="{00000000-0005-0000-0000-0000D6AB0000}"/>
    <cellStyle name="Normal 7 19 2 5 2 2 2 2" xfId="44327" xr:uid="{00000000-0005-0000-0000-0000D7AB0000}"/>
    <cellStyle name="Normal 7 19 2 5 2 2 3" xfId="14616" xr:uid="{00000000-0005-0000-0000-0000D8AB0000}"/>
    <cellStyle name="Normal 7 19 2 5 2 2 3 2" xfId="39375" xr:uid="{00000000-0005-0000-0000-0000D9AB0000}"/>
    <cellStyle name="Normal 7 19 2 5 2 2 4" xfId="19567" xr:uid="{00000000-0005-0000-0000-0000DAAB0000}"/>
    <cellStyle name="Normal 7 19 2 5 2 2 5" xfId="24519" xr:uid="{00000000-0005-0000-0000-0000DBAB0000}"/>
    <cellStyle name="Normal 7 19 2 5 2 2 6" xfId="29471" xr:uid="{00000000-0005-0000-0000-0000DCAB0000}"/>
    <cellStyle name="Normal 7 19 2 5 2 2 7" xfId="34423" xr:uid="{00000000-0005-0000-0000-0000DDAB0000}"/>
    <cellStyle name="Normal 7 19 2 5 2 3" xfId="6168" xr:uid="{00000000-0005-0000-0000-0000DEAB0000}"/>
    <cellStyle name="Normal 7 19 2 5 2 3 2" xfId="11118" xr:uid="{00000000-0005-0000-0000-0000DFAB0000}"/>
    <cellStyle name="Normal 7 19 2 5 2 3 2 2" xfId="45779" xr:uid="{00000000-0005-0000-0000-0000E0AB0000}"/>
    <cellStyle name="Normal 7 19 2 5 2 3 3" xfId="16068" xr:uid="{00000000-0005-0000-0000-0000E1AB0000}"/>
    <cellStyle name="Normal 7 19 2 5 2 3 3 2" xfId="40827" xr:uid="{00000000-0005-0000-0000-0000E2AB0000}"/>
    <cellStyle name="Normal 7 19 2 5 2 3 4" xfId="21019" xr:uid="{00000000-0005-0000-0000-0000E3AB0000}"/>
    <cellStyle name="Normal 7 19 2 5 2 3 5" xfId="25971" xr:uid="{00000000-0005-0000-0000-0000E4AB0000}"/>
    <cellStyle name="Normal 7 19 2 5 2 3 6" xfId="30923" xr:uid="{00000000-0005-0000-0000-0000E5AB0000}"/>
    <cellStyle name="Normal 7 19 2 5 2 3 7" xfId="35875" xr:uid="{00000000-0005-0000-0000-0000E6AB0000}"/>
    <cellStyle name="Normal 7 19 2 5 2 4" xfId="3264" xr:uid="{00000000-0005-0000-0000-0000E7AB0000}"/>
    <cellStyle name="Normal 7 19 2 5 2 4 2" xfId="42875" xr:uid="{00000000-0005-0000-0000-0000E8AB0000}"/>
    <cellStyle name="Normal 7 19 2 5 2 5" xfId="8214" xr:uid="{00000000-0005-0000-0000-0000E9AB0000}"/>
    <cellStyle name="Normal 7 19 2 5 2 5 2" xfId="37923" xr:uid="{00000000-0005-0000-0000-0000EAAB0000}"/>
    <cellStyle name="Normal 7 19 2 5 2 6" xfId="13164" xr:uid="{00000000-0005-0000-0000-0000EBAB0000}"/>
    <cellStyle name="Normal 7 19 2 5 2 7" xfId="18115" xr:uid="{00000000-0005-0000-0000-0000ECAB0000}"/>
    <cellStyle name="Normal 7 19 2 5 2 8" xfId="23067" xr:uid="{00000000-0005-0000-0000-0000EDAB0000}"/>
    <cellStyle name="Normal 7 19 2 5 2 9" xfId="28019" xr:uid="{00000000-0005-0000-0000-0000EEAB0000}"/>
    <cellStyle name="Normal 7 19 2 5 3" xfId="2670" xr:uid="{00000000-0005-0000-0000-0000EFAB0000}"/>
    <cellStyle name="Normal 7 19 2 5 3 2" xfId="7620" xr:uid="{00000000-0005-0000-0000-0000F0AB0000}"/>
    <cellStyle name="Normal 7 19 2 5 3 2 2" xfId="42281" xr:uid="{00000000-0005-0000-0000-0000F1AB0000}"/>
    <cellStyle name="Normal 7 19 2 5 3 3" xfId="12570" xr:uid="{00000000-0005-0000-0000-0000F2AB0000}"/>
    <cellStyle name="Normal 7 19 2 5 3 3 2" xfId="37329" xr:uid="{00000000-0005-0000-0000-0000F3AB0000}"/>
    <cellStyle name="Normal 7 19 2 5 3 4" xfId="17521" xr:uid="{00000000-0005-0000-0000-0000F4AB0000}"/>
    <cellStyle name="Normal 7 19 2 5 3 5" xfId="22473" xr:uid="{00000000-0005-0000-0000-0000F5AB0000}"/>
    <cellStyle name="Normal 7 19 2 5 3 6" xfId="27425" xr:uid="{00000000-0005-0000-0000-0000F6AB0000}"/>
    <cellStyle name="Normal 7 19 2 5 3 7" xfId="32377" xr:uid="{00000000-0005-0000-0000-0000F7AB0000}"/>
    <cellStyle name="Normal 7 19 2 5 4" xfId="4122" xr:uid="{00000000-0005-0000-0000-0000F8AB0000}"/>
    <cellStyle name="Normal 7 19 2 5 4 2" xfId="9072" xr:uid="{00000000-0005-0000-0000-0000F9AB0000}"/>
    <cellStyle name="Normal 7 19 2 5 4 2 2" xfId="43733" xr:uid="{00000000-0005-0000-0000-0000FAAB0000}"/>
    <cellStyle name="Normal 7 19 2 5 4 3" xfId="14022" xr:uid="{00000000-0005-0000-0000-0000FBAB0000}"/>
    <cellStyle name="Normal 7 19 2 5 4 3 2" xfId="38781" xr:uid="{00000000-0005-0000-0000-0000FCAB0000}"/>
    <cellStyle name="Normal 7 19 2 5 4 4" xfId="18973" xr:uid="{00000000-0005-0000-0000-0000FDAB0000}"/>
    <cellStyle name="Normal 7 19 2 5 4 5" xfId="23925" xr:uid="{00000000-0005-0000-0000-0000FEAB0000}"/>
    <cellStyle name="Normal 7 19 2 5 4 6" xfId="28877" xr:uid="{00000000-0005-0000-0000-0000FFAB0000}"/>
    <cellStyle name="Normal 7 19 2 5 4 7" xfId="33829" xr:uid="{00000000-0005-0000-0000-000000AC0000}"/>
    <cellStyle name="Normal 7 19 2 5 5" xfId="5574" xr:uid="{00000000-0005-0000-0000-000001AC0000}"/>
    <cellStyle name="Normal 7 19 2 5 5 2" xfId="10524" xr:uid="{00000000-0005-0000-0000-000002AC0000}"/>
    <cellStyle name="Normal 7 19 2 5 5 2 2" xfId="45185" xr:uid="{00000000-0005-0000-0000-000003AC0000}"/>
    <cellStyle name="Normal 7 19 2 5 5 3" xfId="15474" xr:uid="{00000000-0005-0000-0000-000004AC0000}"/>
    <cellStyle name="Normal 7 19 2 5 5 3 2" xfId="40233" xr:uid="{00000000-0005-0000-0000-000005AC0000}"/>
    <cellStyle name="Normal 7 19 2 5 5 4" xfId="20425" xr:uid="{00000000-0005-0000-0000-000006AC0000}"/>
    <cellStyle name="Normal 7 19 2 5 5 5" xfId="25377" xr:uid="{00000000-0005-0000-0000-000007AC0000}"/>
    <cellStyle name="Normal 7 19 2 5 5 6" xfId="30329" xr:uid="{00000000-0005-0000-0000-000008AC0000}"/>
    <cellStyle name="Normal 7 19 2 5 5 7" xfId="35281" xr:uid="{00000000-0005-0000-0000-000009AC0000}"/>
    <cellStyle name="Normal 7 19 2 5 6" xfId="1812" xr:uid="{00000000-0005-0000-0000-00000AAC0000}"/>
    <cellStyle name="Normal 7 19 2 5 6 2" xfId="41423" xr:uid="{00000000-0005-0000-0000-00000BAC0000}"/>
    <cellStyle name="Normal 7 19 2 5 7" xfId="6762" xr:uid="{00000000-0005-0000-0000-00000CAC0000}"/>
    <cellStyle name="Normal 7 19 2 5 7 2" xfId="36471" xr:uid="{00000000-0005-0000-0000-00000DAC0000}"/>
    <cellStyle name="Normal 7 19 2 5 8" xfId="11712" xr:uid="{00000000-0005-0000-0000-00000EAC0000}"/>
    <cellStyle name="Normal 7 19 2 5 9" xfId="16663" xr:uid="{00000000-0005-0000-0000-00000FAC0000}"/>
    <cellStyle name="Normal 7 19 2 6" xfId="888" xr:uid="{00000000-0005-0000-0000-000010AC0000}"/>
    <cellStyle name="Normal 7 19 2 6 10" xfId="21879" xr:uid="{00000000-0005-0000-0000-000011AC0000}"/>
    <cellStyle name="Normal 7 19 2 6 11" xfId="26831" xr:uid="{00000000-0005-0000-0000-000012AC0000}"/>
    <cellStyle name="Normal 7 19 2 6 12" xfId="31783" xr:uid="{00000000-0005-0000-0000-000013AC0000}"/>
    <cellStyle name="Normal 7 19 2 6 2" xfId="1482" xr:uid="{00000000-0005-0000-0000-000014AC0000}"/>
    <cellStyle name="Normal 7 19 2 6 2 10" xfId="33235" xr:uid="{00000000-0005-0000-0000-000015AC0000}"/>
    <cellStyle name="Normal 7 19 2 6 2 2" xfId="4980" xr:uid="{00000000-0005-0000-0000-000016AC0000}"/>
    <cellStyle name="Normal 7 19 2 6 2 2 2" xfId="9930" xr:uid="{00000000-0005-0000-0000-000017AC0000}"/>
    <cellStyle name="Normal 7 19 2 6 2 2 2 2" xfId="44591" xr:uid="{00000000-0005-0000-0000-000018AC0000}"/>
    <cellStyle name="Normal 7 19 2 6 2 2 3" xfId="14880" xr:uid="{00000000-0005-0000-0000-000019AC0000}"/>
    <cellStyle name="Normal 7 19 2 6 2 2 3 2" xfId="39639" xr:uid="{00000000-0005-0000-0000-00001AAC0000}"/>
    <cellStyle name="Normal 7 19 2 6 2 2 4" xfId="19831" xr:uid="{00000000-0005-0000-0000-00001BAC0000}"/>
    <cellStyle name="Normal 7 19 2 6 2 2 5" xfId="24783" xr:uid="{00000000-0005-0000-0000-00001CAC0000}"/>
    <cellStyle name="Normal 7 19 2 6 2 2 6" xfId="29735" xr:uid="{00000000-0005-0000-0000-00001DAC0000}"/>
    <cellStyle name="Normal 7 19 2 6 2 2 7" xfId="34687" xr:uid="{00000000-0005-0000-0000-00001EAC0000}"/>
    <cellStyle name="Normal 7 19 2 6 2 3" xfId="6432" xr:uid="{00000000-0005-0000-0000-00001FAC0000}"/>
    <cellStyle name="Normal 7 19 2 6 2 3 2" xfId="11382" xr:uid="{00000000-0005-0000-0000-000020AC0000}"/>
    <cellStyle name="Normal 7 19 2 6 2 3 2 2" xfId="46043" xr:uid="{00000000-0005-0000-0000-000021AC0000}"/>
    <cellStyle name="Normal 7 19 2 6 2 3 3" xfId="16332" xr:uid="{00000000-0005-0000-0000-000022AC0000}"/>
    <cellStyle name="Normal 7 19 2 6 2 3 3 2" xfId="41091" xr:uid="{00000000-0005-0000-0000-000023AC0000}"/>
    <cellStyle name="Normal 7 19 2 6 2 3 4" xfId="21283" xr:uid="{00000000-0005-0000-0000-000024AC0000}"/>
    <cellStyle name="Normal 7 19 2 6 2 3 5" xfId="26235" xr:uid="{00000000-0005-0000-0000-000025AC0000}"/>
    <cellStyle name="Normal 7 19 2 6 2 3 6" xfId="31187" xr:uid="{00000000-0005-0000-0000-000026AC0000}"/>
    <cellStyle name="Normal 7 19 2 6 2 3 7" xfId="36139" xr:uid="{00000000-0005-0000-0000-000027AC0000}"/>
    <cellStyle name="Normal 7 19 2 6 2 4" xfId="3528" xr:uid="{00000000-0005-0000-0000-000028AC0000}"/>
    <cellStyle name="Normal 7 19 2 6 2 4 2" xfId="43139" xr:uid="{00000000-0005-0000-0000-000029AC0000}"/>
    <cellStyle name="Normal 7 19 2 6 2 5" xfId="8478" xr:uid="{00000000-0005-0000-0000-00002AAC0000}"/>
    <cellStyle name="Normal 7 19 2 6 2 5 2" xfId="38187" xr:uid="{00000000-0005-0000-0000-00002BAC0000}"/>
    <cellStyle name="Normal 7 19 2 6 2 6" xfId="13428" xr:uid="{00000000-0005-0000-0000-00002CAC0000}"/>
    <cellStyle name="Normal 7 19 2 6 2 7" xfId="18379" xr:uid="{00000000-0005-0000-0000-00002DAC0000}"/>
    <cellStyle name="Normal 7 19 2 6 2 8" xfId="23331" xr:uid="{00000000-0005-0000-0000-00002EAC0000}"/>
    <cellStyle name="Normal 7 19 2 6 2 9" xfId="28283" xr:uid="{00000000-0005-0000-0000-00002FAC0000}"/>
    <cellStyle name="Normal 7 19 2 6 3" xfId="2934" xr:uid="{00000000-0005-0000-0000-000030AC0000}"/>
    <cellStyle name="Normal 7 19 2 6 3 2" xfId="7884" xr:uid="{00000000-0005-0000-0000-000031AC0000}"/>
    <cellStyle name="Normal 7 19 2 6 3 2 2" xfId="42545" xr:uid="{00000000-0005-0000-0000-000032AC0000}"/>
    <cellStyle name="Normal 7 19 2 6 3 3" xfId="12834" xr:uid="{00000000-0005-0000-0000-000033AC0000}"/>
    <cellStyle name="Normal 7 19 2 6 3 3 2" xfId="37593" xr:uid="{00000000-0005-0000-0000-000034AC0000}"/>
    <cellStyle name="Normal 7 19 2 6 3 4" xfId="17785" xr:uid="{00000000-0005-0000-0000-000035AC0000}"/>
    <cellStyle name="Normal 7 19 2 6 3 5" xfId="22737" xr:uid="{00000000-0005-0000-0000-000036AC0000}"/>
    <cellStyle name="Normal 7 19 2 6 3 6" xfId="27689" xr:uid="{00000000-0005-0000-0000-000037AC0000}"/>
    <cellStyle name="Normal 7 19 2 6 3 7" xfId="32641" xr:uid="{00000000-0005-0000-0000-000038AC0000}"/>
    <cellStyle name="Normal 7 19 2 6 4" xfId="4386" xr:uid="{00000000-0005-0000-0000-000039AC0000}"/>
    <cellStyle name="Normal 7 19 2 6 4 2" xfId="9336" xr:uid="{00000000-0005-0000-0000-00003AAC0000}"/>
    <cellStyle name="Normal 7 19 2 6 4 2 2" xfId="43997" xr:uid="{00000000-0005-0000-0000-00003BAC0000}"/>
    <cellStyle name="Normal 7 19 2 6 4 3" xfId="14286" xr:uid="{00000000-0005-0000-0000-00003CAC0000}"/>
    <cellStyle name="Normal 7 19 2 6 4 3 2" xfId="39045" xr:uid="{00000000-0005-0000-0000-00003DAC0000}"/>
    <cellStyle name="Normal 7 19 2 6 4 4" xfId="19237" xr:uid="{00000000-0005-0000-0000-00003EAC0000}"/>
    <cellStyle name="Normal 7 19 2 6 4 5" xfId="24189" xr:uid="{00000000-0005-0000-0000-00003FAC0000}"/>
    <cellStyle name="Normal 7 19 2 6 4 6" xfId="29141" xr:uid="{00000000-0005-0000-0000-000040AC0000}"/>
    <cellStyle name="Normal 7 19 2 6 4 7" xfId="34093" xr:uid="{00000000-0005-0000-0000-000041AC0000}"/>
    <cellStyle name="Normal 7 19 2 6 5" xfId="5838" xr:uid="{00000000-0005-0000-0000-000042AC0000}"/>
    <cellStyle name="Normal 7 19 2 6 5 2" xfId="10788" xr:uid="{00000000-0005-0000-0000-000043AC0000}"/>
    <cellStyle name="Normal 7 19 2 6 5 2 2" xfId="45449" xr:uid="{00000000-0005-0000-0000-000044AC0000}"/>
    <cellStyle name="Normal 7 19 2 6 5 3" xfId="15738" xr:uid="{00000000-0005-0000-0000-000045AC0000}"/>
    <cellStyle name="Normal 7 19 2 6 5 3 2" xfId="40497" xr:uid="{00000000-0005-0000-0000-000046AC0000}"/>
    <cellStyle name="Normal 7 19 2 6 5 4" xfId="20689" xr:uid="{00000000-0005-0000-0000-000047AC0000}"/>
    <cellStyle name="Normal 7 19 2 6 5 5" xfId="25641" xr:uid="{00000000-0005-0000-0000-000048AC0000}"/>
    <cellStyle name="Normal 7 19 2 6 5 6" xfId="30593" xr:uid="{00000000-0005-0000-0000-000049AC0000}"/>
    <cellStyle name="Normal 7 19 2 6 5 7" xfId="35545" xr:uid="{00000000-0005-0000-0000-00004AAC0000}"/>
    <cellStyle name="Normal 7 19 2 6 6" xfId="2076" xr:uid="{00000000-0005-0000-0000-00004BAC0000}"/>
    <cellStyle name="Normal 7 19 2 6 6 2" xfId="41687" xr:uid="{00000000-0005-0000-0000-00004CAC0000}"/>
    <cellStyle name="Normal 7 19 2 6 7" xfId="7026" xr:uid="{00000000-0005-0000-0000-00004DAC0000}"/>
    <cellStyle name="Normal 7 19 2 6 7 2" xfId="36735" xr:uid="{00000000-0005-0000-0000-00004EAC0000}"/>
    <cellStyle name="Normal 7 19 2 6 8" xfId="11976" xr:uid="{00000000-0005-0000-0000-00004FAC0000}"/>
    <cellStyle name="Normal 7 19 2 6 9" xfId="16927" xr:uid="{00000000-0005-0000-0000-000050AC0000}"/>
    <cellStyle name="Normal 7 19 2 7" xfId="558" xr:uid="{00000000-0005-0000-0000-000051AC0000}"/>
    <cellStyle name="Normal 7 19 2 7 10" xfId="32311" xr:uid="{00000000-0005-0000-0000-000052AC0000}"/>
    <cellStyle name="Normal 7 19 2 7 2" xfId="4056" xr:uid="{00000000-0005-0000-0000-000053AC0000}"/>
    <cellStyle name="Normal 7 19 2 7 2 2" xfId="9006" xr:uid="{00000000-0005-0000-0000-000054AC0000}"/>
    <cellStyle name="Normal 7 19 2 7 2 2 2" xfId="43667" xr:uid="{00000000-0005-0000-0000-000055AC0000}"/>
    <cellStyle name="Normal 7 19 2 7 2 3" xfId="13956" xr:uid="{00000000-0005-0000-0000-000056AC0000}"/>
    <cellStyle name="Normal 7 19 2 7 2 3 2" xfId="38715" xr:uid="{00000000-0005-0000-0000-000057AC0000}"/>
    <cellStyle name="Normal 7 19 2 7 2 4" xfId="18907" xr:uid="{00000000-0005-0000-0000-000058AC0000}"/>
    <cellStyle name="Normal 7 19 2 7 2 5" xfId="23859" xr:uid="{00000000-0005-0000-0000-000059AC0000}"/>
    <cellStyle name="Normal 7 19 2 7 2 6" xfId="28811" xr:uid="{00000000-0005-0000-0000-00005AAC0000}"/>
    <cellStyle name="Normal 7 19 2 7 2 7" xfId="33763" xr:uid="{00000000-0005-0000-0000-00005BAC0000}"/>
    <cellStyle name="Normal 7 19 2 7 3" xfId="5508" xr:uid="{00000000-0005-0000-0000-00005CAC0000}"/>
    <cellStyle name="Normal 7 19 2 7 3 2" xfId="10458" xr:uid="{00000000-0005-0000-0000-00005DAC0000}"/>
    <cellStyle name="Normal 7 19 2 7 3 2 2" xfId="45119" xr:uid="{00000000-0005-0000-0000-00005EAC0000}"/>
    <cellStyle name="Normal 7 19 2 7 3 3" xfId="15408" xr:uid="{00000000-0005-0000-0000-00005FAC0000}"/>
    <cellStyle name="Normal 7 19 2 7 3 3 2" xfId="40167" xr:uid="{00000000-0005-0000-0000-000060AC0000}"/>
    <cellStyle name="Normal 7 19 2 7 3 4" xfId="20359" xr:uid="{00000000-0005-0000-0000-000061AC0000}"/>
    <cellStyle name="Normal 7 19 2 7 3 5" xfId="25311" xr:uid="{00000000-0005-0000-0000-000062AC0000}"/>
    <cellStyle name="Normal 7 19 2 7 3 6" xfId="30263" xr:uid="{00000000-0005-0000-0000-000063AC0000}"/>
    <cellStyle name="Normal 7 19 2 7 3 7" xfId="35215" xr:uid="{00000000-0005-0000-0000-000064AC0000}"/>
    <cellStyle name="Normal 7 19 2 7 4" xfId="2604" xr:uid="{00000000-0005-0000-0000-000065AC0000}"/>
    <cellStyle name="Normal 7 19 2 7 4 2" xfId="42215" xr:uid="{00000000-0005-0000-0000-000066AC0000}"/>
    <cellStyle name="Normal 7 19 2 7 5" xfId="7554" xr:uid="{00000000-0005-0000-0000-000067AC0000}"/>
    <cellStyle name="Normal 7 19 2 7 5 2" xfId="37263" xr:uid="{00000000-0005-0000-0000-000068AC0000}"/>
    <cellStyle name="Normal 7 19 2 7 6" xfId="12504" xr:uid="{00000000-0005-0000-0000-000069AC0000}"/>
    <cellStyle name="Normal 7 19 2 7 7" xfId="17455" xr:uid="{00000000-0005-0000-0000-00006AAC0000}"/>
    <cellStyle name="Normal 7 19 2 7 8" xfId="22407" xr:uid="{00000000-0005-0000-0000-00006BAC0000}"/>
    <cellStyle name="Normal 7 19 2 7 9" xfId="27359" xr:uid="{00000000-0005-0000-0000-00006CAC0000}"/>
    <cellStyle name="Normal 7 19 2 8" xfId="1152" xr:uid="{00000000-0005-0000-0000-00006DAC0000}"/>
    <cellStyle name="Normal 7 19 2 8 10" xfId="32905" xr:uid="{00000000-0005-0000-0000-00006EAC0000}"/>
    <cellStyle name="Normal 7 19 2 8 2" xfId="4650" xr:uid="{00000000-0005-0000-0000-00006FAC0000}"/>
    <cellStyle name="Normal 7 19 2 8 2 2" xfId="9600" xr:uid="{00000000-0005-0000-0000-000070AC0000}"/>
    <cellStyle name="Normal 7 19 2 8 2 2 2" xfId="44261" xr:uid="{00000000-0005-0000-0000-000071AC0000}"/>
    <cellStyle name="Normal 7 19 2 8 2 3" xfId="14550" xr:uid="{00000000-0005-0000-0000-000072AC0000}"/>
    <cellStyle name="Normal 7 19 2 8 2 3 2" xfId="39309" xr:uid="{00000000-0005-0000-0000-000073AC0000}"/>
    <cellStyle name="Normal 7 19 2 8 2 4" xfId="19501" xr:uid="{00000000-0005-0000-0000-000074AC0000}"/>
    <cellStyle name="Normal 7 19 2 8 2 5" xfId="24453" xr:uid="{00000000-0005-0000-0000-000075AC0000}"/>
    <cellStyle name="Normal 7 19 2 8 2 6" xfId="29405" xr:uid="{00000000-0005-0000-0000-000076AC0000}"/>
    <cellStyle name="Normal 7 19 2 8 2 7" xfId="34357" xr:uid="{00000000-0005-0000-0000-000077AC0000}"/>
    <cellStyle name="Normal 7 19 2 8 3" xfId="6102" xr:uid="{00000000-0005-0000-0000-000078AC0000}"/>
    <cellStyle name="Normal 7 19 2 8 3 2" xfId="11052" xr:uid="{00000000-0005-0000-0000-000079AC0000}"/>
    <cellStyle name="Normal 7 19 2 8 3 2 2" xfId="45713" xr:uid="{00000000-0005-0000-0000-00007AAC0000}"/>
    <cellStyle name="Normal 7 19 2 8 3 3" xfId="16002" xr:uid="{00000000-0005-0000-0000-00007BAC0000}"/>
    <cellStyle name="Normal 7 19 2 8 3 3 2" xfId="40761" xr:uid="{00000000-0005-0000-0000-00007CAC0000}"/>
    <cellStyle name="Normal 7 19 2 8 3 4" xfId="20953" xr:uid="{00000000-0005-0000-0000-00007DAC0000}"/>
    <cellStyle name="Normal 7 19 2 8 3 5" xfId="25905" xr:uid="{00000000-0005-0000-0000-00007EAC0000}"/>
    <cellStyle name="Normal 7 19 2 8 3 6" xfId="30857" xr:uid="{00000000-0005-0000-0000-00007FAC0000}"/>
    <cellStyle name="Normal 7 19 2 8 3 7" xfId="35809" xr:uid="{00000000-0005-0000-0000-000080AC0000}"/>
    <cellStyle name="Normal 7 19 2 8 4" xfId="3198" xr:uid="{00000000-0005-0000-0000-000081AC0000}"/>
    <cellStyle name="Normal 7 19 2 8 4 2" xfId="42809" xr:uid="{00000000-0005-0000-0000-000082AC0000}"/>
    <cellStyle name="Normal 7 19 2 8 5" xfId="8148" xr:uid="{00000000-0005-0000-0000-000083AC0000}"/>
    <cellStyle name="Normal 7 19 2 8 5 2" xfId="37857" xr:uid="{00000000-0005-0000-0000-000084AC0000}"/>
    <cellStyle name="Normal 7 19 2 8 6" xfId="13098" xr:uid="{00000000-0005-0000-0000-000085AC0000}"/>
    <cellStyle name="Normal 7 19 2 8 7" xfId="18049" xr:uid="{00000000-0005-0000-0000-000086AC0000}"/>
    <cellStyle name="Normal 7 19 2 8 8" xfId="23001" xr:uid="{00000000-0005-0000-0000-000087AC0000}"/>
    <cellStyle name="Normal 7 19 2 8 9" xfId="27953" xr:uid="{00000000-0005-0000-0000-000088AC0000}"/>
    <cellStyle name="Normal 7 19 2 9" xfId="2340" xr:uid="{00000000-0005-0000-0000-000089AC0000}"/>
    <cellStyle name="Normal 7 19 2 9 2" xfId="7290" xr:uid="{00000000-0005-0000-0000-00008AAC0000}"/>
    <cellStyle name="Normal 7 19 2 9 2 2" xfId="41951" xr:uid="{00000000-0005-0000-0000-00008BAC0000}"/>
    <cellStyle name="Normal 7 19 2 9 3" xfId="12240" xr:uid="{00000000-0005-0000-0000-00008CAC0000}"/>
    <cellStyle name="Normal 7 19 2 9 3 2" xfId="36999" xr:uid="{00000000-0005-0000-0000-00008DAC0000}"/>
    <cellStyle name="Normal 7 19 2 9 4" xfId="17191" xr:uid="{00000000-0005-0000-0000-00008EAC0000}"/>
    <cellStyle name="Normal 7 19 2 9 5" xfId="22143" xr:uid="{00000000-0005-0000-0000-00008FAC0000}"/>
    <cellStyle name="Normal 7 19 2 9 6" xfId="27095" xr:uid="{00000000-0005-0000-0000-000090AC0000}"/>
    <cellStyle name="Normal 7 19 2 9 7" xfId="32047" xr:uid="{00000000-0005-0000-0000-000091AC0000}"/>
    <cellStyle name="Normal 7 19 3" xfId="327" xr:uid="{00000000-0005-0000-0000-000092AC0000}"/>
    <cellStyle name="Normal 7 19 3 10" xfId="11745" xr:uid="{00000000-0005-0000-0000-000093AC0000}"/>
    <cellStyle name="Normal 7 19 3 11" xfId="16696" xr:uid="{00000000-0005-0000-0000-000094AC0000}"/>
    <cellStyle name="Normal 7 19 3 12" xfId="21648" xr:uid="{00000000-0005-0000-0000-000095AC0000}"/>
    <cellStyle name="Normal 7 19 3 13" xfId="26600" xr:uid="{00000000-0005-0000-0000-000096AC0000}"/>
    <cellStyle name="Normal 7 19 3 14" xfId="31552" xr:uid="{00000000-0005-0000-0000-000097AC0000}"/>
    <cellStyle name="Normal 7 19 3 2" xfId="921" xr:uid="{00000000-0005-0000-0000-000098AC0000}"/>
    <cellStyle name="Normal 7 19 3 2 10" xfId="21912" xr:uid="{00000000-0005-0000-0000-000099AC0000}"/>
    <cellStyle name="Normal 7 19 3 2 11" xfId="26864" xr:uid="{00000000-0005-0000-0000-00009AAC0000}"/>
    <cellStyle name="Normal 7 19 3 2 12" xfId="31816" xr:uid="{00000000-0005-0000-0000-00009BAC0000}"/>
    <cellStyle name="Normal 7 19 3 2 2" xfId="1515" xr:uid="{00000000-0005-0000-0000-00009CAC0000}"/>
    <cellStyle name="Normal 7 19 3 2 2 10" xfId="33268" xr:uid="{00000000-0005-0000-0000-00009DAC0000}"/>
    <cellStyle name="Normal 7 19 3 2 2 2" xfId="5013" xr:uid="{00000000-0005-0000-0000-00009EAC0000}"/>
    <cellStyle name="Normal 7 19 3 2 2 2 2" xfId="9963" xr:uid="{00000000-0005-0000-0000-00009FAC0000}"/>
    <cellStyle name="Normal 7 19 3 2 2 2 2 2" xfId="44624" xr:uid="{00000000-0005-0000-0000-0000A0AC0000}"/>
    <cellStyle name="Normal 7 19 3 2 2 2 3" xfId="14913" xr:uid="{00000000-0005-0000-0000-0000A1AC0000}"/>
    <cellStyle name="Normal 7 19 3 2 2 2 3 2" xfId="39672" xr:uid="{00000000-0005-0000-0000-0000A2AC0000}"/>
    <cellStyle name="Normal 7 19 3 2 2 2 4" xfId="19864" xr:uid="{00000000-0005-0000-0000-0000A3AC0000}"/>
    <cellStyle name="Normal 7 19 3 2 2 2 5" xfId="24816" xr:uid="{00000000-0005-0000-0000-0000A4AC0000}"/>
    <cellStyle name="Normal 7 19 3 2 2 2 6" xfId="29768" xr:uid="{00000000-0005-0000-0000-0000A5AC0000}"/>
    <cellStyle name="Normal 7 19 3 2 2 2 7" xfId="34720" xr:uid="{00000000-0005-0000-0000-0000A6AC0000}"/>
    <cellStyle name="Normal 7 19 3 2 2 3" xfId="6465" xr:uid="{00000000-0005-0000-0000-0000A7AC0000}"/>
    <cellStyle name="Normal 7 19 3 2 2 3 2" xfId="11415" xr:uid="{00000000-0005-0000-0000-0000A8AC0000}"/>
    <cellStyle name="Normal 7 19 3 2 2 3 2 2" xfId="46076" xr:uid="{00000000-0005-0000-0000-0000A9AC0000}"/>
    <cellStyle name="Normal 7 19 3 2 2 3 3" xfId="16365" xr:uid="{00000000-0005-0000-0000-0000AAAC0000}"/>
    <cellStyle name="Normal 7 19 3 2 2 3 3 2" xfId="41124" xr:uid="{00000000-0005-0000-0000-0000ABAC0000}"/>
    <cellStyle name="Normal 7 19 3 2 2 3 4" xfId="21316" xr:uid="{00000000-0005-0000-0000-0000ACAC0000}"/>
    <cellStyle name="Normal 7 19 3 2 2 3 5" xfId="26268" xr:uid="{00000000-0005-0000-0000-0000ADAC0000}"/>
    <cellStyle name="Normal 7 19 3 2 2 3 6" xfId="31220" xr:uid="{00000000-0005-0000-0000-0000AEAC0000}"/>
    <cellStyle name="Normal 7 19 3 2 2 3 7" xfId="36172" xr:uid="{00000000-0005-0000-0000-0000AFAC0000}"/>
    <cellStyle name="Normal 7 19 3 2 2 4" xfId="3561" xr:uid="{00000000-0005-0000-0000-0000B0AC0000}"/>
    <cellStyle name="Normal 7 19 3 2 2 4 2" xfId="43172" xr:uid="{00000000-0005-0000-0000-0000B1AC0000}"/>
    <cellStyle name="Normal 7 19 3 2 2 5" xfId="8511" xr:uid="{00000000-0005-0000-0000-0000B2AC0000}"/>
    <cellStyle name="Normal 7 19 3 2 2 5 2" xfId="38220" xr:uid="{00000000-0005-0000-0000-0000B3AC0000}"/>
    <cellStyle name="Normal 7 19 3 2 2 6" xfId="13461" xr:uid="{00000000-0005-0000-0000-0000B4AC0000}"/>
    <cellStyle name="Normal 7 19 3 2 2 7" xfId="18412" xr:uid="{00000000-0005-0000-0000-0000B5AC0000}"/>
    <cellStyle name="Normal 7 19 3 2 2 8" xfId="23364" xr:uid="{00000000-0005-0000-0000-0000B6AC0000}"/>
    <cellStyle name="Normal 7 19 3 2 2 9" xfId="28316" xr:uid="{00000000-0005-0000-0000-0000B7AC0000}"/>
    <cellStyle name="Normal 7 19 3 2 3" xfId="2967" xr:uid="{00000000-0005-0000-0000-0000B8AC0000}"/>
    <cellStyle name="Normal 7 19 3 2 3 2" xfId="7917" xr:uid="{00000000-0005-0000-0000-0000B9AC0000}"/>
    <cellStyle name="Normal 7 19 3 2 3 2 2" xfId="42578" xr:uid="{00000000-0005-0000-0000-0000BAAC0000}"/>
    <cellStyle name="Normal 7 19 3 2 3 3" xfId="12867" xr:uid="{00000000-0005-0000-0000-0000BBAC0000}"/>
    <cellStyle name="Normal 7 19 3 2 3 3 2" xfId="37626" xr:uid="{00000000-0005-0000-0000-0000BCAC0000}"/>
    <cellStyle name="Normal 7 19 3 2 3 4" xfId="17818" xr:uid="{00000000-0005-0000-0000-0000BDAC0000}"/>
    <cellStyle name="Normal 7 19 3 2 3 5" xfId="22770" xr:uid="{00000000-0005-0000-0000-0000BEAC0000}"/>
    <cellStyle name="Normal 7 19 3 2 3 6" xfId="27722" xr:uid="{00000000-0005-0000-0000-0000BFAC0000}"/>
    <cellStyle name="Normal 7 19 3 2 3 7" xfId="32674" xr:uid="{00000000-0005-0000-0000-0000C0AC0000}"/>
    <cellStyle name="Normal 7 19 3 2 4" xfId="4419" xr:uid="{00000000-0005-0000-0000-0000C1AC0000}"/>
    <cellStyle name="Normal 7 19 3 2 4 2" xfId="9369" xr:uid="{00000000-0005-0000-0000-0000C2AC0000}"/>
    <cellStyle name="Normal 7 19 3 2 4 2 2" xfId="44030" xr:uid="{00000000-0005-0000-0000-0000C3AC0000}"/>
    <cellStyle name="Normal 7 19 3 2 4 3" xfId="14319" xr:uid="{00000000-0005-0000-0000-0000C4AC0000}"/>
    <cellStyle name="Normal 7 19 3 2 4 3 2" xfId="39078" xr:uid="{00000000-0005-0000-0000-0000C5AC0000}"/>
    <cellStyle name="Normal 7 19 3 2 4 4" xfId="19270" xr:uid="{00000000-0005-0000-0000-0000C6AC0000}"/>
    <cellStyle name="Normal 7 19 3 2 4 5" xfId="24222" xr:uid="{00000000-0005-0000-0000-0000C7AC0000}"/>
    <cellStyle name="Normal 7 19 3 2 4 6" xfId="29174" xr:uid="{00000000-0005-0000-0000-0000C8AC0000}"/>
    <cellStyle name="Normal 7 19 3 2 4 7" xfId="34126" xr:uid="{00000000-0005-0000-0000-0000C9AC0000}"/>
    <cellStyle name="Normal 7 19 3 2 5" xfId="5871" xr:uid="{00000000-0005-0000-0000-0000CAAC0000}"/>
    <cellStyle name="Normal 7 19 3 2 5 2" xfId="10821" xr:uid="{00000000-0005-0000-0000-0000CBAC0000}"/>
    <cellStyle name="Normal 7 19 3 2 5 2 2" xfId="45482" xr:uid="{00000000-0005-0000-0000-0000CCAC0000}"/>
    <cellStyle name="Normal 7 19 3 2 5 3" xfId="15771" xr:uid="{00000000-0005-0000-0000-0000CDAC0000}"/>
    <cellStyle name="Normal 7 19 3 2 5 3 2" xfId="40530" xr:uid="{00000000-0005-0000-0000-0000CEAC0000}"/>
    <cellStyle name="Normal 7 19 3 2 5 4" xfId="20722" xr:uid="{00000000-0005-0000-0000-0000CFAC0000}"/>
    <cellStyle name="Normal 7 19 3 2 5 5" xfId="25674" xr:uid="{00000000-0005-0000-0000-0000D0AC0000}"/>
    <cellStyle name="Normal 7 19 3 2 5 6" xfId="30626" xr:uid="{00000000-0005-0000-0000-0000D1AC0000}"/>
    <cellStyle name="Normal 7 19 3 2 5 7" xfId="35578" xr:uid="{00000000-0005-0000-0000-0000D2AC0000}"/>
    <cellStyle name="Normal 7 19 3 2 6" xfId="2109" xr:uid="{00000000-0005-0000-0000-0000D3AC0000}"/>
    <cellStyle name="Normal 7 19 3 2 6 2" xfId="41720" xr:uid="{00000000-0005-0000-0000-0000D4AC0000}"/>
    <cellStyle name="Normal 7 19 3 2 7" xfId="7059" xr:uid="{00000000-0005-0000-0000-0000D5AC0000}"/>
    <cellStyle name="Normal 7 19 3 2 7 2" xfId="36768" xr:uid="{00000000-0005-0000-0000-0000D6AC0000}"/>
    <cellStyle name="Normal 7 19 3 2 8" xfId="12009" xr:uid="{00000000-0005-0000-0000-0000D7AC0000}"/>
    <cellStyle name="Normal 7 19 3 2 9" xfId="16960" xr:uid="{00000000-0005-0000-0000-0000D8AC0000}"/>
    <cellStyle name="Normal 7 19 3 3" xfId="657" xr:uid="{00000000-0005-0000-0000-0000D9AC0000}"/>
    <cellStyle name="Normal 7 19 3 3 10" xfId="32410" xr:uid="{00000000-0005-0000-0000-0000DAAC0000}"/>
    <cellStyle name="Normal 7 19 3 3 2" xfId="4155" xr:uid="{00000000-0005-0000-0000-0000DBAC0000}"/>
    <cellStyle name="Normal 7 19 3 3 2 2" xfId="9105" xr:uid="{00000000-0005-0000-0000-0000DCAC0000}"/>
    <cellStyle name="Normal 7 19 3 3 2 2 2" xfId="43766" xr:uid="{00000000-0005-0000-0000-0000DDAC0000}"/>
    <cellStyle name="Normal 7 19 3 3 2 3" xfId="14055" xr:uid="{00000000-0005-0000-0000-0000DEAC0000}"/>
    <cellStyle name="Normal 7 19 3 3 2 3 2" xfId="38814" xr:uid="{00000000-0005-0000-0000-0000DFAC0000}"/>
    <cellStyle name="Normal 7 19 3 3 2 4" xfId="19006" xr:uid="{00000000-0005-0000-0000-0000E0AC0000}"/>
    <cellStyle name="Normal 7 19 3 3 2 5" xfId="23958" xr:uid="{00000000-0005-0000-0000-0000E1AC0000}"/>
    <cellStyle name="Normal 7 19 3 3 2 6" xfId="28910" xr:uid="{00000000-0005-0000-0000-0000E2AC0000}"/>
    <cellStyle name="Normal 7 19 3 3 2 7" xfId="33862" xr:uid="{00000000-0005-0000-0000-0000E3AC0000}"/>
    <cellStyle name="Normal 7 19 3 3 3" xfId="5607" xr:uid="{00000000-0005-0000-0000-0000E4AC0000}"/>
    <cellStyle name="Normal 7 19 3 3 3 2" xfId="10557" xr:uid="{00000000-0005-0000-0000-0000E5AC0000}"/>
    <cellStyle name="Normal 7 19 3 3 3 2 2" xfId="45218" xr:uid="{00000000-0005-0000-0000-0000E6AC0000}"/>
    <cellStyle name="Normal 7 19 3 3 3 3" xfId="15507" xr:uid="{00000000-0005-0000-0000-0000E7AC0000}"/>
    <cellStyle name="Normal 7 19 3 3 3 3 2" xfId="40266" xr:uid="{00000000-0005-0000-0000-0000E8AC0000}"/>
    <cellStyle name="Normal 7 19 3 3 3 4" xfId="20458" xr:uid="{00000000-0005-0000-0000-0000E9AC0000}"/>
    <cellStyle name="Normal 7 19 3 3 3 5" xfId="25410" xr:uid="{00000000-0005-0000-0000-0000EAAC0000}"/>
    <cellStyle name="Normal 7 19 3 3 3 6" xfId="30362" xr:uid="{00000000-0005-0000-0000-0000EBAC0000}"/>
    <cellStyle name="Normal 7 19 3 3 3 7" xfId="35314" xr:uid="{00000000-0005-0000-0000-0000ECAC0000}"/>
    <cellStyle name="Normal 7 19 3 3 4" xfId="2703" xr:uid="{00000000-0005-0000-0000-0000EDAC0000}"/>
    <cellStyle name="Normal 7 19 3 3 4 2" xfId="42314" xr:uid="{00000000-0005-0000-0000-0000EEAC0000}"/>
    <cellStyle name="Normal 7 19 3 3 5" xfId="7653" xr:uid="{00000000-0005-0000-0000-0000EFAC0000}"/>
    <cellStyle name="Normal 7 19 3 3 5 2" xfId="37362" xr:uid="{00000000-0005-0000-0000-0000F0AC0000}"/>
    <cellStyle name="Normal 7 19 3 3 6" xfId="12603" xr:uid="{00000000-0005-0000-0000-0000F1AC0000}"/>
    <cellStyle name="Normal 7 19 3 3 7" xfId="17554" xr:uid="{00000000-0005-0000-0000-0000F2AC0000}"/>
    <cellStyle name="Normal 7 19 3 3 8" xfId="22506" xr:uid="{00000000-0005-0000-0000-0000F3AC0000}"/>
    <cellStyle name="Normal 7 19 3 3 9" xfId="27458" xr:uid="{00000000-0005-0000-0000-0000F4AC0000}"/>
    <cellStyle name="Normal 7 19 3 4" xfId="1251" xr:uid="{00000000-0005-0000-0000-0000F5AC0000}"/>
    <cellStyle name="Normal 7 19 3 4 10" xfId="33004" xr:uid="{00000000-0005-0000-0000-0000F6AC0000}"/>
    <cellStyle name="Normal 7 19 3 4 2" xfId="4749" xr:uid="{00000000-0005-0000-0000-0000F7AC0000}"/>
    <cellStyle name="Normal 7 19 3 4 2 2" xfId="9699" xr:uid="{00000000-0005-0000-0000-0000F8AC0000}"/>
    <cellStyle name="Normal 7 19 3 4 2 2 2" xfId="44360" xr:uid="{00000000-0005-0000-0000-0000F9AC0000}"/>
    <cellStyle name="Normal 7 19 3 4 2 3" xfId="14649" xr:uid="{00000000-0005-0000-0000-0000FAAC0000}"/>
    <cellStyle name="Normal 7 19 3 4 2 3 2" xfId="39408" xr:uid="{00000000-0005-0000-0000-0000FBAC0000}"/>
    <cellStyle name="Normal 7 19 3 4 2 4" xfId="19600" xr:uid="{00000000-0005-0000-0000-0000FCAC0000}"/>
    <cellStyle name="Normal 7 19 3 4 2 5" xfId="24552" xr:uid="{00000000-0005-0000-0000-0000FDAC0000}"/>
    <cellStyle name="Normal 7 19 3 4 2 6" xfId="29504" xr:uid="{00000000-0005-0000-0000-0000FEAC0000}"/>
    <cellStyle name="Normal 7 19 3 4 2 7" xfId="34456" xr:uid="{00000000-0005-0000-0000-0000FFAC0000}"/>
    <cellStyle name="Normal 7 19 3 4 3" xfId="6201" xr:uid="{00000000-0005-0000-0000-000000AD0000}"/>
    <cellStyle name="Normal 7 19 3 4 3 2" xfId="11151" xr:uid="{00000000-0005-0000-0000-000001AD0000}"/>
    <cellStyle name="Normal 7 19 3 4 3 2 2" xfId="45812" xr:uid="{00000000-0005-0000-0000-000002AD0000}"/>
    <cellStyle name="Normal 7 19 3 4 3 3" xfId="16101" xr:uid="{00000000-0005-0000-0000-000003AD0000}"/>
    <cellStyle name="Normal 7 19 3 4 3 3 2" xfId="40860" xr:uid="{00000000-0005-0000-0000-000004AD0000}"/>
    <cellStyle name="Normal 7 19 3 4 3 4" xfId="21052" xr:uid="{00000000-0005-0000-0000-000005AD0000}"/>
    <cellStyle name="Normal 7 19 3 4 3 5" xfId="26004" xr:uid="{00000000-0005-0000-0000-000006AD0000}"/>
    <cellStyle name="Normal 7 19 3 4 3 6" xfId="30956" xr:uid="{00000000-0005-0000-0000-000007AD0000}"/>
    <cellStyle name="Normal 7 19 3 4 3 7" xfId="35908" xr:uid="{00000000-0005-0000-0000-000008AD0000}"/>
    <cellStyle name="Normal 7 19 3 4 4" xfId="3297" xr:uid="{00000000-0005-0000-0000-000009AD0000}"/>
    <cellStyle name="Normal 7 19 3 4 4 2" xfId="42908" xr:uid="{00000000-0005-0000-0000-00000AAD0000}"/>
    <cellStyle name="Normal 7 19 3 4 5" xfId="8247" xr:uid="{00000000-0005-0000-0000-00000BAD0000}"/>
    <cellStyle name="Normal 7 19 3 4 5 2" xfId="37956" xr:uid="{00000000-0005-0000-0000-00000CAD0000}"/>
    <cellStyle name="Normal 7 19 3 4 6" xfId="13197" xr:uid="{00000000-0005-0000-0000-00000DAD0000}"/>
    <cellStyle name="Normal 7 19 3 4 7" xfId="18148" xr:uid="{00000000-0005-0000-0000-00000EAD0000}"/>
    <cellStyle name="Normal 7 19 3 4 8" xfId="23100" xr:uid="{00000000-0005-0000-0000-00000FAD0000}"/>
    <cellStyle name="Normal 7 19 3 4 9" xfId="28052" xr:uid="{00000000-0005-0000-0000-000010AD0000}"/>
    <cellStyle name="Normal 7 19 3 5" xfId="2373" xr:uid="{00000000-0005-0000-0000-000011AD0000}"/>
    <cellStyle name="Normal 7 19 3 5 2" xfId="7323" xr:uid="{00000000-0005-0000-0000-000012AD0000}"/>
    <cellStyle name="Normal 7 19 3 5 2 2" xfId="41984" xr:uid="{00000000-0005-0000-0000-000013AD0000}"/>
    <cellStyle name="Normal 7 19 3 5 3" xfId="12273" xr:uid="{00000000-0005-0000-0000-000014AD0000}"/>
    <cellStyle name="Normal 7 19 3 5 3 2" xfId="37032" xr:uid="{00000000-0005-0000-0000-000015AD0000}"/>
    <cellStyle name="Normal 7 19 3 5 4" xfId="17224" xr:uid="{00000000-0005-0000-0000-000016AD0000}"/>
    <cellStyle name="Normal 7 19 3 5 5" xfId="22176" xr:uid="{00000000-0005-0000-0000-000017AD0000}"/>
    <cellStyle name="Normal 7 19 3 5 6" xfId="27128" xr:uid="{00000000-0005-0000-0000-000018AD0000}"/>
    <cellStyle name="Normal 7 19 3 5 7" xfId="32080" xr:uid="{00000000-0005-0000-0000-000019AD0000}"/>
    <cellStyle name="Normal 7 19 3 6" xfId="3825" xr:uid="{00000000-0005-0000-0000-00001AAD0000}"/>
    <cellStyle name="Normal 7 19 3 6 2" xfId="8775" xr:uid="{00000000-0005-0000-0000-00001BAD0000}"/>
    <cellStyle name="Normal 7 19 3 6 2 2" xfId="43436" xr:uid="{00000000-0005-0000-0000-00001CAD0000}"/>
    <cellStyle name="Normal 7 19 3 6 3" xfId="13725" xr:uid="{00000000-0005-0000-0000-00001DAD0000}"/>
    <cellStyle name="Normal 7 19 3 6 3 2" xfId="38484" xr:uid="{00000000-0005-0000-0000-00001EAD0000}"/>
    <cellStyle name="Normal 7 19 3 6 4" xfId="18676" xr:uid="{00000000-0005-0000-0000-00001FAD0000}"/>
    <cellStyle name="Normal 7 19 3 6 5" xfId="23628" xr:uid="{00000000-0005-0000-0000-000020AD0000}"/>
    <cellStyle name="Normal 7 19 3 6 6" xfId="28580" xr:uid="{00000000-0005-0000-0000-000021AD0000}"/>
    <cellStyle name="Normal 7 19 3 6 7" xfId="33532" xr:uid="{00000000-0005-0000-0000-000022AD0000}"/>
    <cellStyle name="Normal 7 19 3 7" xfId="5277" xr:uid="{00000000-0005-0000-0000-000023AD0000}"/>
    <cellStyle name="Normal 7 19 3 7 2" xfId="10227" xr:uid="{00000000-0005-0000-0000-000024AD0000}"/>
    <cellStyle name="Normal 7 19 3 7 2 2" xfId="44888" xr:uid="{00000000-0005-0000-0000-000025AD0000}"/>
    <cellStyle name="Normal 7 19 3 7 3" xfId="15177" xr:uid="{00000000-0005-0000-0000-000026AD0000}"/>
    <cellStyle name="Normal 7 19 3 7 3 2" xfId="39936" xr:uid="{00000000-0005-0000-0000-000027AD0000}"/>
    <cellStyle name="Normal 7 19 3 7 4" xfId="20128" xr:uid="{00000000-0005-0000-0000-000028AD0000}"/>
    <cellStyle name="Normal 7 19 3 7 5" xfId="25080" xr:uid="{00000000-0005-0000-0000-000029AD0000}"/>
    <cellStyle name="Normal 7 19 3 7 6" xfId="30032" xr:uid="{00000000-0005-0000-0000-00002AAD0000}"/>
    <cellStyle name="Normal 7 19 3 7 7" xfId="34984" xr:uid="{00000000-0005-0000-0000-00002BAD0000}"/>
    <cellStyle name="Normal 7 19 3 8" xfId="1845" xr:uid="{00000000-0005-0000-0000-00002CAD0000}"/>
    <cellStyle name="Normal 7 19 3 8 2" xfId="41456" xr:uid="{00000000-0005-0000-0000-00002DAD0000}"/>
    <cellStyle name="Normal 7 19 3 9" xfId="6795" xr:uid="{00000000-0005-0000-0000-00002EAD0000}"/>
    <cellStyle name="Normal 7 19 3 9 2" xfId="36504" xr:uid="{00000000-0005-0000-0000-00002FAD0000}"/>
    <cellStyle name="Normal 7 19 4" xfId="393" xr:uid="{00000000-0005-0000-0000-000030AD0000}"/>
    <cellStyle name="Normal 7 19 4 10" xfId="11811" xr:uid="{00000000-0005-0000-0000-000031AD0000}"/>
    <cellStyle name="Normal 7 19 4 11" xfId="16762" xr:uid="{00000000-0005-0000-0000-000032AD0000}"/>
    <cellStyle name="Normal 7 19 4 12" xfId="21714" xr:uid="{00000000-0005-0000-0000-000033AD0000}"/>
    <cellStyle name="Normal 7 19 4 13" xfId="26666" xr:uid="{00000000-0005-0000-0000-000034AD0000}"/>
    <cellStyle name="Normal 7 19 4 14" xfId="31618" xr:uid="{00000000-0005-0000-0000-000035AD0000}"/>
    <cellStyle name="Normal 7 19 4 2" xfId="987" xr:uid="{00000000-0005-0000-0000-000036AD0000}"/>
    <cellStyle name="Normal 7 19 4 2 10" xfId="21978" xr:uid="{00000000-0005-0000-0000-000037AD0000}"/>
    <cellStyle name="Normal 7 19 4 2 11" xfId="26930" xr:uid="{00000000-0005-0000-0000-000038AD0000}"/>
    <cellStyle name="Normal 7 19 4 2 12" xfId="31882" xr:uid="{00000000-0005-0000-0000-000039AD0000}"/>
    <cellStyle name="Normal 7 19 4 2 2" xfId="1581" xr:uid="{00000000-0005-0000-0000-00003AAD0000}"/>
    <cellStyle name="Normal 7 19 4 2 2 10" xfId="33334" xr:uid="{00000000-0005-0000-0000-00003BAD0000}"/>
    <cellStyle name="Normal 7 19 4 2 2 2" xfId="5079" xr:uid="{00000000-0005-0000-0000-00003CAD0000}"/>
    <cellStyle name="Normal 7 19 4 2 2 2 2" xfId="10029" xr:uid="{00000000-0005-0000-0000-00003DAD0000}"/>
    <cellStyle name="Normal 7 19 4 2 2 2 2 2" xfId="44690" xr:uid="{00000000-0005-0000-0000-00003EAD0000}"/>
    <cellStyle name="Normal 7 19 4 2 2 2 3" xfId="14979" xr:uid="{00000000-0005-0000-0000-00003FAD0000}"/>
    <cellStyle name="Normal 7 19 4 2 2 2 3 2" xfId="39738" xr:uid="{00000000-0005-0000-0000-000040AD0000}"/>
    <cellStyle name="Normal 7 19 4 2 2 2 4" xfId="19930" xr:uid="{00000000-0005-0000-0000-000041AD0000}"/>
    <cellStyle name="Normal 7 19 4 2 2 2 5" xfId="24882" xr:uid="{00000000-0005-0000-0000-000042AD0000}"/>
    <cellStyle name="Normal 7 19 4 2 2 2 6" xfId="29834" xr:uid="{00000000-0005-0000-0000-000043AD0000}"/>
    <cellStyle name="Normal 7 19 4 2 2 2 7" xfId="34786" xr:uid="{00000000-0005-0000-0000-000044AD0000}"/>
    <cellStyle name="Normal 7 19 4 2 2 3" xfId="6531" xr:uid="{00000000-0005-0000-0000-000045AD0000}"/>
    <cellStyle name="Normal 7 19 4 2 2 3 2" xfId="11481" xr:uid="{00000000-0005-0000-0000-000046AD0000}"/>
    <cellStyle name="Normal 7 19 4 2 2 3 2 2" xfId="46142" xr:uid="{00000000-0005-0000-0000-000047AD0000}"/>
    <cellStyle name="Normal 7 19 4 2 2 3 3" xfId="16431" xr:uid="{00000000-0005-0000-0000-000048AD0000}"/>
    <cellStyle name="Normal 7 19 4 2 2 3 3 2" xfId="41190" xr:uid="{00000000-0005-0000-0000-000049AD0000}"/>
    <cellStyle name="Normal 7 19 4 2 2 3 4" xfId="21382" xr:uid="{00000000-0005-0000-0000-00004AAD0000}"/>
    <cellStyle name="Normal 7 19 4 2 2 3 5" xfId="26334" xr:uid="{00000000-0005-0000-0000-00004BAD0000}"/>
    <cellStyle name="Normal 7 19 4 2 2 3 6" xfId="31286" xr:uid="{00000000-0005-0000-0000-00004CAD0000}"/>
    <cellStyle name="Normal 7 19 4 2 2 3 7" xfId="36238" xr:uid="{00000000-0005-0000-0000-00004DAD0000}"/>
    <cellStyle name="Normal 7 19 4 2 2 4" xfId="3627" xr:uid="{00000000-0005-0000-0000-00004EAD0000}"/>
    <cellStyle name="Normal 7 19 4 2 2 4 2" xfId="43238" xr:uid="{00000000-0005-0000-0000-00004FAD0000}"/>
    <cellStyle name="Normal 7 19 4 2 2 5" xfId="8577" xr:uid="{00000000-0005-0000-0000-000050AD0000}"/>
    <cellStyle name="Normal 7 19 4 2 2 5 2" xfId="38286" xr:uid="{00000000-0005-0000-0000-000051AD0000}"/>
    <cellStyle name="Normal 7 19 4 2 2 6" xfId="13527" xr:uid="{00000000-0005-0000-0000-000052AD0000}"/>
    <cellStyle name="Normal 7 19 4 2 2 7" xfId="18478" xr:uid="{00000000-0005-0000-0000-000053AD0000}"/>
    <cellStyle name="Normal 7 19 4 2 2 8" xfId="23430" xr:uid="{00000000-0005-0000-0000-000054AD0000}"/>
    <cellStyle name="Normal 7 19 4 2 2 9" xfId="28382" xr:uid="{00000000-0005-0000-0000-000055AD0000}"/>
    <cellStyle name="Normal 7 19 4 2 3" xfId="3033" xr:uid="{00000000-0005-0000-0000-000056AD0000}"/>
    <cellStyle name="Normal 7 19 4 2 3 2" xfId="7983" xr:uid="{00000000-0005-0000-0000-000057AD0000}"/>
    <cellStyle name="Normal 7 19 4 2 3 2 2" xfId="42644" xr:uid="{00000000-0005-0000-0000-000058AD0000}"/>
    <cellStyle name="Normal 7 19 4 2 3 3" xfId="12933" xr:uid="{00000000-0005-0000-0000-000059AD0000}"/>
    <cellStyle name="Normal 7 19 4 2 3 3 2" xfId="37692" xr:uid="{00000000-0005-0000-0000-00005AAD0000}"/>
    <cellStyle name="Normal 7 19 4 2 3 4" xfId="17884" xr:uid="{00000000-0005-0000-0000-00005BAD0000}"/>
    <cellStyle name="Normal 7 19 4 2 3 5" xfId="22836" xr:uid="{00000000-0005-0000-0000-00005CAD0000}"/>
    <cellStyle name="Normal 7 19 4 2 3 6" xfId="27788" xr:uid="{00000000-0005-0000-0000-00005DAD0000}"/>
    <cellStyle name="Normal 7 19 4 2 3 7" xfId="32740" xr:uid="{00000000-0005-0000-0000-00005EAD0000}"/>
    <cellStyle name="Normal 7 19 4 2 4" xfId="4485" xr:uid="{00000000-0005-0000-0000-00005FAD0000}"/>
    <cellStyle name="Normal 7 19 4 2 4 2" xfId="9435" xr:uid="{00000000-0005-0000-0000-000060AD0000}"/>
    <cellStyle name="Normal 7 19 4 2 4 2 2" xfId="44096" xr:uid="{00000000-0005-0000-0000-000061AD0000}"/>
    <cellStyle name="Normal 7 19 4 2 4 3" xfId="14385" xr:uid="{00000000-0005-0000-0000-000062AD0000}"/>
    <cellStyle name="Normal 7 19 4 2 4 3 2" xfId="39144" xr:uid="{00000000-0005-0000-0000-000063AD0000}"/>
    <cellStyle name="Normal 7 19 4 2 4 4" xfId="19336" xr:uid="{00000000-0005-0000-0000-000064AD0000}"/>
    <cellStyle name="Normal 7 19 4 2 4 5" xfId="24288" xr:uid="{00000000-0005-0000-0000-000065AD0000}"/>
    <cellStyle name="Normal 7 19 4 2 4 6" xfId="29240" xr:uid="{00000000-0005-0000-0000-000066AD0000}"/>
    <cellStyle name="Normal 7 19 4 2 4 7" xfId="34192" xr:uid="{00000000-0005-0000-0000-000067AD0000}"/>
    <cellStyle name="Normal 7 19 4 2 5" xfId="5937" xr:uid="{00000000-0005-0000-0000-000068AD0000}"/>
    <cellStyle name="Normal 7 19 4 2 5 2" xfId="10887" xr:uid="{00000000-0005-0000-0000-000069AD0000}"/>
    <cellStyle name="Normal 7 19 4 2 5 2 2" xfId="45548" xr:uid="{00000000-0005-0000-0000-00006AAD0000}"/>
    <cellStyle name="Normal 7 19 4 2 5 3" xfId="15837" xr:uid="{00000000-0005-0000-0000-00006BAD0000}"/>
    <cellStyle name="Normal 7 19 4 2 5 3 2" xfId="40596" xr:uid="{00000000-0005-0000-0000-00006CAD0000}"/>
    <cellStyle name="Normal 7 19 4 2 5 4" xfId="20788" xr:uid="{00000000-0005-0000-0000-00006DAD0000}"/>
    <cellStyle name="Normal 7 19 4 2 5 5" xfId="25740" xr:uid="{00000000-0005-0000-0000-00006EAD0000}"/>
    <cellStyle name="Normal 7 19 4 2 5 6" xfId="30692" xr:uid="{00000000-0005-0000-0000-00006FAD0000}"/>
    <cellStyle name="Normal 7 19 4 2 5 7" xfId="35644" xr:uid="{00000000-0005-0000-0000-000070AD0000}"/>
    <cellStyle name="Normal 7 19 4 2 6" xfId="2175" xr:uid="{00000000-0005-0000-0000-000071AD0000}"/>
    <cellStyle name="Normal 7 19 4 2 6 2" xfId="41786" xr:uid="{00000000-0005-0000-0000-000072AD0000}"/>
    <cellStyle name="Normal 7 19 4 2 7" xfId="7125" xr:uid="{00000000-0005-0000-0000-000073AD0000}"/>
    <cellStyle name="Normal 7 19 4 2 7 2" xfId="36834" xr:uid="{00000000-0005-0000-0000-000074AD0000}"/>
    <cellStyle name="Normal 7 19 4 2 8" xfId="12075" xr:uid="{00000000-0005-0000-0000-000075AD0000}"/>
    <cellStyle name="Normal 7 19 4 2 9" xfId="17026" xr:uid="{00000000-0005-0000-0000-000076AD0000}"/>
    <cellStyle name="Normal 7 19 4 3" xfId="723" xr:uid="{00000000-0005-0000-0000-000077AD0000}"/>
    <cellStyle name="Normal 7 19 4 3 10" xfId="32476" xr:uid="{00000000-0005-0000-0000-000078AD0000}"/>
    <cellStyle name="Normal 7 19 4 3 2" xfId="4221" xr:uid="{00000000-0005-0000-0000-000079AD0000}"/>
    <cellStyle name="Normal 7 19 4 3 2 2" xfId="9171" xr:uid="{00000000-0005-0000-0000-00007AAD0000}"/>
    <cellStyle name="Normal 7 19 4 3 2 2 2" xfId="43832" xr:uid="{00000000-0005-0000-0000-00007BAD0000}"/>
    <cellStyle name="Normal 7 19 4 3 2 3" xfId="14121" xr:uid="{00000000-0005-0000-0000-00007CAD0000}"/>
    <cellStyle name="Normal 7 19 4 3 2 3 2" xfId="38880" xr:uid="{00000000-0005-0000-0000-00007DAD0000}"/>
    <cellStyle name="Normal 7 19 4 3 2 4" xfId="19072" xr:uid="{00000000-0005-0000-0000-00007EAD0000}"/>
    <cellStyle name="Normal 7 19 4 3 2 5" xfId="24024" xr:uid="{00000000-0005-0000-0000-00007FAD0000}"/>
    <cellStyle name="Normal 7 19 4 3 2 6" xfId="28976" xr:uid="{00000000-0005-0000-0000-000080AD0000}"/>
    <cellStyle name="Normal 7 19 4 3 2 7" xfId="33928" xr:uid="{00000000-0005-0000-0000-000081AD0000}"/>
    <cellStyle name="Normal 7 19 4 3 3" xfId="5673" xr:uid="{00000000-0005-0000-0000-000082AD0000}"/>
    <cellStyle name="Normal 7 19 4 3 3 2" xfId="10623" xr:uid="{00000000-0005-0000-0000-000083AD0000}"/>
    <cellStyle name="Normal 7 19 4 3 3 2 2" xfId="45284" xr:uid="{00000000-0005-0000-0000-000084AD0000}"/>
    <cellStyle name="Normal 7 19 4 3 3 3" xfId="15573" xr:uid="{00000000-0005-0000-0000-000085AD0000}"/>
    <cellStyle name="Normal 7 19 4 3 3 3 2" xfId="40332" xr:uid="{00000000-0005-0000-0000-000086AD0000}"/>
    <cellStyle name="Normal 7 19 4 3 3 4" xfId="20524" xr:uid="{00000000-0005-0000-0000-000087AD0000}"/>
    <cellStyle name="Normal 7 19 4 3 3 5" xfId="25476" xr:uid="{00000000-0005-0000-0000-000088AD0000}"/>
    <cellStyle name="Normal 7 19 4 3 3 6" xfId="30428" xr:uid="{00000000-0005-0000-0000-000089AD0000}"/>
    <cellStyle name="Normal 7 19 4 3 3 7" xfId="35380" xr:uid="{00000000-0005-0000-0000-00008AAD0000}"/>
    <cellStyle name="Normal 7 19 4 3 4" xfId="2769" xr:uid="{00000000-0005-0000-0000-00008BAD0000}"/>
    <cellStyle name="Normal 7 19 4 3 4 2" xfId="42380" xr:uid="{00000000-0005-0000-0000-00008CAD0000}"/>
    <cellStyle name="Normal 7 19 4 3 5" xfId="7719" xr:uid="{00000000-0005-0000-0000-00008DAD0000}"/>
    <cellStyle name="Normal 7 19 4 3 5 2" xfId="37428" xr:uid="{00000000-0005-0000-0000-00008EAD0000}"/>
    <cellStyle name="Normal 7 19 4 3 6" xfId="12669" xr:uid="{00000000-0005-0000-0000-00008FAD0000}"/>
    <cellStyle name="Normal 7 19 4 3 7" xfId="17620" xr:uid="{00000000-0005-0000-0000-000090AD0000}"/>
    <cellStyle name="Normal 7 19 4 3 8" xfId="22572" xr:uid="{00000000-0005-0000-0000-000091AD0000}"/>
    <cellStyle name="Normal 7 19 4 3 9" xfId="27524" xr:uid="{00000000-0005-0000-0000-000092AD0000}"/>
    <cellStyle name="Normal 7 19 4 4" xfId="1317" xr:uid="{00000000-0005-0000-0000-000093AD0000}"/>
    <cellStyle name="Normal 7 19 4 4 10" xfId="33070" xr:uid="{00000000-0005-0000-0000-000094AD0000}"/>
    <cellStyle name="Normal 7 19 4 4 2" xfId="4815" xr:uid="{00000000-0005-0000-0000-000095AD0000}"/>
    <cellStyle name="Normal 7 19 4 4 2 2" xfId="9765" xr:uid="{00000000-0005-0000-0000-000096AD0000}"/>
    <cellStyle name="Normal 7 19 4 4 2 2 2" xfId="44426" xr:uid="{00000000-0005-0000-0000-000097AD0000}"/>
    <cellStyle name="Normal 7 19 4 4 2 3" xfId="14715" xr:uid="{00000000-0005-0000-0000-000098AD0000}"/>
    <cellStyle name="Normal 7 19 4 4 2 3 2" xfId="39474" xr:uid="{00000000-0005-0000-0000-000099AD0000}"/>
    <cellStyle name="Normal 7 19 4 4 2 4" xfId="19666" xr:uid="{00000000-0005-0000-0000-00009AAD0000}"/>
    <cellStyle name="Normal 7 19 4 4 2 5" xfId="24618" xr:uid="{00000000-0005-0000-0000-00009BAD0000}"/>
    <cellStyle name="Normal 7 19 4 4 2 6" xfId="29570" xr:uid="{00000000-0005-0000-0000-00009CAD0000}"/>
    <cellStyle name="Normal 7 19 4 4 2 7" xfId="34522" xr:uid="{00000000-0005-0000-0000-00009DAD0000}"/>
    <cellStyle name="Normal 7 19 4 4 3" xfId="6267" xr:uid="{00000000-0005-0000-0000-00009EAD0000}"/>
    <cellStyle name="Normal 7 19 4 4 3 2" xfId="11217" xr:uid="{00000000-0005-0000-0000-00009FAD0000}"/>
    <cellStyle name="Normal 7 19 4 4 3 2 2" xfId="45878" xr:uid="{00000000-0005-0000-0000-0000A0AD0000}"/>
    <cellStyle name="Normal 7 19 4 4 3 3" xfId="16167" xr:uid="{00000000-0005-0000-0000-0000A1AD0000}"/>
    <cellStyle name="Normal 7 19 4 4 3 3 2" xfId="40926" xr:uid="{00000000-0005-0000-0000-0000A2AD0000}"/>
    <cellStyle name="Normal 7 19 4 4 3 4" xfId="21118" xr:uid="{00000000-0005-0000-0000-0000A3AD0000}"/>
    <cellStyle name="Normal 7 19 4 4 3 5" xfId="26070" xr:uid="{00000000-0005-0000-0000-0000A4AD0000}"/>
    <cellStyle name="Normal 7 19 4 4 3 6" xfId="31022" xr:uid="{00000000-0005-0000-0000-0000A5AD0000}"/>
    <cellStyle name="Normal 7 19 4 4 3 7" xfId="35974" xr:uid="{00000000-0005-0000-0000-0000A6AD0000}"/>
    <cellStyle name="Normal 7 19 4 4 4" xfId="3363" xr:uid="{00000000-0005-0000-0000-0000A7AD0000}"/>
    <cellStyle name="Normal 7 19 4 4 4 2" xfId="42974" xr:uid="{00000000-0005-0000-0000-0000A8AD0000}"/>
    <cellStyle name="Normal 7 19 4 4 5" xfId="8313" xr:uid="{00000000-0005-0000-0000-0000A9AD0000}"/>
    <cellStyle name="Normal 7 19 4 4 5 2" xfId="38022" xr:uid="{00000000-0005-0000-0000-0000AAAD0000}"/>
    <cellStyle name="Normal 7 19 4 4 6" xfId="13263" xr:uid="{00000000-0005-0000-0000-0000ABAD0000}"/>
    <cellStyle name="Normal 7 19 4 4 7" xfId="18214" xr:uid="{00000000-0005-0000-0000-0000ACAD0000}"/>
    <cellStyle name="Normal 7 19 4 4 8" xfId="23166" xr:uid="{00000000-0005-0000-0000-0000ADAD0000}"/>
    <cellStyle name="Normal 7 19 4 4 9" xfId="28118" xr:uid="{00000000-0005-0000-0000-0000AEAD0000}"/>
    <cellStyle name="Normal 7 19 4 5" xfId="2439" xr:uid="{00000000-0005-0000-0000-0000AFAD0000}"/>
    <cellStyle name="Normal 7 19 4 5 2" xfId="7389" xr:uid="{00000000-0005-0000-0000-0000B0AD0000}"/>
    <cellStyle name="Normal 7 19 4 5 2 2" xfId="42050" xr:uid="{00000000-0005-0000-0000-0000B1AD0000}"/>
    <cellStyle name="Normal 7 19 4 5 3" xfId="12339" xr:uid="{00000000-0005-0000-0000-0000B2AD0000}"/>
    <cellStyle name="Normal 7 19 4 5 3 2" xfId="37098" xr:uid="{00000000-0005-0000-0000-0000B3AD0000}"/>
    <cellStyle name="Normal 7 19 4 5 4" xfId="17290" xr:uid="{00000000-0005-0000-0000-0000B4AD0000}"/>
    <cellStyle name="Normal 7 19 4 5 5" xfId="22242" xr:uid="{00000000-0005-0000-0000-0000B5AD0000}"/>
    <cellStyle name="Normal 7 19 4 5 6" xfId="27194" xr:uid="{00000000-0005-0000-0000-0000B6AD0000}"/>
    <cellStyle name="Normal 7 19 4 5 7" xfId="32146" xr:uid="{00000000-0005-0000-0000-0000B7AD0000}"/>
    <cellStyle name="Normal 7 19 4 6" xfId="3891" xr:uid="{00000000-0005-0000-0000-0000B8AD0000}"/>
    <cellStyle name="Normal 7 19 4 6 2" xfId="8841" xr:uid="{00000000-0005-0000-0000-0000B9AD0000}"/>
    <cellStyle name="Normal 7 19 4 6 2 2" xfId="43502" xr:uid="{00000000-0005-0000-0000-0000BAAD0000}"/>
    <cellStyle name="Normal 7 19 4 6 3" xfId="13791" xr:uid="{00000000-0005-0000-0000-0000BBAD0000}"/>
    <cellStyle name="Normal 7 19 4 6 3 2" xfId="38550" xr:uid="{00000000-0005-0000-0000-0000BCAD0000}"/>
    <cellStyle name="Normal 7 19 4 6 4" xfId="18742" xr:uid="{00000000-0005-0000-0000-0000BDAD0000}"/>
    <cellStyle name="Normal 7 19 4 6 5" xfId="23694" xr:uid="{00000000-0005-0000-0000-0000BEAD0000}"/>
    <cellStyle name="Normal 7 19 4 6 6" xfId="28646" xr:uid="{00000000-0005-0000-0000-0000BFAD0000}"/>
    <cellStyle name="Normal 7 19 4 6 7" xfId="33598" xr:uid="{00000000-0005-0000-0000-0000C0AD0000}"/>
    <cellStyle name="Normal 7 19 4 7" xfId="5343" xr:uid="{00000000-0005-0000-0000-0000C1AD0000}"/>
    <cellStyle name="Normal 7 19 4 7 2" xfId="10293" xr:uid="{00000000-0005-0000-0000-0000C2AD0000}"/>
    <cellStyle name="Normal 7 19 4 7 2 2" xfId="44954" xr:uid="{00000000-0005-0000-0000-0000C3AD0000}"/>
    <cellStyle name="Normal 7 19 4 7 3" xfId="15243" xr:uid="{00000000-0005-0000-0000-0000C4AD0000}"/>
    <cellStyle name="Normal 7 19 4 7 3 2" xfId="40002" xr:uid="{00000000-0005-0000-0000-0000C5AD0000}"/>
    <cellStyle name="Normal 7 19 4 7 4" xfId="20194" xr:uid="{00000000-0005-0000-0000-0000C6AD0000}"/>
    <cellStyle name="Normal 7 19 4 7 5" xfId="25146" xr:uid="{00000000-0005-0000-0000-0000C7AD0000}"/>
    <cellStyle name="Normal 7 19 4 7 6" xfId="30098" xr:uid="{00000000-0005-0000-0000-0000C8AD0000}"/>
    <cellStyle name="Normal 7 19 4 7 7" xfId="35050" xr:uid="{00000000-0005-0000-0000-0000C9AD0000}"/>
    <cellStyle name="Normal 7 19 4 8" xfId="1911" xr:uid="{00000000-0005-0000-0000-0000CAAD0000}"/>
    <cellStyle name="Normal 7 19 4 8 2" xfId="41522" xr:uid="{00000000-0005-0000-0000-0000CBAD0000}"/>
    <cellStyle name="Normal 7 19 4 9" xfId="6861" xr:uid="{00000000-0005-0000-0000-0000CCAD0000}"/>
    <cellStyle name="Normal 7 19 4 9 2" xfId="36570" xr:uid="{00000000-0005-0000-0000-0000CDAD0000}"/>
    <cellStyle name="Normal 7 19 5" xfId="459" xr:uid="{00000000-0005-0000-0000-0000CEAD0000}"/>
    <cellStyle name="Normal 7 19 5 10" xfId="11877" xr:uid="{00000000-0005-0000-0000-0000CFAD0000}"/>
    <cellStyle name="Normal 7 19 5 11" xfId="16828" xr:uid="{00000000-0005-0000-0000-0000D0AD0000}"/>
    <cellStyle name="Normal 7 19 5 12" xfId="21780" xr:uid="{00000000-0005-0000-0000-0000D1AD0000}"/>
    <cellStyle name="Normal 7 19 5 13" xfId="26732" xr:uid="{00000000-0005-0000-0000-0000D2AD0000}"/>
    <cellStyle name="Normal 7 19 5 14" xfId="31684" xr:uid="{00000000-0005-0000-0000-0000D3AD0000}"/>
    <cellStyle name="Normal 7 19 5 2" xfId="1053" xr:uid="{00000000-0005-0000-0000-0000D4AD0000}"/>
    <cellStyle name="Normal 7 19 5 2 10" xfId="22044" xr:uid="{00000000-0005-0000-0000-0000D5AD0000}"/>
    <cellStyle name="Normal 7 19 5 2 11" xfId="26996" xr:uid="{00000000-0005-0000-0000-0000D6AD0000}"/>
    <cellStyle name="Normal 7 19 5 2 12" xfId="31948" xr:uid="{00000000-0005-0000-0000-0000D7AD0000}"/>
    <cellStyle name="Normal 7 19 5 2 2" xfId="1647" xr:uid="{00000000-0005-0000-0000-0000D8AD0000}"/>
    <cellStyle name="Normal 7 19 5 2 2 10" xfId="33400" xr:uid="{00000000-0005-0000-0000-0000D9AD0000}"/>
    <cellStyle name="Normal 7 19 5 2 2 2" xfId="5145" xr:uid="{00000000-0005-0000-0000-0000DAAD0000}"/>
    <cellStyle name="Normal 7 19 5 2 2 2 2" xfId="10095" xr:uid="{00000000-0005-0000-0000-0000DBAD0000}"/>
    <cellStyle name="Normal 7 19 5 2 2 2 2 2" xfId="44756" xr:uid="{00000000-0005-0000-0000-0000DCAD0000}"/>
    <cellStyle name="Normal 7 19 5 2 2 2 3" xfId="15045" xr:uid="{00000000-0005-0000-0000-0000DDAD0000}"/>
    <cellStyle name="Normal 7 19 5 2 2 2 3 2" xfId="39804" xr:uid="{00000000-0005-0000-0000-0000DEAD0000}"/>
    <cellStyle name="Normal 7 19 5 2 2 2 4" xfId="19996" xr:uid="{00000000-0005-0000-0000-0000DFAD0000}"/>
    <cellStyle name="Normal 7 19 5 2 2 2 5" xfId="24948" xr:uid="{00000000-0005-0000-0000-0000E0AD0000}"/>
    <cellStyle name="Normal 7 19 5 2 2 2 6" xfId="29900" xr:uid="{00000000-0005-0000-0000-0000E1AD0000}"/>
    <cellStyle name="Normal 7 19 5 2 2 2 7" xfId="34852" xr:uid="{00000000-0005-0000-0000-0000E2AD0000}"/>
    <cellStyle name="Normal 7 19 5 2 2 3" xfId="6597" xr:uid="{00000000-0005-0000-0000-0000E3AD0000}"/>
    <cellStyle name="Normal 7 19 5 2 2 3 2" xfId="11547" xr:uid="{00000000-0005-0000-0000-0000E4AD0000}"/>
    <cellStyle name="Normal 7 19 5 2 2 3 2 2" xfId="46208" xr:uid="{00000000-0005-0000-0000-0000E5AD0000}"/>
    <cellStyle name="Normal 7 19 5 2 2 3 3" xfId="16497" xr:uid="{00000000-0005-0000-0000-0000E6AD0000}"/>
    <cellStyle name="Normal 7 19 5 2 2 3 3 2" xfId="41256" xr:uid="{00000000-0005-0000-0000-0000E7AD0000}"/>
    <cellStyle name="Normal 7 19 5 2 2 3 4" xfId="21448" xr:uid="{00000000-0005-0000-0000-0000E8AD0000}"/>
    <cellStyle name="Normal 7 19 5 2 2 3 5" xfId="26400" xr:uid="{00000000-0005-0000-0000-0000E9AD0000}"/>
    <cellStyle name="Normal 7 19 5 2 2 3 6" xfId="31352" xr:uid="{00000000-0005-0000-0000-0000EAAD0000}"/>
    <cellStyle name="Normal 7 19 5 2 2 3 7" xfId="36304" xr:uid="{00000000-0005-0000-0000-0000EBAD0000}"/>
    <cellStyle name="Normal 7 19 5 2 2 4" xfId="3693" xr:uid="{00000000-0005-0000-0000-0000ECAD0000}"/>
    <cellStyle name="Normal 7 19 5 2 2 4 2" xfId="43304" xr:uid="{00000000-0005-0000-0000-0000EDAD0000}"/>
    <cellStyle name="Normal 7 19 5 2 2 5" xfId="8643" xr:uid="{00000000-0005-0000-0000-0000EEAD0000}"/>
    <cellStyle name="Normal 7 19 5 2 2 5 2" xfId="38352" xr:uid="{00000000-0005-0000-0000-0000EFAD0000}"/>
    <cellStyle name="Normal 7 19 5 2 2 6" xfId="13593" xr:uid="{00000000-0005-0000-0000-0000F0AD0000}"/>
    <cellStyle name="Normal 7 19 5 2 2 7" xfId="18544" xr:uid="{00000000-0005-0000-0000-0000F1AD0000}"/>
    <cellStyle name="Normal 7 19 5 2 2 8" xfId="23496" xr:uid="{00000000-0005-0000-0000-0000F2AD0000}"/>
    <cellStyle name="Normal 7 19 5 2 2 9" xfId="28448" xr:uid="{00000000-0005-0000-0000-0000F3AD0000}"/>
    <cellStyle name="Normal 7 19 5 2 3" xfId="3099" xr:uid="{00000000-0005-0000-0000-0000F4AD0000}"/>
    <cellStyle name="Normal 7 19 5 2 3 2" xfId="8049" xr:uid="{00000000-0005-0000-0000-0000F5AD0000}"/>
    <cellStyle name="Normal 7 19 5 2 3 2 2" xfId="42710" xr:uid="{00000000-0005-0000-0000-0000F6AD0000}"/>
    <cellStyle name="Normal 7 19 5 2 3 3" xfId="12999" xr:uid="{00000000-0005-0000-0000-0000F7AD0000}"/>
    <cellStyle name="Normal 7 19 5 2 3 3 2" xfId="37758" xr:uid="{00000000-0005-0000-0000-0000F8AD0000}"/>
    <cellStyle name="Normal 7 19 5 2 3 4" xfId="17950" xr:uid="{00000000-0005-0000-0000-0000F9AD0000}"/>
    <cellStyle name="Normal 7 19 5 2 3 5" xfId="22902" xr:uid="{00000000-0005-0000-0000-0000FAAD0000}"/>
    <cellStyle name="Normal 7 19 5 2 3 6" xfId="27854" xr:uid="{00000000-0005-0000-0000-0000FBAD0000}"/>
    <cellStyle name="Normal 7 19 5 2 3 7" xfId="32806" xr:uid="{00000000-0005-0000-0000-0000FCAD0000}"/>
    <cellStyle name="Normal 7 19 5 2 4" xfId="4551" xr:uid="{00000000-0005-0000-0000-0000FDAD0000}"/>
    <cellStyle name="Normal 7 19 5 2 4 2" xfId="9501" xr:uid="{00000000-0005-0000-0000-0000FEAD0000}"/>
    <cellStyle name="Normal 7 19 5 2 4 2 2" xfId="44162" xr:uid="{00000000-0005-0000-0000-0000FFAD0000}"/>
    <cellStyle name="Normal 7 19 5 2 4 3" xfId="14451" xr:uid="{00000000-0005-0000-0000-000000AE0000}"/>
    <cellStyle name="Normal 7 19 5 2 4 3 2" xfId="39210" xr:uid="{00000000-0005-0000-0000-000001AE0000}"/>
    <cellStyle name="Normal 7 19 5 2 4 4" xfId="19402" xr:uid="{00000000-0005-0000-0000-000002AE0000}"/>
    <cellStyle name="Normal 7 19 5 2 4 5" xfId="24354" xr:uid="{00000000-0005-0000-0000-000003AE0000}"/>
    <cellStyle name="Normal 7 19 5 2 4 6" xfId="29306" xr:uid="{00000000-0005-0000-0000-000004AE0000}"/>
    <cellStyle name="Normal 7 19 5 2 4 7" xfId="34258" xr:uid="{00000000-0005-0000-0000-000005AE0000}"/>
    <cellStyle name="Normal 7 19 5 2 5" xfId="6003" xr:uid="{00000000-0005-0000-0000-000006AE0000}"/>
    <cellStyle name="Normal 7 19 5 2 5 2" xfId="10953" xr:uid="{00000000-0005-0000-0000-000007AE0000}"/>
    <cellStyle name="Normal 7 19 5 2 5 2 2" xfId="45614" xr:uid="{00000000-0005-0000-0000-000008AE0000}"/>
    <cellStyle name="Normal 7 19 5 2 5 3" xfId="15903" xr:uid="{00000000-0005-0000-0000-000009AE0000}"/>
    <cellStyle name="Normal 7 19 5 2 5 3 2" xfId="40662" xr:uid="{00000000-0005-0000-0000-00000AAE0000}"/>
    <cellStyle name="Normal 7 19 5 2 5 4" xfId="20854" xr:uid="{00000000-0005-0000-0000-00000BAE0000}"/>
    <cellStyle name="Normal 7 19 5 2 5 5" xfId="25806" xr:uid="{00000000-0005-0000-0000-00000CAE0000}"/>
    <cellStyle name="Normal 7 19 5 2 5 6" xfId="30758" xr:uid="{00000000-0005-0000-0000-00000DAE0000}"/>
    <cellStyle name="Normal 7 19 5 2 5 7" xfId="35710" xr:uid="{00000000-0005-0000-0000-00000EAE0000}"/>
    <cellStyle name="Normal 7 19 5 2 6" xfId="2241" xr:uid="{00000000-0005-0000-0000-00000FAE0000}"/>
    <cellStyle name="Normal 7 19 5 2 6 2" xfId="41852" xr:uid="{00000000-0005-0000-0000-000010AE0000}"/>
    <cellStyle name="Normal 7 19 5 2 7" xfId="7191" xr:uid="{00000000-0005-0000-0000-000011AE0000}"/>
    <cellStyle name="Normal 7 19 5 2 7 2" xfId="36900" xr:uid="{00000000-0005-0000-0000-000012AE0000}"/>
    <cellStyle name="Normal 7 19 5 2 8" xfId="12141" xr:uid="{00000000-0005-0000-0000-000013AE0000}"/>
    <cellStyle name="Normal 7 19 5 2 9" xfId="17092" xr:uid="{00000000-0005-0000-0000-000014AE0000}"/>
    <cellStyle name="Normal 7 19 5 3" xfId="789" xr:uid="{00000000-0005-0000-0000-000015AE0000}"/>
    <cellStyle name="Normal 7 19 5 3 10" xfId="32542" xr:uid="{00000000-0005-0000-0000-000016AE0000}"/>
    <cellStyle name="Normal 7 19 5 3 2" xfId="4287" xr:uid="{00000000-0005-0000-0000-000017AE0000}"/>
    <cellStyle name="Normal 7 19 5 3 2 2" xfId="9237" xr:uid="{00000000-0005-0000-0000-000018AE0000}"/>
    <cellStyle name="Normal 7 19 5 3 2 2 2" xfId="43898" xr:uid="{00000000-0005-0000-0000-000019AE0000}"/>
    <cellStyle name="Normal 7 19 5 3 2 3" xfId="14187" xr:uid="{00000000-0005-0000-0000-00001AAE0000}"/>
    <cellStyle name="Normal 7 19 5 3 2 3 2" xfId="38946" xr:uid="{00000000-0005-0000-0000-00001BAE0000}"/>
    <cellStyle name="Normal 7 19 5 3 2 4" xfId="19138" xr:uid="{00000000-0005-0000-0000-00001CAE0000}"/>
    <cellStyle name="Normal 7 19 5 3 2 5" xfId="24090" xr:uid="{00000000-0005-0000-0000-00001DAE0000}"/>
    <cellStyle name="Normal 7 19 5 3 2 6" xfId="29042" xr:uid="{00000000-0005-0000-0000-00001EAE0000}"/>
    <cellStyle name="Normal 7 19 5 3 2 7" xfId="33994" xr:uid="{00000000-0005-0000-0000-00001FAE0000}"/>
    <cellStyle name="Normal 7 19 5 3 3" xfId="5739" xr:uid="{00000000-0005-0000-0000-000020AE0000}"/>
    <cellStyle name="Normal 7 19 5 3 3 2" xfId="10689" xr:uid="{00000000-0005-0000-0000-000021AE0000}"/>
    <cellStyle name="Normal 7 19 5 3 3 2 2" xfId="45350" xr:uid="{00000000-0005-0000-0000-000022AE0000}"/>
    <cellStyle name="Normal 7 19 5 3 3 3" xfId="15639" xr:uid="{00000000-0005-0000-0000-000023AE0000}"/>
    <cellStyle name="Normal 7 19 5 3 3 3 2" xfId="40398" xr:uid="{00000000-0005-0000-0000-000024AE0000}"/>
    <cellStyle name="Normal 7 19 5 3 3 4" xfId="20590" xr:uid="{00000000-0005-0000-0000-000025AE0000}"/>
    <cellStyle name="Normal 7 19 5 3 3 5" xfId="25542" xr:uid="{00000000-0005-0000-0000-000026AE0000}"/>
    <cellStyle name="Normal 7 19 5 3 3 6" xfId="30494" xr:uid="{00000000-0005-0000-0000-000027AE0000}"/>
    <cellStyle name="Normal 7 19 5 3 3 7" xfId="35446" xr:uid="{00000000-0005-0000-0000-000028AE0000}"/>
    <cellStyle name="Normal 7 19 5 3 4" xfId="2835" xr:uid="{00000000-0005-0000-0000-000029AE0000}"/>
    <cellStyle name="Normal 7 19 5 3 4 2" xfId="42446" xr:uid="{00000000-0005-0000-0000-00002AAE0000}"/>
    <cellStyle name="Normal 7 19 5 3 5" xfId="7785" xr:uid="{00000000-0005-0000-0000-00002BAE0000}"/>
    <cellStyle name="Normal 7 19 5 3 5 2" xfId="37494" xr:uid="{00000000-0005-0000-0000-00002CAE0000}"/>
    <cellStyle name="Normal 7 19 5 3 6" xfId="12735" xr:uid="{00000000-0005-0000-0000-00002DAE0000}"/>
    <cellStyle name="Normal 7 19 5 3 7" xfId="17686" xr:uid="{00000000-0005-0000-0000-00002EAE0000}"/>
    <cellStyle name="Normal 7 19 5 3 8" xfId="22638" xr:uid="{00000000-0005-0000-0000-00002FAE0000}"/>
    <cellStyle name="Normal 7 19 5 3 9" xfId="27590" xr:uid="{00000000-0005-0000-0000-000030AE0000}"/>
    <cellStyle name="Normal 7 19 5 4" xfId="1383" xr:uid="{00000000-0005-0000-0000-000031AE0000}"/>
    <cellStyle name="Normal 7 19 5 4 10" xfId="33136" xr:uid="{00000000-0005-0000-0000-000032AE0000}"/>
    <cellStyle name="Normal 7 19 5 4 2" xfId="4881" xr:uid="{00000000-0005-0000-0000-000033AE0000}"/>
    <cellStyle name="Normal 7 19 5 4 2 2" xfId="9831" xr:uid="{00000000-0005-0000-0000-000034AE0000}"/>
    <cellStyle name="Normal 7 19 5 4 2 2 2" xfId="44492" xr:uid="{00000000-0005-0000-0000-000035AE0000}"/>
    <cellStyle name="Normal 7 19 5 4 2 3" xfId="14781" xr:uid="{00000000-0005-0000-0000-000036AE0000}"/>
    <cellStyle name="Normal 7 19 5 4 2 3 2" xfId="39540" xr:uid="{00000000-0005-0000-0000-000037AE0000}"/>
    <cellStyle name="Normal 7 19 5 4 2 4" xfId="19732" xr:uid="{00000000-0005-0000-0000-000038AE0000}"/>
    <cellStyle name="Normal 7 19 5 4 2 5" xfId="24684" xr:uid="{00000000-0005-0000-0000-000039AE0000}"/>
    <cellStyle name="Normal 7 19 5 4 2 6" xfId="29636" xr:uid="{00000000-0005-0000-0000-00003AAE0000}"/>
    <cellStyle name="Normal 7 19 5 4 2 7" xfId="34588" xr:uid="{00000000-0005-0000-0000-00003BAE0000}"/>
    <cellStyle name="Normal 7 19 5 4 3" xfId="6333" xr:uid="{00000000-0005-0000-0000-00003CAE0000}"/>
    <cellStyle name="Normal 7 19 5 4 3 2" xfId="11283" xr:uid="{00000000-0005-0000-0000-00003DAE0000}"/>
    <cellStyle name="Normal 7 19 5 4 3 2 2" xfId="45944" xr:uid="{00000000-0005-0000-0000-00003EAE0000}"/>
    <cellStyle name="Normal 7 19 5 4 3 3" xfId="16233" xr:uid="{00000000-0005-0000-0000-00003FAE0000}"/>
    <cellStyle name="Normal 7 19 5 4 3 3 2" xfId="40992" xr:uid="{00000000-0005-0000-0000-000040AE0000}"/>
    <cellStyle name="Normal 7 19 5 4 3 4" xfId="21184" xr:uid="{00000000-0005-0000-0000-000041AE0000}"/>
    <cellStyle name="Normal 7 19 5 4 3 5" xfId="26136" xr:uid="{00000000-0005-0000-0000-000042AE0000}"/>
    <cellStyle name="Normal 7 19 5 4 3 6" xfId="31088" xr:uid="{00000000-0005-0000-0000-000043AE0000}"/>
    <cellStyle name="Normal 7 19 5 4 3 7" xfId="36040" xr:uid="{00000000-0005-0000-0000-000044AE0000}"/>
    <cellStyle name="Normal 7 19 5 4 4" xfId="3429" xr:uid="{00000000-0005-0000-0000-000045AE0000}"/>
    <cellStyle name="Normal 7 19 5 4 4 2" xfId="43040" xr:uid="{00000000-0005-0000-0000-000046AE0000}"/>
    <cellStyle name="Normal 7 19 5 4 5" xfId="8379" xr:uid="{00000000-0005-0000-0000-000047AE0000}"/>
    <cellStyle name="Normal 7 19 5 4 5 2" xfId="38088" xr:uid="{00000000-0005-0000-0000-000048AE0000}"/>
    <cellStyle name="Normal 7 19 5 4 6" xfId="13329" xr:uid="{00000000-0005-0000-0000-000049AE0000}"/>
    <cellStyle name="Normal 7 19 5 4 7" xfId="18280" xr:uid="{00000000-0005-0000-0000-00004AAE0000}"/>
    <cellStyle name="Normal 7 19 5 4 8" xfId="23232" xr:uid="{00000000-0005-0000-0000-00004BAE0000}"/>
    <cellStyle name="Normal 7 19 5 4 9" xfId="28184" xr:uid="{00000000-0005-0000-0000-00004CAE0000}"/>
    <cellStyle name="Normal 7 19 5 5" xfId="2505" xr:uid="{00000000-0005-0000-0000-00004DAE0000}"/>
    <cellStyle name="Normal 7 19 5 5 2" xfId="7455" xr:uid="{00000000-0005-0000-0000-00004EAE0000}"/>
    <cellStyle name="Normal 7 19 5 5 2 2" xfId="42116" xr:uid="{00000000-0005-0000-0000-00004FAE0000}"/>
    <cellStyle name="Normal 7 19 5 5 3" xfId="12405" xr:uid="{00000000-0005-0000-0000-000050AE0000}"/>
    <cellStyle name="Normal 7 19 5 5 3 2" xfId="37164" xr:uid="{00000000-0005-0000-0000-000051AE0000}"/>
    <cellStyle name="Normal 7 19 5 5 4" xfId="17356" xr:uid="{00000000-0005-0000-0000-000052AE0000}"/>
    <cellStyle name="Normal 7 19 5 5 5" xfId="22308" xr:uid="{00000000-0005-0000-0000-000053AE0000}"/>
    <cellStyle name="Normal 7 19 5 5 6" xfId="27260" xr:uid="{00000000-0005-0000-0000-000054AE0000}"/>
    <cellStyle name="Normal 7 19 5 5 7" xfId="32212" xr:uid="{00000000-0005-0000-0000-000055AE0000}"/>
    <cellStyle name="Normal 7 19 5 6" xfId="3957" xr:uid="{00000000-0005-0000-0000-000056AE0000}"/>
    <cellStyle name="Normal 7 19 5 6 2" xfId="8907" xr:uid="{00000000-0005-0000-0000-000057AE0000}"/>
    <cellStyle name="Normal 7 19 5 6 2 2" xfId="43568" xr:uid="{00000000-0005-0000-0000-000058AE0000}"/>
    <cellStyle name="Normal 7 19 5 6 3" xfId="13857" xr:uid="{00000000-0005-0000-0000-000059AE0000}"/>
    <cellStyle name="Normal 7 19 5 6 3 2" xfId="38616" xr:uid="{00000000-0005-0000-0000-00005AAE0000}"/>
    <cellStyle name="Normal 7 19 5 6 4" xfId="18808" xr:uid="{00000000-0005-0000-0000-00005BAE0000}"/>
    <cellStyle name="Normal 7 19 5 6 5" xfId="23760" xr:uid="{00000000-0005-0000-0000-00005CAE0000}"/>
    <cellStyle name="Normal 7 19 5 6 6" xfId="28712" xr:uid="{00000000-0005-0000-0000-00005DAE0000}"/>
    <cellStyle name="Normal 7 19 5 6 7" xfId="33664" xr:uid="{00000000-0005-0000-0000-00005EAE0000}"/>
    <cellStyle name="Normal 7 19 5 7" xfId="5409" xr:uid="{00000000-0005-0000-0000-00005FAE0000}"/>
    <cellStyle name="Normal 7 19 5 7 2" xfId="10359" xr:uid="{00000000-0005-0000-0000-000060AE0000}"/>
    <cellStyle name="Normal 7 19 5 7 2 2" xfId="45020" xr:uid="{00000000-0005-0000-0000-000061AE0000}"/>
    <cellStyle name="Normal 7 19 5 7 3" xfId="15309" xr:uid="{00000000-0005-0000-0000-000062AE0000}"/>
    <cellStyle name="Normal 7 19 5 7 3 2" xfId="40068" xr:uid="{00000000-0005-0000-0000-000063AE0000}"/>
    <cellStyle name="Normal 7 19 5 7 4" xfId="20260" xr:uid="{00000000-0005-0000-0000-000064AE0000}"/>
    <cellStyle name="Normal 7 19 5 7 5" xfId="25212" xr:uid="{00000000-0005-0000-0000-000065AE0000}"/>
    <cellStyle name="Normal 7 19 5 7 6" xfId="30164" xr:uid="{00000000-0005-0000-0000-000066AE0000}"/>
    <cellStyle name="Normal 7 19 5 7 7" xfId="35116" xr:uid="{00000000-0005-0000-0000-000067AE0000}"/>
    <cellStyle name="Normal 7 19 5 8" xfId="1977" xr:uid="{00000000-0005-0000-0000-000068AE0000}"/>
    <cellStyle name="Normal 7 19 5 8 2" xfId="41588" xr:uid="{00000000-0005-0000-0000-000069AE0000}"/>
    <cellStyle name="Normal 7 19 5 9" xfId="6927" xr:uid="{00000000-0005-0000-0000-00006AAE0000}"/>
    <cellStyle name="Normal 7 19 5 9 2" xfId="36636" xr:uid="{00000000-0005-0000-0000-00006BAE0000}"/>
    <cellStyle name="Normal 7 19 6" xfId="591" xr:uid="{00000000-0005-0000-0000-00006CAE0000}"/>
    <cellStyle name="Normal 7 19 6 10" xfId="21582" xr:uid="{00000000-0005-0000-0000-00006DAE0000}"/>
    <cellStyle name="Normal 7 19 6 11" xfId="26534" xr:uid="{00000000-0005-0000-0000-00006EAE0000}"/>
    <cellStyle name="Normal 7 19 6 12" xfId="31486" xr:uid="{00000000-0005-0000-0000-00006FAE0000}"/>
    <cellStyle name="Normal 7 19 6 2" xfId="1185" xr:uid="{00000000-0005-0000-0000-000070AE0000}"/>
    <cellStyle name="Normal 7 19 6 2 10" xfId="32938" xr:uid="{00000000-0005-0000-0000-000071AE0000}"/>
    <cellStyle name="Normal 7 19 6 2 2" xfId="4683" xr:uid="{00000000-0005-0000-0000-000072AE0000}"/>
    <cellStyle name="Normal 7 19 6 2 2 2" xfId="9633" xr:uid="{00000000-0005-0000-0000-000073AE0000}"/>
    <cellStyle name="Normal 7 19 6 2 2 2 2" xfId="44294" xr:uid="{00000000-0005-0000-0000-000074AE0000}"/>
    <cellStyle name="Normal 7 19 6 2 2 3" xfId="14583" xr:uid="{00000000-0005-0000-0000-000075AE0000}"/>
    <cellStyle name="Normal 7 19 6 2 2 3 2" xfId="39342" xr:uid="{00000000-0005-0000-0000-000076AE0000}"/>
    <cellStyle name="Normal 7 19 6 2 2 4" xfId="19534" xr:uid="{00000000-0005-0000-0000-000077AE0000}"/>
    <cellStyle name="Normal 7 19 6 2 2 5" xfId="24486" xr:uid="{00000000-0005-0000-0000-000078AE0000}"/>
    <cellStyle name="Normal 7 19 6 2 2 6" xfId="29438" xr:uid="{00000000-0005-0000-0000-000079AE0000}"/>
    <cellStyle name="Normal 7 19 6 2 2 7" xfId="34390" xr:uid="{00000000-0005-0000-0000-00007AAE0000}"/>
    <cellStyle name="Normal 7 19 6 2 3" xfId="6135" xr:uid="{00000000-0005-0000-0000-00007BAE0000}"/>
    <cellStyle name="Normal 7 19 6 2 3 2" xfId="11085" xr:uid="{00000000-0005-0000-0000-00007CAE0000}"/>
    <cellStyle name="Normal 7 19 6 2 3 2 2" xfId="45746" xr:uid="{00000000-0005-0000-0000-00007DAE0000}"/>
    <cellStyle name="Normal 7 19 6 2 3 3" xfId="16035" xr:uid="{00000000-0005-0000-0000-00007EAE0000}"/>
    <cellStyle name="Normal 7 19 6 2 3 3 2" xfId="40794" xr:uid="{00000000-0005-0000-0000-00007FAE0000}"/>
    <cellStyle name="Normal 7 19 6 2 3 4" xfId="20986" xr:uid="{00000000-0005-0000-0000-000080AE0000}"/>
    <cellStyle name="Normal 7 19 6 2 3 5" xfId="25938" xr:uid="{00000000-0005-0000-0000-000081AE0000}"/>
    <cellStyle name="Normal 7 19 6 2 3 6" xfId="30890" xr:uid="{00000000-0005-0000-0000-000082AE0000}"/>
    <cellStyle name="Normal 7 19 6 2 3 7" xfId="35842" xr:uid="{00000000-0005-0000-0000-000083AE0000}"/>
    <cellStyle name="Normal 7 19 6 2 4" xfId="3231" xr:uid="{00000000-0005-0000-0000-000084AE0000}"/>
    <cellStyle name="Normal 7 19 6 2 4 2" xfId="42842" xr:uid="{00000000-0005-0000-0000-000085AE0000}"/>
    <cellStyle name="Normal 7 19 6 2 5" xfId="8181" xr:uid="{00000000-0005-0000-0000-000086AE0000}"/>
    <cellStyle name="Normal 7 19 6 2 5 2" xfId="37890" xr:uid="{00000000-0005-0000-0000-000087AE0000}"/>
    <cellStyle name="Normal 7 19 6 2 6" xfId="13131" xr:uid="{00000000-0005-0000-0000-000088AE0000}"/>
    <cellStyle name="Normal 7 19 6 2 7" xfId="18082" xr:uid="{00000000-0005-0000-0000-000089AE0000}"/>
    <cellStyle name="Normal 7 19 6 2 8" xfId="23034" xr:uid="{00000000-0005-0000-0000-00008AAE0000}"/>
    <cellStyle name="Normal 7 19 6 2 9" xfId="27986" xr:uid="{00000000-0005-0000-0000-00008BAE0000}"/>
    <cellStyle name="Normal 7 19 6 3" xfId="2637" xr:uid="{00000000-0005-0000-0000-00008CAE0000}"/>
    <cellStyle name="Normal 7 19 6 3 2" xfId="7587" xr:uid="{00000000-0005-0000-0000-00008DAE0000}"/>
    <cellStyle name="Normal 7 19 6 3 2 2" xfId="42248" xr:uid="{00000000-0005-0000-0000-00008EAE0000}"/>
    <cellStyle name="Normal 7 19 6 3 3" xfId="12537" xr:uid="{00000000-0005-0000-0000-00008FAE0000}"/>
    <cellStyle name="Normal 7 19 6 3 3 2" xfId="37296" xr:uid="{00000000-0005-0000-0000-000090AE0000}"/>
    <cellStyle name="Normal 7 19 6 3 4" xfId="17488" xr:uid="{00000000-0005-0000-0000-000091AE0000}"/>
    <cellStyle name="Normal 7 19 6 3 5" xfId="22440" xr:uid="{00000000-0005-0000-0000-000092AE0000}"/>
    <cellStyle name="Normal 7 19 6 3 6" xfId="27392" xr:uid="{00000000-0005-0000-0000-000093AE0000}"/>
    <cellStyle name="Normal 7 19 6 3 7" xfId="32344" xr:uid="{00000000-0005-0000-0000-000094AE0000}"/>
    <cellStyle name="Normal 7 19 6 4" xfId="4089" xr:uid="{00000000-0005-0000-0000-000095AE0000}"/>
    <cellStyle name="Normal 7 19 6 4 2" xfId="9039" xr:uid="{00000000-0005-0000-0000-000096AE0000}"/>
    <cellStyle name="Normal 7 19 6 4 2 2" xfId="43700" xr:uid="{00000000-0005-0000-0000-000097AE0000}"/>
    <cellStyle name="Normal 7 19 6 4 3" xfId="13989" xr:uid="{00000000-0005-0000-0000-000098AE0000}"/>
    <cellStyle name="Normal 7 19 6 4 3 2" xfId="38748" xr:uid="{00000000-0005-0000-0000-000099AE0000}"/>
    <cellStyle name="Normal 7 19 6 4 4" xfId="18940" xr:uid="{00000000-0005-0000-0000-00009AAE0000}"/>
    <cellStyle name="Normal 7 19 6 4 5" xfId="23892" xr:uid="{00000000-0005-0000-0000-00009BAE0000}"/>
    <cellStyle name="Normal 7 19 6 4 6" xfId="28844" xr:uid="{00000000-0005-0000-0000-00009CAE0000}"/>
    <cellStyle name="Normal 7 19 6 4 7" xfId="33796" xr:uid="{00000000-0005-0000-0000-00009DAE0000}"/>
    <cellStyle name="Normal 7 19 6 5" xfId="5541" xr:uid="{00000000-0005-0000-0000-00009EAE0000}"/>
    <cellStyle name="Normal 7 19 6 5 2" xfId="10491" xr:uid="{00000000-0005-0000-0000-00009FAE0000}"/>
    <cellStyle name="Normal 7 19 6 5 2 2" xfId="45152" xr:uid="{00000000-0005-0000-0000-0000A0AE0000}"/>
    <cellStyle name="Normal 7 19 6 5 3" xfId="15441" xr:uid="{00000000-0005-0000-0000-0000A1AE0000}"/>
    <cellStyle name="Normal 7 19 6 5 3 2" xfId="40200" xr:uid="{00000000-0005-0000-0000-0000A2AE0000}"/>
    <cellStyle name="Normal 7 19 6 5 4" xfId="20392" xr:uid="{00000000-0005-0000-0000-0000A3AE0000}"/>
    <cellStyle name="Normal 7 19 6 5 5" xfId="25344" xr:uid="{00000000-0005-0000-0000-0000A4AE0000}"/>
    <cellStyle name="Normal 7 19 6 5 6" xfId="30296" xr:uid="{00000000-0005-0000-0000-0000A5AE0000}"/>
    <cellStyle name="Normal 7 19 6 5 7" xfId="35248" xr:uid="{00000000-0005-0000-0000-0000A6AE0000}"/>
    <cellStyle name="Normal 7 19 6 6" xfId="1779" xr:uid="{00000000-0005-0000-0000-0000A7AE0000}"/>
    <cellStyle name="Normal 7 19 6 6 2" xfId="41390" xr:uid="{00000000-0005-0000-0000-0000A8AE0000}"/>
    <cellStyle name="Normal 7 19 6 7" xfId="6729" xr:uid="{00000000-0005-0000-0000-0000A9AE0000}"/>
    <cellStyle name="Normal 7 19 6 7 2" xfId="36438" xr:uid="{00000000-0005-0000-0000-0000AAAE0000}"/>
    <cellStyle name="Normal 7 19 6 8" xfId="11679" xr:uid="{00000000-0005-0000-0000-0000ABAE0000}"/>
    <cellStyle name="Normal 7 19 6 9" xfId="16630" xr:uid="{00000000-0005-0000-0000-0000ACAE0000}"/>
    <cellStyle name="Normal 7 19 7" xfId="855" xr:uid="{00000000-0005-0000-0000-0000ADAE0000}"/>
    <cellStyle name="Normal 7 19 7 10" xfId="21846" xr:uid="{00000000-0005-0000-0000-0000AEAE0000}"/>
    <cellStyle name="Normal 7 19 7 11" xfId="26798" xr:uid="{00000000-0005-0000-0000-0000AFAE0000}"/>
    <cellStyle name="Normal 7 19 7 12" xfId="31750" xr:uid="{00000000-0005-0000-0000-0000B0AE0000}"/>
    <cellStyle name="Normal 7 19 7 2" xfId="1449" xr:uid="{00000000-0005-0000-0000-0000B1AE0000}"/>
    <cellStyle name="Normal 7 19 7 2 10" xfId="33202" xr:uid="{00000000-0005-0000-0000-0000B2AE0000}"/>
    <cellStyle name="Normal 7 19 7 2 2" xfId="4947" xr:uid="{00000000-0005-0000-0000-0000B3AE0000}"/>
    <cellStyle name="Normal 7 19 7 2 2 2" xfId="9897" xr:uid="{00000000-0005-0000-0000-0000B4AE0000}"/>
    <cellStyle name="Normal 7 19 7 2 2 2 2" xfId="44558" xr:uid="{00000000-0005-0000-0000-0000B5AE0000}"/>
    <cellStyle name="Normal 7 19 7 2 2 3" xfId="14847" xr:uid="{00000000-0005-0000-0000-0000B6AE0000}"/>
    <cellStyle name="Normal 7 19 7 2 2 3 2" xfId="39606" xr:uid="{00000000-0005-0000-0000-0000B7AE0000}"/>
    <cellStyle name="Normal 7 19 7 2 2 4" xfId="19798" xr:uid="{00000000-0005-0000-0000-0000B8AE0000}"/>
    <cellStyle name="Normal 7 19 7 2 2 5" xfId="24750" xr:uid="{00000000-0005-0000-0000-0000B9AE0000}"/>
    <cellStyle name="Normal 7 19 7 2 2 6" xfId="29702" xr:uid="{00000000-0005-0000-0000-0000BAAE0000}"/>
    <cellStyle name="Normal 7 19 7 2 2 7" xfId="34654" xr:uid="{00000000-0005-0000-0000-0000BBAE0000}"/>
    <cellStyle name="Normal 7 19 7 2 3" xfId="6399" xr:uid="{00000000-0005-0000-0000-0000BCAE0000}"/>
    <cellStyle name="Normal 7 19 7 2 3 2" xfId="11349" xr:uid="{00000000-0005-0000-0000-0000BDAE0000}"/>
    <cellStyle name="Normal 7 19 7 2 3 2 2" xfId="46010" xr:uid="{00000000-0005-0000-0000-0000BEAE0000}"/>
    <cellStyle name="Normal 7 19 7 2 3 3" xfId="16299" xr:uid="{00000000-0005-0000-0000-0000BFAE0000}"/>
    <cellStyle name="Normal 7 19 7 2 3 3 2" xfId="41058" xr:uid="{00000000-0005-0000-0000-0000C0AE0000}"/>
    <cellStyle name="Normal 7 19 7 2 3 4" xfId="21250" xr:uid="{00000000-0005-0000-0000-0000C1AE0000}"/>
    <cellStyle name="Normal 7 19 7 2 3 5" xfId="26202" xr:uid="{00000000-0005-0000-0000-0000C2AE0000}"/>
    <cellStyle name="Normal 7 19 7 2 3 6" xfId="31154" xr:uid="{00000000-0005-0000-0000-0000C3AE0000}"/>
    <cellStyle name="Normal 7 19 7 2 3 7" xfId="36106" xr:uid="{00000000-0005-0000-0000-0000C4AE0000}"/>
    <cellStyle name="Normal 7 19 7 2 4" xfId="3495" xr:uid="{00000000-0005-0000-0000-0000C5AE0000}"/>
    <cellStyle name="Normal 7 19 7 2 4 2" xfId="43106" xr:uid="{00000000-0005-0000-0000-0000C6AE0000}"/>
    <cellStyle name="Normal 7 19 7 2 5" xfId="8445" xr:uid="{00000000-0005-0000-0000-0000C7AE0000}"/>
    <cellStyle name="Normal 7 19 7 2 5 2" xfId="38154" xr:uid="{00000000-0005-0000-0000-0000C8AE0000}"/>
    <cellStyle name="Normal 7 19 7 2 6" xfId="13395" xr:uid="{00000000-0005-0000-0000-0000C9AE0000}"/>
    <cellStyle name="Normal 7 19 7 2 7" xfId="18346" xr:uid="{00000000-0005-0000-0000-0000CAAE0000}"/>
    <cellStyle name="Normal 7 19 7 2 8" xfId="23298" xr:uid="{00000000-0005-0000-0000-0000CBAE0000}"/>
    <cellStyle name="Normal 7 19 7 2 9" xfId="28250" xr:uid="{00000000-0005-0000-0000-0000CCAE0000}"/>
    <cellStyle name="Normal 7 19 7 3" xfId="2901" xr:uid="{00000000-0005-0000-0000-0000CDAE0000}"/>
    <cellStyle name="Normal 7 19 7 3 2" xfId="7851" xr:uid="{00000000-0005-0000-0000-0000CEAE0000}"/>
    <cellStyle name="Normal 7 19 7 3 2 2" xfId="42512" xr:uid="{00000000-0005-0000-0000-0000CFAE0000}"/>
    <cellStyle name="Normal 7 19 7 3 3" xfId="12801" xr:uid="{00000000-0005-0000-0000-0000D0AE0000}"/>
    <cellStyle name="Normal 7 19 7 3 3 2" xfId="37560" xr:uid="{00000000-0005-0000-0000-0000D1AE0000}"/>
    <cellStyle name="Normal 7 19 7 3 4" xfId="17752" xr:uid="{00000000-0005-0000-0000-0000D2AE0000}"/>
    <cellStyle name="Normal 7 19 7 3 5" xfId="22704" xr:uid="{00000000-0005-0000-0000-0000D3AE0000}"/>
    <cellStyle name="Normal 7 19 7 3 6" xfId="27656" xr:uid="{00000000-0005-0000-0000-0000D4AE0000}"/>
    <cellStyle name="Normal 7 19 7 3 7" xfId="32608" xr:uid="{00000000-0005-0000-0000-0000D5AE0000}"/>
    <cellStyle name="Normal 7 19 7 4" xfId="4353" xr:uid="{00000000-0005-0000-0000-0000D6AE0000}"/>
    <cellStyle name="Normal 7 19 7 4 2" xfId="9303" xr:uid="{00000000-0005-0000-0000-0000D7AE0000}"/>
    <cellStyle name="Normal 7 19 7 4 2 2" xfId="43964" xr:uid="{00000000-0005-0000-0000-0000D8AE0000}"/>
    <cellStyle name="Normal 7 19 7 4 3" xfId="14253" xr:uid="{00000000-0005-0000-0000-0000D9AE0000}"/>
    <cellStyle name="Normal 7 19 7 4 3 2" xfId="39012" xr:uid="{00000000-0005-0000-0000-0000DAAE0000}"/>
    <cellStyle name="Normal 7 19 7 4 4" xfId="19204" xr:uid="{00000000-0005-0000-0000-0000DBAE0000}"/>
    <cellStyle name="Normal 7 19 7 4 5" xfId="24156" xr:uid="{00000000-0005-0000-0000-0000DCAE0000}"/>
    <cellStyle name="Normal 7 19 7 4 6" xfId="29108" xr:uid="{00000000-0005-0000-0000-0000DDAE0000}"/>
    <cellStyle name="Normal 7 19 7 4 7" xfId="34060" xr:uid="{00000000-0005-0000-0000-0000DEAE0000}"/>
    <cellStyle name="Normal 7 19 7 5" xfId="5805" xr:uid="{00000000-0005-0000-0000-0000DFAE0000}"/>
    <cellStyle name="Normal 7 19 7 5 2" xfId="10755" xr:uid="{00000000-0005-0000-0000-0000E0AE0000}"/>
    <cellStyle name="Normal 7 19 7 5 2 2" xfId="45416" xr:uid="{00000000-0005-0000-0000-0000E1AE0000}"/>
    <cellStyle name="Normal 7 19 7 5 3" xfId="15705" xr:uid="{00000000-0005-0000-0000-0000E2AE0000}"/>
    <cellStyle name="Normal 7 19 7 5 3 2" xfId="40464" xr:uid="{00000000-0005-0000-0000-0000E3AE0000}"/>
    <cellStyle name="Normal 7 19 7 5 4" xfId="20656" xr:uid="{00000000-0005-0000-0000-0000E4AE0000}"/>
    <cellStyle name="Normal 7 19 7 5 5" xfId="25608" xr:uid="{00000000-0005-0000-0000-0000E5AE0000}"/>
    <cellStyle name="Normal 7 19 7 5 6" xfId="30560" xr:uid="{00000000-0005-0000-0000-0000E6AE0000}"/>
    <cellStyle name="Normal 7 19 7 5 7" xfId="35512" xr:uid="{00000000-0005-0000-0000-0000E7AE0000}"/>
    <cellStyle name="Normal 7 19 7 6" xfId="2043" xr:uid="{00000000-0005-0000-0000-0000E8AE0000}"/>
    <cellStyle name="Normal 7 19 7 6 2" xfId="41654" xr:uid="{00000000-0005-0000-0000-0000E9AE0000}"/>
    <cellStyle name="Normal 7 19 7 7" xfId="6993" xr:uid="{00000000-0005-0000-0000-0000EAAE0000}"/>
    <cellStyle name="Normal 7 19 7 7 2" xfId="36702" xr:uid="{00000000-0005-0000-0000-0000EBAE0000}"/>
    <cellStyle name="Normal 7 19 7 8" xfId="11943" xr:uid="{00000000-0005-0000-0000-0000ECAE0000}"/>
    <cellStyle name="Normal 7 19 7 9" xfId="16894" xr:uid="{00000000-0005-0000-0000-0000EDAE0000}"/>
    <cellStyle name="Normal 7 19 8" xfId="525" xr:uid="{00000000-0005-0000-0000-0000EEAE0000}"/>
    <cellStyle name="Normal 7 19 8 10" xfId="32278" xr:uid="{00000000-0005-0000-0000-0000EFAE0000}"/>
    <cellStyle name="Normal 7 19 8 2" xfId="4023" xr:uid="{00000000-0005-0000-0000-0000F0AE0000}"/>
    <cellStyle name="Normal 7 19 8 2 2" xfId="8973" xr:uid="{00000000-0005-0000-0000-0000F1AE0000}"/>
    <cellStyle name="Normal 7 19 8 2 2 2" xfId="43634" xr:uid="{00000000-0005-0000-0000-0000F2AE0000}"/>
    <cellStyle name="Normal 7 19 8 2 3" xfId="13923" xr:uid="{00000000-0005-0000-0000-0000F3AE0000}"/>
    <cellStyle name="Normal 7 19 8 2 3 2" xfId="38682" xr:uid="{00000000-0005-0000-0000-0000F4AE0000}"/>
    <cellStyle name="Normal 7 19 8 2 4" xfId="18874" xr:uid="{00000000-0005-0000-0000-0000F5AE0000}"/>
    <cellStyle name="Normal 7 19 8 2 5" xfId="23826" xr:uid="{00000000-0005-0000-0000-0000F6AE0000}"/>
    <cellStyle name="Normal 7 19 8 2 6" xfId="28778" xr:uid="{00000000-0005-0000-0000-0000F7AE0000}"/>
    <cellStyle name="Normal 7 19 8 2 7" xfId="33730" xr:uid="{00000000-0005-0000-0000-0000F8AE0000}"/>
    <cellStyle name="Normal 7 19 8 3" xfId="5475" xr:uid="{00000000-0005-0000-0000-0000F9AE0000}"/>
    <cellStyle name="Normal 7 19 8 3 2" xfId="10425" xr:uid="{00000000-0005-0000-0000-0000FAAE0000}"/>
    <cellStyle name="Normal 7 19 8 3 2 2" xfId="45086" xr:uid="{00000000-0005-0000-0000-0000FBAE0000}"/>
    <cellStyle name="Normal 7 19 8 3 3" xfId="15375" xr:uid="{00000000-0005-0000-0000-0000FCAE0000}"/>
    <cellStyle name="Normal 7 19 8 3 3 2" xfId="40134" xr:uid="{00000000-0005-0000-0000-0000FDAE0000}"/>
    <cellStyle name="Normal 7 19 8 3 4" xfId="20326" xr:uid="{00000000-0005-0000-0000-0000FEAE0000}"/>
    <cellStyle name="Normal 7 19 8 3 5" xfId="25278" xr:uid="{00000000-0005-0000-0000-0000FFAE0000}"/>
    <cellStyle name="Normal 7 19 8 3 6" xfId="30230" xr:uid="{00000000-0005-0000-0000-000000AF0000}"/>
    <cellStyle name="Normal 7 19 8 3 7" xfId="35182" xr:uid="{00000000-0005-0000-0000-000001AF0000}"/>
    <cellStyle name="Normal 7 19 8 4" xfId="2571" xr:uid="{00000000-0005-0000-0000-000002AF0000}"/>
    <cellStyle name="Normal 7 19 8 4 2" xfId="42182" xr:uid="{00000000-0005-0000-0000-000003AF0000}"/>
    <cellStyle name="Normal 7 19 8 5" xfId="7521" xr:uid="{00000000-0005-0000-0000-000004AF0000}"/>
    <cellStyle name="Normal 7 19 8 5 2" xfId="37230" xr:uid="{00000000-0005-0000-0000-000005AF0000}"/>
    <cellStyle name="Normal 7 19 8 6" xfId="12471" xr:uid="{00000000-0005-0000-0000-000006AF0000}"/>
    <cellStyle name="Normal 7 19 8 7" xfId="17422" xr:uid="{00000000-0005-0000-0000-000007AF0000}"/>
    <cellStyle name="Normal 7 19 8 8" xfId="22374" xr:uid="{00000000-0005-0000-0000-000008AF0000}"/>
    <cellStyle name="Normal 7 19 8 9" xfId="27326" xr:uid="{00000000-0005-0000-0000-000009AF0000}"/>
    <cellStyle name="Normal 7 19 9" xfId="1119" xr:uid="{00000000-0005-0000-0000-00000AAF0000}"/>
    <cellStyle name="Normal 7 19 9 10" xfId="32872" xr:uid="{00000000-0005-0000-0000-00000BAF0000}"/>
    <cellStyle name="Normal 7 19 9 2" xfId="4617" xr:uid="{00000000-0005-0000-0000-00000CAF0000}"/>
    <cellStyle name="Normal 7 19 9 2 2" xfId="9567" xr:uid="{00000000-0005-0000-0000-00000DAF0000}"/>
    <cellStyle name="Normal 7 19 9 2 2 2" xfId="44228" xr:uid="{00000000-0005-0000-0000-00000EAF0000}"/>
    <cellStyle name="Normal 7 19 9 2 3" xfId="14517" xr:uid="{00000000-0005-0000-0000-00000FAF0000}"/>
    <cellStyle name="Normal 7 19 9 2 3 2" xfId="39276" xr:uid="{00000000-0005-0000-0000-000010AF0000}"/>
    <cellStyle name="Normal 7 19 9 2 4" xfId="19468" xr:uid="{00000000-0005-0000-0000-000011AF0000}"/>
    <cellStyle name="Normal 7 19 9 2 5" xfId="24420" xr:uid="{00000000-0005-0000-0000-000012AF0000}"/>
    <cellStyle name="Normal 7 19 9 2 6" xfId="29372" xr:uid="{00000000-0005-0000-0000-000013AF0000}"/>
    <cellStyle name="Normal 7 19 9 2 7" xfId="34324" xr:uid="{00000000-0005-0000-0000-000014AF0000}"/>
    <cellStyle name="Normal 7 19 9 3" xfId="6069" xr:uid="{00000000-0005-0000-0000-000015AF0000}"/>
    <cellStyle name="Normal 7 19 9 3 2" xfId="11019" xr:uid="{00000000-0005-0000-0000-000016AF0000}"/>
    <cellStyle name="Normal 7 19 9 3 2 2" xfId="45680" xr:uid="{00000000-0005-0000-0000-000017AF0000}"/>
    <cellStyle name="Normal 7 19 9 3 3" xfId="15969" xr:uid="{00000000-0005-0000-0000-000018AF0000}"/>
    <cellStyle name="Normal 7 19 9 3 3 2" xfId="40728" xr:uid="{00000000-0005-0000-0000-000019AF0000}"/>
    <cellStyle name="Normal 7 19 9 3 4" xfId="20920" xr:uid="{00000000-0005-0000-0000-00001AAF0000}"/>
    <cellStyle name="Normal 7 19 9 3 5" xfId="25872" xr:uid="{00000000-0005-0000-0000-00001BAF0000}"/>
    <cellStyle name="Normal 7 19 9 3 6" xfId="30824" xr:uid="{00000000-0005-0000-0000-00001CAF0000}"/>
    <cellStyle name="Normal 7 19 9 3 7" xfId="35776" xr:uid="{00000000-0005-0000-0000-00001DAF0000}"/>
    <cellStyle name="Normal 7 19 9 4" xfId="3165" xr:uid="{00000000-0005-0000-0000-00001EAF0000}"/>
    <cellStyle name="Normal 7 19 9 4 2" xfId="42776" xr:uid="{00000000-0005-0000-0000-00001FAF0000}"/>
    <cellStyle name="Normal 7 19 9 5" xfId="8115" xr:uid="{00000000-0005-0000-0000-000020AF0000}"/>
    <cellStyle name="Normal 7 19 9 5 2" xfId="37824" xr:uid="{00000000-0005-0000-0000-000021AF0000}"/>
    <cellStyle name="Normal 7 19 9 6" xfId="13065" xr:uid="{00000000-0005-0000-0000-000022AF0000}"/>
    <cellStyle name="Normal 7 19 9 7" xfId="18016" xr:uid="{00000000-0005-0000-0000-000023AF0000}"/>
    <cellStyle name="Normal 7 19 9 8" xfId="22968" xr:uid="{00000000-0005-0000-0000-000024AF0000}"/>
    <cellStyle name="Normal 7 19 9 9" xfId="27920" xr:uid="{00000000-0005-0000-0000-000025AF0000}"/>
    <cellStyle name="Normal 7 2" xfId="90" xr:uid="{00000000-0005-0000-0000-000026AF0000}"/>
    <cellStyle name="Normal 7 20" xfId="288" xr:uid="{00000000-0005-0000-0000-000027AF0000}"/>
    <cellStyle name="Normal 7 20 10" xfId="3786" xr:uid="{00000000-0005-0000-0000-000028AF0000}"/>
    <cellStyle name="Normal 7 20 10 2" xfId="8736" xr:uid="{00000000-0005-0000-0000-000029AF0000}"/>
    <cellStyle name="Normal 7 20 10 2 2" xfId="43397" xr:uid="{00000000-0005-0000-0000-00002AAF0000}"/>
    <cellStyle name="Normal 7 20 10 3" xfId="13686" xr:uid="{00000000-0005-0000-0000-00002BAF0000}"/>
    <cellStyle name="Normal 7 20 10 3 2" xfId="38445" xr:uid="{00000000-0005-0000-0000-00002CAF0000}"/>
    <cellStyle name="Normal 7 20 10 4" xfId="18637" xr:uid="{00000000-0005-0000-0000-00002DAF0000}"/>
    <cellStyle name="Normal 7 20 10 5" xfId="23589" xr:uid="{00000000-0005-0000-0000-00002EAF0000}"/>
    <cellStyle name="Normal 7 20 10 6" xfId="28541" xr:uid="{00000000-0005-0000-0000-00002FAF0000}"/>
    <cellStyle name="Normal 7 20 10 7" xfId="33493" xr:uid="{00000000-0005-0000-0000-000030AF0000}"/>
    <cellStyle name="Normal 7 20 11" xfId="5238" xr:uid="{00000000-0005-0000-0000-000031AF0000}"/>
    <cellStyle name="Normal 7 20 11 2" xfId="10188" xr:uid="{00000000-0005-0000-0000-000032AF0000}"/>
    <cellStyle name="Normal 7 20 11 2 2" xfId="44849" xr:uid="{00000000-0005-0000-0000-000033AF0000}"/>
    <cellStyle name="Normal 7 20 11 3" xfId="15138" xr:uid="{00000000-0005-0000-0000-000034AF0000}"/>
    <cellStyle name="Normal 7 20 11 3 2" xfId="39897" xr:uid="{00000000-0005-0000-0000-000035AF0000}"/>
    <cellStyle name="Normal 7 20 11 4" xfId="20089" xr:uid="{00000000-0005-0000-0000-000036AF0000}"/>
    <cellStyle name="Normal 7 20 11 5" xfId="25041" xr:uid="{00000000-0005-0000-0000-000037AF0000}"/>
    <cellStyle name="Normal 7 20 11 6" xfId="29993" xr:uid="{00000000-0005-0000-0000-000038AF0000}"/>
    <cellStyle name="Normal 7 20 11 7" xfId="34945" xr:uid="{00000000-0005-0000-0000-000039AF0000}"/>
    <cellStyle name="Normal 7 20 12" xfId="1740" xr:uid="{00000000-0005-0000-0000-00003AAF0000}"/>
    <cellStyle name="Normal 7 20 12 2" xfId="41351" xr:uid="{00000000-0005-0000-0000-00003BAF0000}"/>
    <cellStyle name="Normal 7 20 13" xfId="6690" xr:uid="{00000000-0005-0000-0000-00003CAF0000}"/>
    <cellStyle name="Normal 7 20 13 2" xfId="36399" xr:uid="{00000000-0005-0000-0000-00003DAF0000}"/>
    <cellStyle name="Normal 7 20 14" xfId="11640" xr:uid="{00000000-0005-0000-0000-00003EAF0000}"/>
    <cellStyle name="Normal 7 20 15" xfId="16591" xr:uid="{00000000-0005-0000-0000-00003FAF0000}"/>
    <cellStyle name="Normal 7 20 16" xfId="21543" xr:uid="{00000000-0005-0000-0000-000040AF0000}"/>
    <cellStyle name="Normal 7 20 17" xfId="26495" xr:uid="{00000000-0005-0000-0000-000041AF0000}"/>
    <cellStyle name="Normal 7 20 18" xfId="31447" xr:uid="{00000000-0005-0000-0000-000042AF0000}"/>
    <cellStyle name="Normal 7 20 2" xfId="354" xr:uid="{00000000-0005-0000-0000-000043AF0000}"/>
    <cellStyle name="Normal 7 20 2 10" xfId="11772" xr:uid="{00000000-0005-0000-0000-000044AF0000}"/>
    <cellStyle name="Normal 7 20 2 11" xfId="16723" xr:uid="{00000000-0005-0000-0000-000045AF0000}"/>
    <cellStyle name="Normal 7 20 2 12" xfId="21675" xr:uid="{00000000-0005-0000-0000-000046AF0000}"/>
    <cellStyle name="Normal 7 20 2 13" xfId="26627" xr:uid="{00000000-0005-0000-0000-000047AF0000}"/>
    <cellStyle name="Normal 7 20 2 14" xfId="31579" xr:uid="{00000000-0005-0000-0000-000048AF0000}"/>
    <cellStyle name="Normal 7 20 2 2" xfId="948" xr:uid="{00000000-0005-0000-0000-000049AF0000}"/>
    <cellStyle name="Normal 7 20 2 2 10" xfId="21939" xr:uid="{00000000-0005-0000-0000-00004AAF0000}"/>
    <cellStyle name="Normal 7 20 2 2 11" xfId="26891" xr:uid="{00000000-0005-0000-0000-00004BAF0000}"/>
    <cellStyle name="Normal 7 20 2 2 12" xfId="31843" xr:uid="{00000000-0005-0000-0000-00004CAF0000}"/>
    <cellStyle name="Normal 7 20 2 2 2" xfId="1542" xr:uid="{00000000-0005-0000-0000-00004DAF0000}"/>
    <cellStyle name="Normal 7 20 2 2 2 10" xfId="33295" xr:uid="{00000000-0005-0000-0000-00004EAF0000}"/>
    <cellStyle name="Normal 7 20 2 2 2 2" xfId="5040" xr:uid="{00000000-0005-0000-0000-00004FAF0000}"/>
    <cellStyle name="Normal 7 20 2 2 2 2 2" xfId="9990" xr:uid="{00000000-0005-0000-0000-000050AF0000}"/>
    <cellStyle name="Normal 7 20 2 2 2 2 2 2" xfId="44651" xr:uid="{00000000-0005-0000-0000-000051AF0000}"/>
    <cellStyle name="Normal 7 20 2 2 2 2 3" xfId="14940" xr:uid="{00000000-0005-0000-0000-000052AF0000}"/>
    <cellStyle name="Normal 7 20 2 2 2 2 3 2" xfId="39699" xr:uid="{00000000-0005-0000-0000-000053AF0000}"/>
    <cellStyle name="Normal 7 20 2 2 2 2 4" xfId="19891" xr:uid="{00000000-0005-0000-0000-000054AF0000}"/>
    <cellStyle name="Normal 7 20 2 2 2 2 5" xfId="24843" xr:uid="{00000000-0005-0000-0000-000055AF0000}"/>
    <cellStyle name="Normal 7 20 2 2 2 2 6" xfId="29795" xr:uid="{00000000-0005-0000-0000-000056AF0000}"/>
    <cellStyle name="Normal 7 20 2 2 2 2 7" xfId="34747" xr:uid="{00000000-0005-0000-0000-000057AF0000}"/>
    <cellStyle name="Normal 7 20 2 2 2 3" xfId="6492" xr:uid="{00000000-0005-0000-0000-000058AF0000}"/>
    <cellStyle name="Normal 7 20 2 2 2 3 2" xfId="11442" xr:uid="{00000000-0005-0000-0000-000059AF0000}"/>
    <cellStyle name="Normal 7 20 2 2 2 3 2 2" xfId="46103" xr:uid="{00000000-0005-0000-0000-00005AAF0000}"/>
    <cellStyle name="Normal 7 20 2 2 2 3 3" xfId="16392" xr:uid="{00000000-0005-0000-0000-00005BAF0000}"/>
    <cellStyle name="Normal 7 20 2 2 2 3 3 2" xfId="41151" xr:uid="{00000000-0005-0000-0000-00005CAF0000}"/>
    <cellStyle name="Normal 7 20 2 2 2 3 4" xfId="21343" xr:uid="{00000000-0005-0000-0000-00005DAF0000}"/>
    <cellStyle name="Normal 7 20 2 2 2 3 5" xfId="26295" xr:uid="{00000000-0005-0000-0000-00005EAF0000}"/>
    <cellStyle name="Normal 7 20 2 2 2 3 6" xfId="31247" xr:uid="{00000000-0005-0000-0000-00005FAF0000}"/>
    <cellStyle name="Normal 7 20 2 2 2 3 7" xfId="36199" xr:uid="{00000000-0005-0000-0000-000060AF0000}"/>
    <cellStyle name="Normal 7 20 2 2 2 4" xfId="3588" xr:uid="{00000000-0005-0000-0000-000061AF0000}"/>
    <cellStyle name="Normal 7 20 2 2 2 4 2" xfId="43199" xr:uid="{00000000-0005-0000-0000-000062AF0000}"/>
    <cellStyle name="Normal 7 20 2 2 2 5" xfId="8538" xr:uid="{00000000-0005-0000-0000-000063AF0000}"/>
    <cellStyle name="Normal 7 20 2 2 2 5 2" xfId="38247" xr:uid="{00000000-0005-0000-0000-000064AF0000}"/>
    <cellStyle name="Normal 7 20 2 2 2 6" xfId="13488" xr:uid="{00000000-0005-0000-0000-000065AF0000}"/>
    <cellStyle name="Normal 7 20 2 2 2 7" xfId="18439" xr:uid="{00000000-0005-0000-0000-000066AF0000}"/>
    <cellStyle name="Normal 7 20 2 2 2 8" xfId="23391" xr:uid="{00000000-0005-0000-0000-000067AF0000}"/>
    <cellStyle name="Normal 7 20 2 2 2 9" xfId="28343" xr:uid="{00000000-0005-0000-0000-000068AF0000}"/>
    <cellStyle name="Normal 7 20 2 2 3" xfId="2994" xr:uid="{00000000-0005-0000-0000-000069AF0000}"/>
    <cellStyle name="Normal 7 20 2 2 3 2" xfId="7944" xr:uid="{00000000-0005-0000-0000-00006AAF0000}"/>
    <cellStyle name="Normal 7 20 2 2 3 2 2" xfId="42605" xr:uid="{00000000-0005-0000-0000-00006BAF0000}"/>
    <cellStyle name="Normal 7 20 2 2 3 3" xfId="12894" xr:uid="{00000000-0005-0000-0000-00006CAF0000}"/>
    <cellStyle name="Normal 7 20 2 2 3 3 2" xfId="37653" xr:uid="{00000000-0005-0000-0000-00006DAF0000}"/>
    <cellStyle name="Normal 7 20 2 2 3 4" xfId="17845" xr:uid="{00000000-0005-0000-0000-00006EAF0000}"/>
    <cellStyle name="Normal 7 20 2 2 3 5" xfId="22797" xr:uid="{00000000-0005-0000-0000-00006FAF0000}"/>
    <cellStyle name="Normal 7 20 2 2 3 6" xfId="27749" xr:uid="{00000000-0005-0000-0000-000070AF0000}"/>
    <cellStyle name="Normal 7 20 2 2 3 7" xfId="32701" xr:uid="{00000000-0005-0000-0000-000071AF0000}"/>
    <cellStyle name="Normal 7 20 2 2 4" xfId="4446" xr:uid="{00000000-0005-0000-0000-000072AF0000}"/>
    <cellStyle name="Normal 7 20 2 2 4 2" xfId="9396" xr:uid="{00000000-0005-0000-0000-000073AF0000}"/>
    <cellStyle name="Normal 7 20 2 2 4 2 2" xfId="44057" xr:uid="{00000000-0005-0000-0000-000074AF0000}"/>
    <cellStyle name="Normal 7 20 2 2 4 3" xfId="14346" xr:uid="{00000000-0005-0000-0000-000075AF0000}"/>
    <cellStyle name="Normal 7 20 2 2 4 3 2" xfId="39105" xr:uid="{00000000-0005-0000-0000-000076AF0000}"/>
    <cellStyle name="Normal 7 20 2 2 4 4" xfId="19297" xr:uid="{00000000-0005-0000-0000-000077AF0000}"/>
    <cellStyle name="Normal 7 20 2 2 4 5" xfId="24249" xr:uid="{00000000-0005-0000-0000-000078AF0000}"/>
    <cellStyle name="Normal 7 20 2 2 4 6" xfId="29201" xr:uid="{00000000-0005-0000-0000-000079AF0000}"/>
    <cellStyle name="Normal 7 20 2 2 4 7" xfId="34153" xr:uid="{00000000-0005-0000-0000-00007AAF0000}"/>
    <cellStyle name="Normal 7 20 2 2 5" xfId="5898" xr:uid="{00000000-0005-0000-0000-00007BAF0000}"/>
    <cellStyle name="Normal 7 20 2 2 5 2" xfId="10848" xr:uid="{00000000-0005-0000-0000-00007CAF0000}"/>
    <cellStyle name="Normal 7 20 2 2 5 2 2" xfId="45509" xr:uid="{00000000-0005-0000-0000-00007DAF0000}"/>
    <cellStyle name="Normal 7 20 2 2 5 3" xfId="15798" xr:uid="{00000000-0005-0000-0000-00007EAF0000}"/>
    <cellStyle name="Normal 7 20 2 2 5 3 2" xfId="40557" xr:uid="{00000000-0005-0000-0000-00007FAF0000}"/>
    <cellStyle name="Normal 7 20 2 2 5 4" xfId="20749" xr:uid="{00000000-0005-0000-0000-000080AF0000}"/>
    <cellStyle name="Normal 7 20 2 2 5 5" xfId="25701" xr:uid="{00000000-0005-0000-0000-000081AF0000}"/>
    <cellStyle name="Normal 7 20 2 2 5 6" xfId="30653" xr:uid="{00000000-0005-0000-0000-000082AF0000}"/>
    <cellStyle name="Normal 7 20 2 2 5 7" xfId="35605" xr:uid="{00000000-0005-0000-0000-000083AF0000}"/>
    <cellStyle name="Normal 7 20 2 2 6" xfId="2136" xr:uid="{00000000-0005-0000-0000-000084AF0000}"/>
    <cellStyle name="Normal 7 20 2 2 6 2" xfId="41747" xr:uid="{00000000-0005-0000-0000-000085AF0000}"/>
    <cellStyle name="Normal 7 20 2 2 7" xfId="7086" xr:uid="{00000000-0005-0000-0000-000086AF0000}"/>
    <cellStyle name="Normal 7 20 2 2 7 2" xfId="36795" xr:uid="{00000000-0005-0000-0000-000087AF0000}"/>
    <cellStyle name="Normal 7 20 2 2 8" xfId="12036" xr:uid="{00000000-0005-0000-0000-000088AF0000}"/>
    <cellStyle name="Normal 7 20 2 2 9" xfId="16987" xr:uid="{00000000-0005-0000-0000-000089AF0000}"/>
    <cellStyle name="Normal 7 20 2 3" xfId="684" xr:uid="{00000000-0005-0000-0000-00008AAF0000}"/>
    <cellStyle name="Normal 7 20 2 3 10" xfId="32437" xr:uid="{00000000-0005-0000-0000-00008BAF0000}"/>
    <cellStyle name="Normal 7 20 2 3 2" xfId="4182" xr:uid="{00000000-0005-0000-0000-00008CAF0000}"/>
    <cellStyle name="Normal 7 20 2 3 2 2" xfId="9132" xr:uid="{00000000-0005-0000-0000-00008DAF0000}"/>
    <cellStyle name="Normal 7 20 2 3 2 2 2" xfId="43793" xr:uid="{00000000-0005-0000-0000-00008EAF0000}"/>
    <cellStyle name="Normal 7 20 2 3 2 3" xfId="14082" xr:uid="{00000000-0005-0000-0000-00008FAF0000}"/>
    <cellStyle name="Normal 7 20 2 3 2 3 2" xfId="38841" xr:uid="{00000000-0005-0000-0000-000090AF0000}"/>
    <cellStyle name="Normal 7 20 2 3 2 4" xfId="19033" xr:uid="{00000000-0005-0000-0000-000091AF0000}"/>
    <cellStyle name="Normal 7 20 2 3 2 5" xfId="23985" xr:uid="{00000000-0005-0000-0000-000092AF0000}"/>
    <cellStyle name="Normal 7 20 2 3 2 6" xfId="28937" xr:uid="{00000000-0005-0000-0000-000093AF0000}"/>
    <cellStyle name="Normal 7 20 2 3 2 7" xfId="33889" xr:uid="{00000000-0005-0000-0000-000094AF0000}"/>
    <cellStyle name="Normal 7 20 2 3 3" xfId="5634" xr:uid="{00000000-0005-0000-0000-000095AF0000}"/>
    <cellStyle name="Normal 7 20 2 3 3 2" xfId="10584" xr:uid="{00000000-0005-0000-0000-000096AF0000}"/>
    <cellStyle name="Normal 7 20 2 3 3 2 2" xfId="45245" xr:uid="{00000000-0005-0000-0000-000097AF0000}"/>
    <cellStyle name="Normal 7 20 2 3 3 3" xfId="15534" xr:uid="{00000000-0005-0000-0000-000098AF0000}"/>
    <cellStyle name="Normal 7 20 2 3 3 3 2" xfId="40293" xr:uid="{00000000-0005-0000-0000-000099AF0000}"/>
    <cellStyle name="Normal 7 20 2 3 3 4" xfId="20485" xr:uid="{00000000-0005-0000-0000-00009AAF0000}"/>
    <cellStyle name="Normal 7 20 2 3 3 5" xfId="25437" xr:uid="{00000000-0005-0000-0000-00009BAF0000}"/>
    <cellStyle name="Normal 7 20 2 3 3 6" xfId="30389" xr:uid="{00000000-0005-0000-0000-00009CAF0000}"/>
    <cellStyle name="Normal 7 20 2 3 3 7" xfId="35341" xr:uid="{00000000-0005-0000-0000-00009DAF0000}"/>
    <cellStyle name="Normal 7 20 2 3 4" xfId="2730" xr:uid="{00000000-0005-0000-0000-00009EAF0000}"/>
    <cellStyle name="Normal 7 20 2 3 4 2" xfId="42341" xr:uid="{00000000-0005-0000-0000-00009FAF0000}"/>
    <cellStyle name="Normal 7 20 2 3 5" xfId="7680" xr:uid="{00000000-0005-0000-0000-0000A0AF0000}"/>
    <cellStyle name="Normal 7 20 2 3 5 2" xfId="37389" xr:uid="{00000000-0005-0000-0000-0000A1AF0000}"/>
    <cellStyle name="Normal 7 20 2 3 6" xfId="12630" xr:uid="{00000000-0005-0000-0000-0000A2AF0000}"/>
    <cellStyle name="Normal 7 20 2 3 7" xfId="17581" xr:uid="{00000000-0005-0000-0000-0000A3AF0000}"/>
    <cellStyle name="Normal 7 20 2 3 8" xfId="22533" xr:uid="{00000000-0005-0000-0000-0000A4AF0000}"/>
    <cellStyle name="Normal 7 20 2 3 9" xfId="27485" xr:uid="{00000000-0005-0000-0000-0000A5AF0000}"/>
    <cellStyle name="Normal 7 20 2 4" xfId="1278" xr:uid="{00000000-0005-0000-0000-0000A6AF0000}"/>
    <cellStyle name="Normal 7 20 2 4 10" xfId="33031" xr:uid="{00000000-0005-0000-0000-0000A7AF0000}"/>
    <cellStyle name="Normal 7 20 2 4 2" xfId="4776" xr:uid="{00000000-0005-0000-0000-0000A8AF0000}"/>
    <cellStyle name="Normal 7 20 2 4 2 2" xfId="9726" xr:uid="{00000000-0005-0000-0000-0000A9AF0000}"/>
    <cellStyle name="Normal 7 20 2 4 2 2 2" xfId="44387" xr:uid="{00000000-0005-0000-0000-0000AAAF0000}"/>
    <cellStyle name="Normal 7 20 2 4 2 3" xfId="14676" xr:uid="{00000000-0005-0000-0000-0000ABAF0000}"/>
    <cellStyle name="Normal 7 20 2 4 2 3 2" xfId="39435" xr:uid="{00000000-0005-0000-0000-0000ACAF0000}"/>
    <cellStyle name="Normal 7 20 2 4 2 4" xfId="19627" xr:uid="{00000000-0005-0000-0000-0000ADAF0000}"/>
    <cellStyle name="Normal 7 20 2 4 2 5" xfId="24579" xr:uid="{00000000-0005-0000-0000-0000AEAF0000}"/>
    <cellStyle name="Normal 7 20 2 4 2 6" xfId="29531" xr:uid="{00000000-0005-0000-0000-0000AFAF0000}"/>
    <cellStyle name="Normal 7 20 2 4 2 7" xfId="34483" xr:uid="{00000000-0005-0000-0000-0000B0AF0000}"/>
    <cellStyle name="Normal 7 20 2 4 3" xfId="6228" xr:uid="{00000000-0005-0000-0000-0000B1AF0000}"/>
    <cellStyle name="Normal 7 20 2 4 3 2" xfId="11178" xr:uid="{00000000-0005-0000-0000-0000B2AF0000}"/>
    <cellStyle name="Normal 7 20 2 4 3 2 2" xfId="45839" xr:uid="{00000000-0005-0000-0000-0000B3AF0000}"/>
    <cellStyle name="Normal 7 20 2 4 3 3" xfId="16128" xr:uid="{00000000-0005-0000-0000-0000B4AF0000}"/>
    <cellStyle name="Normal 7 20 2 4 3 3 2" xfId="40887" xr:uid="{00000000-0005-0000-0000-0000B5AF0000}"/>
    <cellStyle name="Normal 7 20 2 4 3 4" xfId="21079" xr:uid="{00000000-0005-0000-0000-0000B6AF0000}"/>
    <cellStyle name="Normal 7 20 2 4 3 5" xfId="26031" xr:uid="{00000000-0005-0000-0000-0000B7AF0000}"/>
    <cellStyle name="Normal 7 20 2 4 3 6" xfId="30983" xr:uid="{00000000-0005-0000-0000-0000B8AF0000}"/>
    <cellStyle name="Normal 7 20 2 4 3 7" xfId="35935" xr:uid="{00000000-0005-0000-0000-0000B9AF0000}"/>
    <cellStyle name="Normal 7 20 2 4 4" xfId="3324" xr:uid="{00000000-0005-0000-0000-0000BAAF0000}"/>
    <cellStyle name="Normal 7 20 2 4 4 2" xfId="42935" xr:uid="{00000000-0005-0000-0000-0000BBAF0000}"/>
    <cellStyle name="Normal 7 20 2 4 5" xfId="8274" xr:uid="{00000000-0005-0000-0000-0000BCAF0000}"/>
    <cellStyle name="Normal 7 20 2 4 5 2" xfId="37983" xr:uid="{00000000-0005-0000-0000-0000BDAF0000}"/>
    <cellStyle name="Normal 7 20 2 4 6" xfId="13224" xr:uid="{00000000-0005-0000-0000-0000BEAF0000}"/>
    <cellStyle name="Normal 7 20 2 4 7" xfId="18175" xr:uid="{00000000-0005-0000-0000-0000BFAF0000}"/>
    <cellStyle name="Normal 7 20 2 4 8" xfId="23127" xr:uid="{00000000-0005-0000-0000-0000C0AF0000}"/>
    <cellStyle name="Normal 7 20 2 4 9" xfId="28079" xr:uid="{00000000-0005-0000-0000-0000C1AF0000}"/>
    <cellStyle name="Normal 7 20 2 5" xfId="2400" xr:uid="{00000000-0005-0000-0000-0000C2AF0000}"/>
    <cellStyle name="Normal 7 20 2 5 2" xfId="7350" xr:uid="{00000000-0005-0000-0000-0000C3AF0000}"/>
    <cellStyle name="Normal 7 20 2 5 2 2" xfId="42011" xr:uid="{00000000-0005-0000-0000-0000C4AF0000}"/>
    <cellStyle name="Normal 7 20 2 5 3" xfId="12300" xr:uid="{00000000-0005-0000-0000-0000C5AF0000}"/>
    <cellStyle name="Normal 7 20 2 5 3 2" xfId="37059" xr:uid="{00000000-0005-0000-0000-0000C6AF0000}"/>
    <cellStyle name="Normal 7 20 2 5 4" xfId="17251" xr:uid="{00000000-0005-0000-0000-0000C7AF0000}"/>
    <cellStyle name="Normal 7 20 2 5 5" xfId="22203" xr:uid="{00000000-0005-0000-0000-0000C8AF0000}"/>
    <cellStyle name="Normal 7 20 2 5 6" xfId="27155" xr:uid="{00000000-0005-0000-0000-0000C9AF0000}"/>
    <cellStyle name="Normal 7 20 2 5 7" xfId="32107" xr:uid="{00000000-0005-0000-0000-0000CAAF0000}"/>
    <cellStyle name="Normal 7 20 2 6" xfId="3852" xr:uid="{00000000-0005-0000-0000-0000CBAF0000}"/>
    <cellStyle name="Normal 7 20 2 6 2" xfId="8802" xr:uid="{00000000-0005-0000-0000-0000CCAF0000}"/>
    <cellStyle name="Normal 7 20 2 6 2 2" xfId="43463" xr:uid="{00000000-0005-0000-0000-0000CDAF0000}"/>
    <cellStyle name="Normal 7 20 2 6 3" xfId="13752" xr:uid="{00000000-0005-0000-0000-0000CEAF0000}"/>
    <cellStyle name="Normal 7 20 2 6 3 2" xfId="38511" xr:uid="{00000000-0005-0000-0000-0000CFAF0000}"/>
    <cellStyle name="Normal 7 20 2 6 4" xfId="18703" xr:uid="{00000000-0005-0000-0000-0000D0AF0000}"/>
    <cellStyle name="Normal 7 20 2 6 5" xfId="23655" xr:uid="{00000000-0005-0000-0000-0000D1AF0000}"/>
    <cellStyle name="Normal 7 20 2 6 6" xfId="28607" xr:uid="{00000000-0005-0000-0000-0000D2AF0000}"/>
    <cellStyle name="Normal 7 20 2 6 7" xfId="33559" xr:uid="{00000000-0005-0000-0000-0000D3AF0000}"/>
    <cellStyle name="Normal 7 20 2 7" xfId="5304" xr:uid="{00000000-0005-0000-0000-0000D4AF0000}"/>
    <cellStyle name="Normal 7 20 2 7 2" xfId="10254" xr:uid="{00000000-0005-0000-0000-0000D5AF0000}"/>
    <cellStyle name="Normal 7 20 2 7 2 2" xfId="44915" xr:uid="{00000000-0005-0000-0000-0000D6AF0000}"/>
    <cellStyle name="Normal 7 20 2 7 3" xfId="15204" xr:uid="{00000000-0005-0000-0000-0000D7AF0000}"/>
    <cellStyle name="Normal 7 20 2 7 3 2" xfId="39963" xr:uid="{00000000-0005-0000-0000-0000D8AF0000}"/>
    <cellStyle name="Normal 7 20 2 7 4" xfId="20155" xr:uid="{00000000-0005-0000-0000-0000D9AF0000}"/>
    <cellStyle name="Normal 7 20 2 7 5" xfId="25107" xr:uid="{00000000-0005-0000-0000-0000DAAF0000}"/>
    <cellStyle name="Normal 7 20 2 7 6" xfId="30059" xr:uid="{00000000-0005-0000-0000-0000DBAF0000}"/>
    <cellStyle name="Normal 7 20 2 7 7" xfId="35011" xr:uid="{00000000-0005-0000-0000-0000DCAF0000}"/>
    <cellStyle name="Normal 7 20 2 8" xfId="1872" xr:uid="{00000000-0005-0000-0000-0000DDAF0000}"/>
    <cellStyle name="Normal 7 20 2 8 2" xfId="41483" xr:uid="{00000000-0005-0000-0000-0000DEAF0000}"/>
    <cellStyle name="Normal 7 20 2 9" xfId="6822" xr:uid="{00000000-0005-0000-0000-0000DFAF0000}"/>
    <cellStyle name="Normal 7 20 2 9 2" xfId="36531" xr:uid="{00000000-0005-0000-0000-0000E0AF0000}"/>
    <cellStyle name="Normal 7 20 3" xfId="420" xr:uid="{00000000-0005-0000-0000-0000E1AF0000}"/>
    <cellStyle name="Normal 7 20 3 10" xfId="11838" xr:uid="{00000000-0005-0000-0000-0000E2AF0000}"/>
    <cellStyle name="Normal 7 20 3 11" xfId="16789" xr:uid="{00000000-0005-0000-0000-0000E3AF0000}"/>
    <cellStyle name="Normal 7 20 3 12" xfId="21741" xr:uid="{00000000-0005-0000-0000-0000E4AF0000}"/>
    <cellStyle name="Normal 7 20 3 13" xfId="26693" xr:uid="{00000000-0005-0000-0000-0000E5AF0000}"/>
    <cellStyle name="Normal 7 20 3 14" xfId="31645" xr:uid="{00000000-0005-0000-0000-0000E6AF0000}"/>
    <cellStyle name="Normal 7 20 3 2" xfId="1014" xr:uid="{00000000-0005-0000-0000-0000E7AF0000}"/>
    <cellStyle name="Normal 7 20 3 2 10" xfId="22005" xr:uid="{00000000-0005-0000-0000-0000E8AF0000}"/>
    <cellStyle name="Normal 7 20 3 2 11" xfId="26957" xr:uid="{00000000-0005-0000-0000-0000E9AF0000}"/>
    <cellStyle name="Normal 7 20 3 2 12" xfId="31909" xr:uid="{00000000-0005-0000-0000-0000EAAF0000}"/>
    <cellStyle name="Normal 7 20 3 2 2" xfId="1608" xr:uid="{00000000-0005-0000-0000-0000EBAF0000}"/>
    <cellStyle name="Normal 7 20 3 2 2 10" xfId="33361" xr:uid="{00000000-0005-0000-0000-0000ECAF0000}"/>
    <cellStyle name="Normal 7 20 3 2 2 2" xfId="5106" xr:uid="{00000000-0005-0000-0000-0000EDAF0000}"/>
    <cellStyle name="Normal 7 20 3 2 2 2 2" xfId="10056" xr:uid="{00000000-0005-0000-0000-0000EEAF0000}"/>
    <cellStyle name="Normal 7 20 3 2 2 2 2 2" xfId="44717" xr:uid="{00000000-0005-0000-0000-0000EFAF0000}"/>
    <cellStyle name="Normal 7 20 3 2 2 2 3" xfId="15006" xr:uid="{00000000-0005-0000-0000-0000F0AF0000}"/>
    <cellStyle name="Normal 7 20 3 2 2 2 3 2" xfId="39765" xr:uid="{00000000-0005-0000-0000-0000F1AF0000}"/>
    <cellStyle name="Normal 7 20 3 2 2 2 4" xfId="19957" xr:uid="{00000000-0005-0000-0000-0000F2AF0000}"/>
    <cellStyle name="Normal 7 20 3 2 2 2 5" xfId="24909" xr:uid="{00000000-0005-0000-0000-0000F3AF0000}"/>
    <cellStyle name="Normal 7 20 3 2 2 2 6" xfId="29861" xr:uid="{00000000-0005-0000-0000-0000F4AF0000}"/>
    <cellStyle name="Normal 7 20 3 2 2 2 7" xfId="34813" xr:uid="{00000000-0005-0000-0000-0000F5AF0000}"/>
    <cellStyle name="Normal 7 20 3 2 2 3" xfId="6558" xr:uid="{00000000-0005-0000-0000-0000F6AF0000}"/>
    <cellStyle name="Normal 7 20 3 2 2 3 2" xfId="11508" xr:uid="{00000000-0005-0000-0000-0000F7AF0000}"/>
    <cellStyle name="Normal 7 20 3 2 2 3 2 2" xfId="46169" xr:uid="{00000000-0005-0000-0000-0000F8AF0000}"/>
    <cellStyle name="Normal 7 20 3 2 2 3 3" xfId="16458" xr:uid="{00000000-0005-0000-0000-0000F9AF0000}"/>
    <cellStyle name="Normal 7 20 3 2 2 3 3 2" xfId="41217" xr:uid="{00000000-0005-0000-0000-0000FAAF0000}"/>
    <cellStyle name="Normal 7 20 3 2 2 3 4" xfId="21409" xr:uid="{00000000-0005-0000-0000-0000FBAF0000}"/>
    <cellStyle name="Normal 7 20 3 2 2 3 5" xfId="26361" xr:uid="{00000000-0005-0000-0000-0000FCAF0000}"/>
    <cellStyle name="Normal 7 20 3 2 2 3 6" xfId="31313" xr:uid="{00000000-0005-0000-0000-0000FDAF0000}"/>
    <cellStyle name="Normal 7 20 3 2 2 3 7" xfId="36265" xr:uid="{00000000-0005-0000-0000-0000FEAF0000}"/>
    <cellStyle name="Normal 7 20 3 2 2 4" xfId="3654" xr:uid="{00000000-0005-0000-0000-0000FFAF0000}"/>
    <cellStyle name="Normal 7 20 3 2 2 4 2" xfId="43265" xr:uid="{00000000-0005-0000-0000-000000B00000}"/>
    <cellStyle name="Normal 7 20 3 2 2 5" xfId="8604" xr:uid="{00000000-0005-0000-0000-000001B00000}"/>
    <cellStyle name="Normal 7 20 3 2 2 5 2" xfId="38313" xr:uid="{00000000-0005-0000-0000-000002B00000}"/>
    <cellStyle name="Normal 7 20 3 2 2 6" xfId="13554" xr:uid="{00000000-0005-0000-0000-000003B00000}"/>
    <cellStyle name="Normal 7 20 3 2 2 7" xfId="18505" xr:uid="{00000000-0005-0000-0000-000004B00000}"/>
    <cellStyle name="Normal 7 20 3 2 2 8" xfId="23457" xr:uid="{00000000-0005-0000-0000-000005B00000}"/>
    <cellStyle name="Normal 7 20 3 2 2 9" xfId="28409" xr:uid="{00000000-0005-0000-0000-000006B00000}"/>
    <cellStyle name="Normal 7 20 3 2 3" xfId="3060" xr:uid="{00000000-0005-0000-0000-000007B00000}"/>
    <cellStyle name="Normal 7 20 3 2 3 2" xfId="8010" xr:uid="{00000000-0005-0000-0000-000008B00000}"/>
    <cellStyle name="Normal 7 20 3 2 3 2 2" xfId="42671" xr:uid="{00000000-0005-0000-0000-000009B00000}"/>
    <cellStyle name="Normal 7 20 3 2 3 3" xfId="12960" xr:uid="{00000000-0005-0000-0000-00000AB00000}"/>
    <cellStyle name="Normal 7 20 3 2 3 3 2" xfId="37719" xr:uid="{00000000-0005-0000-0000-00000BB00000}"/>
    <cellStyle name="Normal 7 20 3 2 3 4" xfId="17911" xr:uid="{00000000-0005-0000-0000-00000CB00000}"/>
    <cellStyle name="Normal 7 20 3 2 3 5" xfId="22863" xr:uid="{00000000-0005-0000-0000-00000DB00000}"/>
    <cellStyle name="Normal 7 20 3 2 3 6" xfId="27815" xr:uid="{00000000-0005-0000-0000-00000EB00000}"/>
    <cellStyle name="Normal 7 20 3 2 3 7" xfId="32767" xr:uid="{00000000-0005-0000-0000-00000FB00000}"/>
    <cellStyle name="Normal 7 20 3 2 4" xfId="4512" xr:uid="{00000000-0005-0000-0000-000010B00000}"/>
    <cellStyle name="Normal 7 20 3 2 4 2" xfId="9462" xr:uid="{00000000-0005-0000-0000-000011B00000}"/>
    <cellStyle name="Normal 7 20 3 2 4 2 2" xfId="44123" xr:uid="{00000000-0005-0000-0000-000012B00000}"/>
    <cellStyle name="Normal 7 20 3 2 4 3" xfId="14412" xr:uid="{00000000-0005-0000-0000-000013B00000}"/>
    <cellStyle name="Normal 7 20 3 2 4 3 2" xfId="39171" xr:uid="{00000000-0005-0000-0000-000014B00000}"/>
    <cellStyle name="Normal 7 20 3 2 4 4" xfId="19363" xr:uid="{00000000-0005-0000-0000-000015B00000}"/>
    <cellStyle name="Normal 7 20 3 2 4 5" xfId="24315" xr:uid="{00000000-0005-0000-0000-000016B00000}"/>
    <cellStyle name="Normal 7 20 3 2 4 6" xfId="29267" xr:uid="{00000000-0005-0000-0000-000017B00000}"/>
    <cellStyle name="Normal 7 20 3 2 4 7" xfId="34219" xr:uid="{00000000-0005-0000-0000-000018B00000}"/>
    <cellStyle name="Normal 7 20 3 2 5" xfId="5964" xr:uid="{00000000-0005-0000-0000-000019B00000}"/>
    <cellStyle name="Normal 7 20 3 2 5 2" xfId="10914" xr:uid="{00000000-0005-0000-0000-00001AB00000}"/>
    <cellStyle name="Normal 7 20 3 2 5 2 2" xfId="45575" xr:uid="{00000000-0005-0000-0000-00001BB00000}"/>
    <cellStyle name="Normal 7 20 3 2 5 3" xfId="15864" xr:uid="{00000000-0005-0000-0000-00001CB00000}"/>
    <cellStyle name="Normal 7 20 3 2 5 3 2" xfId="40623" xr:uid="{00000000-0005-0000-0000-00001DB00000}"/>
    <cellStyle name="Normal 7 20 3 2 5 4" xfId="20815" xr:uid="{00000000-0005-0000-0000-00001EB00000}"/>
    <cellStyle name="Normal 7 20 3 2 5 5" xfId="25767" xr:uid="{00000000-0005-0000-0000-00001FB00000}"/>
    <cellStyle name="Normal 7 20 3 2 5 6" xfId="30719" xr:uid="{00000000-0005-0000-0000-000020B00000}"/>
    <cellStyle name="Normal 7 20 3 2 5 7" xfId="35671" xr:uid="{00000000-0005-0000-0000-000021B00000}"/>
    <cellStyle name="Normal 7 20 3 2 6" xfId="2202" xr:uid="{00000000-0005-0000-0000-000022B00000}"/>
    <cellStyle name="Normal 7 20 3 2 6 2" xfId="41813" xr:uid="{00000000-0005-0000-0000-000023B00000}"/>
    <cellStyle name="Normal 7 20 3 2 7" xfId="7152" xr:uid="{00000000-0005-0000-0000-000024B00000}"/>
    <cellStyle name="Normal 7 20 3 2 7 2" xfId="36861" xr:uid="{00000000-0005-0000-0000-000025B00000}"/>
    <cellStyle name="Normal 7 20 3 2 8" xfId="12102" xr:uid="{00000000-0005-0000-0000-000026B00000}"/>
    <cellStyle name="Normal 7 20 3 2 9" xfId="17053" xr:uid="{00000000-0005-0000-0000-000027B00000}"/>
    <cellStyle name="Normal 7 20 3 3" xfId="750" xr:uid="{00000000-0005-0000-0000-000028B00000}"/>
    <cellStyle name="Normal 7 20 3 3 10" xfId="32503" xr:uid="{00000000-0005-0000-0000-000029B00000}"/>
    <cellStyle name="Normal 7 20 3 3 2" xfId="4248" xr:uid="{00000000-0005-0000-0000-00002AB00000}"/>
    <cellStyle name="Normal 7 20 3 3 2 2" xfId="9198" xr:uid="{00000000-0005-0000-0000-00002BB00000}"/>
    <cellStyle name="Normal 7 20 3 3 2 2 2" xfId="43859" xr:uid="{00000000-0005-0000-0000-00002CB00000}"/>
    <cellStyle name="Normal 7 20 3 3 2 3" xfId="14148" xr:uid="{00000000-0005-0000-0000-00002DB00000}"/>
    <cellStyle name="Normal 7 20 3 3 2 3 2" xfId="38907" xr:uid="{00000000-0005-0000-0000-00002EB00000}"/>
    <cellStyle name="Normal 7 20 3 3 2 4" xfId="19099" xr:uid="{00000000-0005-0000-0000-00002FB00000}"/>
    <cellStyle name="Normal 7 20 3 3 2 5" xfId="24051" xr:uid="{00000000-0005-0000-0000-000030B00000}"/>
    <cellStyle name="Normal 7 20 3 3 2 6" xfId="29003" xr:uid="{00000000-0005-0000-0000-000031B00000}"/>
    <cellStyle name="Normal 7 20 3 3 2 7" xfId="33955" xr:uid="{00000000-0005-0000-0000-000032B00000}"/>
    <cellStyle name="Normal 7 20 3 3 3" xfId="5700" xr:uid="{00000000-0005-0000-0000-000033B00000}"/>
    <cellStyle name="Normal 7 20 3 3 3 2" xfId="10650" xr:uid="{00000000-0005-0000-0000-000034B00000}"/>
    <cellStyle name="Normal 7 20 3 3 3 2 2" xfId="45311" xr:uid="{00000000-0005-0000-0000-000035B00000}"/>
    <cellStyle name="Normal 7 20 3 3 3 3" xfId="15600" xr:uid="{00000000-0005-0000-0000-000036B00000}"/>
    <cellStyle name="Normal 7 20 3 3 3 3 2" xfId="40359" xr:uid="{00000000-0005-0000-0000-000037B00000}"/>
    <cellStyle name="Normal 7 20 3 3 3 4" xfId="20551" xr:uid="{00000000-0005-0000-0000-000038B00000}"/>
    <cellStyle name="Normal 7 20 3 3 3 5" xfId="25503" xr:uid="{00000000-0005-0000-0000-000039B00000}"/>
    <cellStyle name="Normal 7 20 3 3 3 6" xfId="30455" xr:uid="{00000000-0005-0000-0000-00003AB00000}"/>
    <cellStyle name="Normal 7 20 3 3 3 7" xfId="35407" xr:uid="{00000000-0005-0000-0000-00003BB00000}"/>
    <cellStyle name="Normal 7 20 3 3 4" xfId="2796" xr:uid="{00000000-0005-0000-0000-00003CB00000}"/>
    <cellStyle name="Normal 7 20 3 3 4 2" xfId="42407" xr:uid="{00000000-0005-0000-0000-00003DB00000}"/>
    <cellStyle name="Normal 7 20 3 3 5" xfId="7746" xr:uid="{00000000-0005-0000-0000-00003EB00000}"/>
    <cellStyle name="Normal 7 20 3 3 5 2" xfId="37455" xr:uid="{00000000-0005-0000-0000-00003FB00000}"/>
    <cellStyle name="Normal 7 20 3 3 6" xfId="12696" xr:uid="{00000000-0005-0000-0000-000040B00000}"/>
    <cellStyle name="Normal 7 20 3 3 7" xfId="17647" xr:uid="{00000000-0005-0000-0000-000041B00000}"/>
    <cellStyle name="Normal 7 20 3 3 8" xfId="22599" xr:uid="{00000000-0005-0000-0000-000042B00000}"/>
    <cellStyle name="Normal 7 20 3 3 9" xfId="27551" xr:uid="{00000000-0005-0000-0000-000043B00000}"/>
    <cellStyle name="Normal 7 20 3 4" xfId="1344" xr:uid="{00000000-0005-0000-0000-000044B00000}"/>
    <cellStyle name="Normal 7 20 3 4 10" xfId="33097" xr:uid="{00000000-0005-0000-0000-000045B00000}"/>
    <cellStyle name="Normal 7 20 3 4 2" xfId="4842" xr:uid="{00000000-0005-0000-0000-000046B00000}"/>
    <cellStyle name="Normal 7 20 3 4 2 2" xfId="9792" xr:uid="{00000000-0005-0000-0000-000047B00000}"/>
    <cellStyle name="Normal 7 20 3 4 2 2 2" xfId="44453" xr:uid="{00000000-0005-0000-0000-000048B00000}"/>
    <cellStyle name="Normal 7 20 3 4 2 3" xfId="14742" xr:uid="{00000000-0005-0000-0000-000049B00000}"/>
    <cellStyle name="Normal 7 20 3 4 2 3 2" xfId="39501" xr:uid="{00000000-0005-0000-0000-00004AB00000}"/>
    <cellStyle name="Normal 7 20 3 4 2 4" xfId="19693" xr:uid="{00000000-0005-0000-0000-00004BB00000}"/>
    <cellStyle name="Normal 7 20 3 4 2 5" xfId="24645" xr:uid="{00000000-0005-0000-0000-00004CB00000}"/>
    <cellStyle name="Normal 7 20 3 4 2 6" xfId="29597" xr:uid="{00000000-0005-0000-0000-00004DB00000}"/>
    <cellStyle name="Normal 7 20 3 4 2 7" xfId="34549" xr:uid="{00000000-0005-0000-0000-00004EB00000}"/>
    <cellStyle name="Normal 7 20 3 4 3" xfId="6294" xr:uid="{00000000-0005-0000-0000-00004FB00000}"/>
    <cellStyle name="Normal 7 20 3 4 3 2" xfId="11244" xr:uid="{00000000-0005-0000-0000-000050B00000}"/>
    <cellStyle name="Normal 7 20 3 4 3 2 2" xfId="45905" xr:uid="{00000000-0005-0000-0000-000051B00000}"/>
    <cellStyle name="Normal 7 20 3 4 3 3" xfId="16194" xr:uid="{00000000-0005-0000-0000-000052B00000}"/>
    <cellStyle name="Normal 7 20 3 4 3 3 2" xfId="40953" xr:uid="{00000000-0005-0000-0000-000053B00000}"/>
    <cellStyle name="Normal 7 20 3 4 3 4" xfId="21145" xr:uid="{00000000-0005-0000-0000-000054B00000}"/>
    <cellStyle name="Normal 7 20 3 4 3 5" xfId="26097" xr:uid="{00000000-0005-0000-0000-000055B00000}"/>
    <cellStyle name="Normal 7 20 3 4 3 6" xfId="31049" xr:uid="{00000000-0005-0000-0000-000056B00000}"/>
    <cellStyle name="Normal 7 20 3 4 3 7" xfId="36001" xr:uid="{00000000-0005-0000-0000-000057B00000}"/>
    <cellStyle name="Normal 7 20 3 4 4" xfId="3390" xr:uid="{00000000-0005-0000-0000-000058B00000}"/>
    <cellStyle name="Normal 7 20 3 4 4 2" xfId="43001" xr:uid="{00000000-0005-0000-0000-000059B00000}"/>
    <cellStyle name="Normal 7 20 3 4 5" xfId="8340" xr:uid="{00000000-0005-0000-0000-00005AB00000}"/>
    <cellStyle name="Normal 7 20 3 4 5 2" xfId="38049" xr:uid="{00000000-0005-0000-0000-00005BB00000}"/>
    <cellStyle name="Normal 7 20 3 4 6" xfId="13290" xr:uid="{00000000-0005-0000-0000-00005CB00000}"/>
    <cellStyle name="Normal 7 20 3 4 7" xfId="18241" xr:uid="{00000000-0005-0000-0000-00005DB00000}"/>
    <cellStyle name="Normal 7 20 3 4 8" xfId="23193" xr:uid="{00000000-0005-0000-0000-00005EB00000}"/>
    <cellStyle name="Normal 7 20 3 4 9" xfId="28145" xr:uid="{00000000-0005-0000-0000-00005FB00000}"/>
    <cellStyle name="Normal 7 20 3 5" xfId="2466" xr:uid="{00000000-0005-0000-0000-000060B00000}"/>
    <cellStyle name="Normal 7 20 3 5 2" xfId="7416" xr:uid="{00000000-0005-0000-0000-000061B00000}"/>
    <cellStyle name="Normal 7 20 3 5 2 2" xfId="42077" xr:uid="{00000000-0005-0000-0000-000062B00000}"/>
    <cellStyle name="Normal 7 20 3 5 3" xfId="12366" xr:uid="{00000000-0005-0000-0000-000063B00000}"/>
    <cellStyle name="Normal 7 20 3 5 3 2" xfId="37125" xr:uid="{00000000-0005-0000-0000-000064B00000}"/>
    <cellStyle name="Normal 7 20 3 5 4" xfId="17317" xr:uid="{00000000-0005-0000-0000-000065B00000}"/>
    <cellStyle name="Normal 7 20 3 5 5" xfId="22269" xr:uid="{00000000-0005-0000-0000-000066B00000}"/>
    <cellStyle name="Normal 7 20 3 5 6" xfId="27221" xr:uid="{00000000-0005-0000-0000-000067B00000}"/>
    <cellStyle name="Normal 7 20 3 5 7" xfId="32173" xr:uid="{00000000-0005-0000-0000-000068B00000}"/>
    <cellStyle name="Normal 7 20 3 6" xfId="3918" xr:uid="{00000000-0005-0000-0000-000069B00000}"/>
    <cellStyle name="Normal 7 20 3 6 2" xfId="8868" xr:uid="{00000000-0005-0000-0000-00006AB00000}"/>
    <cellStyle name="Normal 7 20 3 6 2 2" xfId="43529" xr:uid="{00000000-0005-0000-0000-00006BB00000}"/>
    <cellStyle name="Normal 7 20 3 6 3" xfId="13818" xr:uid="{00000000-0005-0000-0000-00006CB00000}"/>
    <cellStyle name="Normal 7 20 3 6 3 2" xfId="38577" xr:uid="{00000000-0005-0000-0000-00006DB00000}"/>
    <cellStyle name="Normal 7 20 3 6 4" xfId="18769" xr:uid="{00000000-0005-0000-0000-00006EB00000}"/>
    <cellStyle name="Normal 7 20 3 6 5" xfId="23721" xr:uid="{00000000-0005-0000-0000-00006FB00000}"/>
    <cellStyle name="Normal 7 20 3 6 6" xfId="28673" xr:uid="{00000000-0005-0000-0000-000070B00000}"/>
    <cellStyle name="Normal 7 20 3 6 7" xfId="33625" xr:uid="{00000000-0005-0000-0000-000071B00000}"/>
    <cellStyle name="Normal 7 20 3 7" xfId="5370" xr:uid="{00000000-0005-0000-0000-000072B00000}"/>
    <cellStyle name="Normal 7 20 3 7 2" xfId="10320" xr:uid="{00000000-0005-0000-0000-000073B00000}"/>
    <cellStyle name="Normal 7 20 3 7 2 2" xfId="44981" xr:uid="{00000000-0005-0000-0000-000074B00000}"/>
    <cellStyle name="Normal 7 20 3 7 3" xfId="15270" xr:uid="{00000000-0005-0000-0000-000075B00000}"/>
    <cellStyle name="Normal 7 20 3 7 3 2" xfId="40029" xr:uid="{00000000-0005-0000-0000-000076B00000}"/>
    <cellStyle name="Normal 7 20 3 7 4" xfId="20221" xr:uid="{00000000-0005-0000-0000-000077B00000}"/>
    <cellStyle name="Normal 7 20 3 7 5" xfId="25173" xr:uid="{00000000-0005-0000-0000-000078B00000}"/>
    <cellStyle name="Normal 7 20 3 7 6" xfId="30125" xr:uid="{00000000-0005-0000-0000-000079B00000}"/>
    <cellStyle name="Normal 7 20 3 7 7" xfId="35077" xr:uid="{00000000-0005-0000-0000-00007AB00000}"/>
    <cellStyle name="Normal 7 20 3 8" xfId="1938" xr:uid="{00000000-0005-0000-0000-00007BB00000}"/>
    <cellStyle name="Normal 7 20 3 8 2" xfId="41549" xr:uid="{00000000-0005-0000-0000-00007CB00000}"/>
    <cellStyle name="Normal 7 20 3 9" xfId="6888" xr:uid="{00000000-0005-0000-0000-00007DB00000}"/>
    <cellStyle name="Normal 7 20 3 9 2" xfId="36597" xr:uid="{00000000-0005-0000-0000-00007EB00000}"/>
    <cellStyle name="Normal 7 20 4" xfId="486" xr:uid="{00000000-0005-0000-0000-00007FB00000}"/>
    <cellStyle name="Normal 7 20 4 10" xfId="11904" xr:uid="{00000000-0005-0000-0000-000080B00000}"/>
    <cellStyle name="Normal 7 20 4 11" xfId="16855" xr:uid="{00000000-0005-0000-0000-000081B00000}"/>
    <cellStyle name="Normal 7 20 4 12" xfId="21807" xr:uid="{00000000-0005-0000-0000-000082B00000}"/>
    <cellStyle name="Normal 7 20 4 13" xfId="26759" xr:uid="{00000000-0005-0000-0000-000083B00000}"/>
    <cellStyle name="Normal 7 20 4 14" xfId="31711" xr:uid="{00000000-0005-0000-0000-000084B00000}"/>
    <cellStyle name="Normal 7 20 4 2" xfId="1080" xr:uid="{00000000-0005-0000-0000-000085B00000}"/>
    <cellStyle name="Normal 7 20 4 2 10" xfId="22071" xr:uid="{00000000-0005-0000-0000-000086B00000}"/>
    <cellStyle name="Normal 7 20 4 2 11" xfId="27023" xr:uid="{00000000-0005-0000-0000-000087B00000}"/>
    <cellStyle name="Normal 7 20 4 2 12" xfId="31975" xr:uid="{00000000-0005-0000-0000-000088B00000}"/>
    <cellStyle name="Normal 7 20 4 2 2" xfId="1674" xr:uid="{00000000-0005-0000-0000-000089B00000}"/>
    <cellStyle name="Normal 7 20 4 2 2 10" xfId="33427" xr:uid="{00000000-0005-0000-0000-00008AB00000}"/>
    <cellStyle name="Normal 7 20 4 2 2 2" xfId="5172" xr:uid="{00000000-0005-0000-0000-00008BB00000}"/>
    <cellStyle name="Normal 7 20 4 2 2 2 2" xfId="10122" xr:uid="{00000000-0005-0000-0000-00008CB00000}"/>
    <cellStyle name="Normal 7 20 4 2 2 2 2 2" xfId="44783" xr:uid="{00000000-0005-0000-0000-00008DB00000}"/>
    <cellStyle name="Normal 7 20 4 2 2 2 3" xfId="15072" xr:uid="{00000000-0005-0000-0000-00008EB00000}"/>
    <cellStyle name="Normal 7 20 4 2 2 2 3 2" xfId="39831" xr:uid="{00000000-0005-0000-0000-00008FB00000}"/>
    <cellStyle name="Normal 7 20 4 2 2 2 4" xfId="20023" xr:uid="{00000000-0005-0000-0000-000090B00000}"/>
    <cellStyle name="Normal 7 20 4 2 2 2 5" xfId="24975" xr:uid="{00000000-0005-0000-0000-000091B00000}"/>
    <cellStyle name="Normal 7 20 4 2 2 2 6" xfId="29927" xr:uid="{00000000-0005-0000-0000-000092B00000}"/>
    <cellStyle name="Normal 7 20 4 2 2 2 7" xfId="34879" xr:uid="{00000000-0005-0000-0000-000093B00000}"/>
    <cellStyle name="Normal 7 20 4 2 2 3" xfId="6624" xr:uid="{00000000-0005-0000-0000-000094B00000}"/>
    <cellStyle name="Normal 7 20 4 2 2 3 2" xfId="11574" xr:uid="{00000000-0005-0000-0000-000095B00000}"/>
    <cellStyle name="Normal 7 20 4 2 2 3 2 2" xfId="46235" xr:uid="{00000000-0005-0000-0000-000096B00000}"/>
    <cellStyle name="Normal 7 20 4 2 2 3 3" xfId="16524" xr:uid="{00000000-0005-0000-0000-000097B00000}"/>
    <cellStyle name="Normal 7 20 4 2 2 3 3 2" xfId="41283" xr:uid="{00000000-0005-0000-0000-000098B00000}"/>
    <cellStyle name="Normal 7 20 4 2 2 3 4" xfId="21475" xr:uid="{00000000-0005-0000-0000-000099B00000}"/>
    <cellStyle name="Normal 7 20 4 2 2 3 5" xfId="26427" xr:uid="{00000000-0005-0000-0000-00009AB00000}"/>
    <cellStyle name="Normal 7 20 4 2 2 3 6" xfId="31379" xr:uid="{00000000-0005-0000-0000-00009BB00000}"/>
    <cellStyle name="Normal 7 20 4 2 2 3 7" xfId="36331" xr:uid="{00000000-0005-0000-0000-00009CB00000}"/>
    <cellStyle name="Normal 7 20 4 2 2 4" xfId="3720" xr:uid="{00000000-0005-0000-0000-00009DB00000}"/>
    <cellStyle name="Normal 7 20 4 2 2 4 2" xfId="43331" xr:uid="{00000000-0005-0000-0000-00009EB00000}"/>
    <cellStyle name="Normal 7 20 4 2 2 5" xfId="8670" xr:uid="{00000000-0005-0000-0000-00009FB00000}"/>
    <cellStyle name="Normal 7 20 4 2 2 5 2" xfId="38379" xr:uid="{00000000-0005-0000-0000-0000A0B00000}"/>
    <cellStyle name="Normal 7 20 4 2 2 6" xfId="13620" xr:uid="{00000000-0005-0000-0000-0000A1B00000}"/>
    <cellStyle name="Normal 7 20 4 2 2 7" xfId="18571" xr:uid="{00000000-0005-0000-0000-0000A2B00000}"/>
    <cellStyle name="Normal 7 20 4 2 2 8" xfId="23523" xr:uid="{00000000-0005-0000-0000-0000A3B00000}"/>
    <cellStyle name="Normal 7 20 4 2 2 9" xfId="28475" xr:uid="{00000000-0005-0000-0000-0000A4B00000}"/>
    <cellStyle name="Normal 7 20 4 2 3" xfId="3126" xr:uid="{00000000-0005-0000-0000-0000A5B00000}"/>
    <cellStyle name="Normal 7 20 4 2 3 2" xfId="8076" xr:uid="{00000000-0005-0000-0000-0000A6B00000}"/>
    <cellStyle name="Normal 7 20 4 2 3 2 2" xfId="42737" xr:uid="{00000000-0005-0000-0000-0000A7B00000}"/>
    <cellStyle name="Normal 7 20 4 2 3 3" xfId="13026" xr:uid="{00000000-0005-0000-0000-0000A8B00000}"/>
    <cellStyle name="Normal 7 20 4 2 3 3 2" xfId="37785" xr:uid="{00000000-0005-0000-0000-0000A9B00000}"/>
    <cellStyle name="Normal 7 20 4 2 3 4" xfId="17977" xr:uid="{00000000-0005-0000-0000-0000AAB00000}"/>
    <cellStyle name="Normal 7 20 4 2 3 5" xfId="22929" xr:uid="{00000000-0005-0000-0000-0000ABB00000}"/>
    <cellStyle name="Normal 7 20 4 2 3 6" xfId="27881" xr:uid="{00000000-0005-0000-0000-0000ACB00000}"/>
    <cellStyle name="Normal 7 20 4 2 3 7" xfId="32833" xr:uid="{00000000-0005-0000-0000-0000ADB00000}"/>
    <cellStyle name="Normal 7 20 4 2 4" xfId="4578" xr:uid="{00000000-0005-0000-0000-0000AEB00000}"/>
    <cellStyle name="Normal 7 20 4 2 4 2" xfId="9528" xr:uid="{00000000-0005-0000-0000-0000AFB00000}"/>
    <cellStyle name="Normal 7 20 4 2 4 2 2" xfId="44189" xr:uid="{00000000-0005-0000-0000-0000B0B00000}"/>
    <cellStyle name="Normal 7 20 4 2 4 3" xfId="14478" xr:uid="{00000000-0005-0000-0000-0000B1B00000}"/>
    <cellStyle name="Normal 7 20 4 2 4 3 2" xfId="39237" xr:uid="{00000000-0005-0000-0000-0000B2B00000}"/>
    <cellStyle name="Normal 7 20 4 2 4 4" xfId="19429" xr:uid="{00000000-0005-0000-0000-0000B3B00000}"/>
    <cellStyle name="Normal 7 20 4 2 4 5" xfId="24381" xr:uid="{00000000-0005-0000-0000-0000B4B00000}"/>
    <cellStyle name="Normal 7 20 4 2 4 6" xfId="29333" xr:uid="{00000000-0005-0000-0000-0000B5B00000}"/>
    <cellStyle name="Normal 7 20 4 2 4 7" xfId="34285" xr:uid="{00000000-0005-0000-0000-0000B6B00000}"/>
    <cellStyle name="Normal 7 20 4 2 5" xfId="6030" xr:uid="{00000000-0005-0000-0000-0000B7B00000}"/>
    <cellStyle name="Normal 7 20 4 2 5 2" xfId="10980" xr:uid="{00000000-0005-0000-0000-0000B8B00000}"/>
    <cellStyle name="Normal 7 20 4 2 5 2 2" xfId="45641" xr:uid="{00000000-0005-0000-0000-0000B9B00000}"/>
    <cellStyle name="Normal 7 20 4 2 5 3" xfId="15930" xr:uid="{00000000-0005-0000-0000-0000BAB00000}"/>
    <cellStyle name="Normal 7 20 4 2 5 3 2" xfId="40689" xr:uid="{00000000-0005-0000-0000-0000BBB00000}"/>
    <cellStyle name="Normal 7 20 4 2 5 4" xfId="20881" xr:uid="{00000000-0005-0000-0000-0000BCB00000}"/>
    <cellStyle name="Normal 7 20 4 2 5 5" xfId="25833" xr:uid="{00000000-0005-0000-0000-0000BDB00000}"/>
    <cellStyle name="Normal 7 20 4 2 5 6" xfId="30785" xr:uid="{00000000-0005-0000-0000-0000BEB00000}"/>
    <cellStyle name="Normal 7 20 4 2 5 7" xfId="35737" xr:uid="{00000000-0005-0000-0000-0000BFB00000}"/>
    <cellStyle name="Normal 7 20 4 2 6" xfId="2268" xr:uid="{00000000-0005-0000-0000-0000C0B00000}"/>
    <cellStyle name="Normal 7 20 4 2 6 2" xfId="41879" xr:uid="{00000000-0005-0000-0000-0000C1B00000}"/>
    <cellStyle name="Normal 7 20 4 2 7" xfId="7218" xr:uid="{00000000-0005-0000-0000-0000C2B00000}"/>
    <cellStyle name="Normal 7 20 4 2 7 2" xfId="36927" xr:uid="{00000000-0005-0000-0000-0000C3B00000}"/>
    <cellStyle name="Normal 7 20 4 2 8" xfId="12168" xr:uid="{00000000-0005-0000-0000-0000C4B00000}"/>
    <cellStyle name="Normal 7 20 4 2 9" xfId="17119" xr:uid="{00000000-0005-0000-0000-0000C5B00000}"/>
    <cellStyle name="Normal 7 20 4 3" xfId="816" xr:uid="{00000000-0005-0000-0000-0000C6B00000}"/>
    <cellStyle name="Normal 7 20 4 3 10" xfId="32569" xr:uid="{00000000-0005-0000-0000-0000C7B00000}"/>
    <cellStyle name="Normal 7 20 4 3 2" xfId="4314" xr:uid="{00000000-0005-0000-0000-0000C8B00000}"/>
    <cellStyle name="Normal 7 20 4 3 2 2" xfId="9264" xr:uid="{00000000-0005-0000-0000-0000C9B00000}"/>
    <cellStyle name="Normal 7 20 4 3 2 2 2" xfId="43925" xr:uid="{00000000-0005-0000-0000-0000CAB00000}"/>
    <cellStyle name="Normal 7 20 4 3 2 3" xfId="14214" xr:uid="{00000000-0005-0000-0000-0000CBB00000}"/>
    <cellStyle name="Normal 7 20 4 3 2 3 2" xfId="38973" xr:uid="{00000000-0005-0000-0000-0000CCB00000}"/>
    <cellStyle name="Normal 7 20 4 3 2 4" xfId="19165" xr:uid="{00000000-0005-0000-0000-0000CDB00000}"/>
    <cellStyle name="Normal 7 20 4 3 2 5" xfId="24117" xr:uid="{00000000-0005-0000-0000-0000CEB00000}"/>
    <cellStyle name="Normal 7 20 4 3 2 6" xfId="29069" xr:uid="{00000000-0005-0000-0000-0000CFB00000}"/>
    <cellStyle name="Normal 7 20 4 3 2 7" xfId="34021" xr:uid="{00000000-0005-0000-0000-0000D0B00000}"/>
    <cellStyle name="Normal 7 20 4 3 3" xfId="5766" xr:uid="{00000000-0005-0000-0000-0000D1B00000}"/>
    <cellStyle name="Normal 7 20 4 3 3 2" xfId="10716" xr:uid="{00000000-0005-0000-0000-0000D2B00000}"/>
    <cellStyle name="Normal 7 20 4 3 3 2 2" xfId="45377" xr:uid="{00000000-0005-0000-0000-0000D3B00000}"/>
    <cellStyle name="Normal 7 20 4 3 3 3" xfId="15666" xr:uid="{00000000-0005-0000-0000-0000D4B00000}"/>
    <cellStyle name="Normal 7 20 4 3 3 3 2" xfId="40425" xr:uid="{00000000-0005-0000-0000-0000D5B00000}"/>
    <cellStyle name="Normal 7 20 4 3 3 4" xfId="20617" xr:uid="{00000000-0005-0000-0000-0000D6B00000}"/>
    <cellStyle name="Normal 7 20 4 3 3 5" xfId="25569" xr:uid="{00000000-0005-0000-0000-0000D7B00000}"/>
    <cellStyle name="Normal 7 20 4 3 3 6" xfId="30521" xr:uid="{00000000-0005-0000-0000-0000D8B00000}"/>
    <cellStyle name="Normal 7 20 4 3 3 7" xfId="35473" xr:uid="{00000000-0005-0000-0000-0000D9B00000}"/>
    <cellStyle name="Normal 7 20 4 3 4" xfId="2862" xr:uid="{00000000-0005-0000-0000-0000DAB00000}"/>
    <cellStyle name="Normal 7 20 4 3 4 2" xfId="42473" xr:uid="{00000000-0005-0000-0000-0000DBB00000}"/>
    <cellStyle name="Normal 7 20 4 3 5" xfId="7812" xr:uid="{00000000-0005-0000-0000-0000DCB00000}"/>
    <cellStyle name="Normal 7 20 4 3 5 2" xfId="37521" xr:uid="{00000000-0005-0000-0000-0000DDB00000}"/>
    <cellStyle name="Normal 7 20 4 3 6" xfId="12762" xr:uid="{00000000-0005-0000-0000-0000DEB00000}"/>
    <cellStyle name="Normal 7 20 4 3 7" xfId="17713" xr:uid="{00000000-0005-0000-0000-0000DFB00000}"/>
    <cellStyle name="Normal 7 20 4 3 8" xfId="22665" xr:uid="{00000000-0005-0000-0000-0000E0B00000}"/>
    <cellStyle name="Normal 7 20 4 3 9" xfId="27617" xr:uid="{00000000-0005-0000-0000-0000E1B00000}"/>
    <cellStyle name="Normal 7 20 4 4" xfId="1410" xr:uid="{00000000-0005-0000-0000-0000E2B00000}"/>
    <cellStyle name="Normal 7 20 4 4 10" xfId="33163" xr:uid="{00000000-0005-0000-0000-0000E3B00000}"/>
    <cellStyle name="Normal 7 20 4 4 2" xfId="4908" xr:uid="{00000000-0005-0000-0000-0000E4B00000}"/>
    <cellStyle name="Normal 7 20 4 4 2 2" xfId="9858" xr:uid="{00000000-0005-0000-0000-0000E5B00000}"/>
    <cellStyle name="Normal 7 20 4 4 2 2 2" xfId="44519" xr:uid="{00000000-0005-0000-0000-0000E6B00000}"/>
    <cellStyle name="Normal 7 20 4 4 2 3" xfId="14808" xr:uid="{00000000-0005-0000-0000-0000E7B00000}"/>
    <cellStyle name="Normal 7 20 4 4 2 3 2" xfId="39567" xr:uid="{00000000-0005-0000-0000-0000E8B00000}"/>
    <cellStyle name="Normal 7 20 4 4 2 4" xfId="19759" xr:uid="{00000000-0005-0000-0000-0000E9B00000}"/>
    <cellStyle name="Normal 7 20 4 4 2 5" xfId="24711" xr:uid="{00000000-0005-0000-0000-0000EAB00000}"/>
    <cellStyle name="Normal 7 20 4 4 2 6" xfId="29663" xr:uid="{00000000-0005-0000-0000-0000EBB00000}"/>
    <cellStyle name="Normal 7 20 4 4 2 7" xfId="34615" xr:uid="{00000000-0005-0000-0000-0000ECB00000}"/>
    <cellStyle name="Normal 7 20 4 4 3" xfId="6360" xr:uid="{00000000-0005-0000-0000-0000EDB00000}"/>
    <cellStyle name="Normal 7 20 4 4 3 2" xfId="11310" xr:uid="{00000000-0005-0000-0000-0000EEB00000}"/>
    <cellStyle name="Normal 7 20 4 4 3 2 2" xfId="45971" xr:uid="{00000000-0005-0000-0000-0000EFB00000}"/>
    <cellStyle name="Normal 7 20 4 4 3 3" xfId="16260" xr:uid="{00000000-0005-0000-0000-0000F0B00000}"/>
    <cellStyle name="Normal 7 20 4 4 3 3 2" xfId="41019" xr:uid="{00000000-0005-0000-0000-0000F1B00000}"/>
    <cellStyle name="Normal 7 20 4 4 3 4" xfId="21211" xr:uid="{00000000-0005-0000-0000-0000F2B00000}"/>
    <cellStyle name="Normal 7 20 4 4 3 5" xfId="26163" xr:uid="{00000000-0005-0000-0000-0000F3B00000}"/>
    <cellStyle name="Normal 7 20 4 4 3 6" xfId="31115" xr:uid="{00000000-0005-0000-0000-0000F4B00000}"/>
    <cellStyle name="Normal 7 20 4 4 3 7" xfId="36067" xr:uid="{00000000-0005-0000-0000-0000F5B00000}"/>
    <cellStyle name="Normal 7 20 4 4 4" xfId="3456" xr:uid="{00000000-0005-0000-0000-0000F6B00000}"/>
    <cellStyle name="Normal 7 20 4 4 4 2" xfId="43067" xr:uid="{00000000-0005-0000-0000-0000F7B00000}"/>
    <cellStyle name="Normal 7 20 4 4 5" xfId="8406" xr:uid="{00000000-0005-0000-0000-0000F8B00000}"/>
    <cellStyle name="Normal 7 20 4 4 5 2" xfId="38115" xr:uid="{00000000-0005-0000-0000-0000F9B00000}"/>
    <cellStyle name="Normal 7 20 4 4 6" xfId="13356" xr:uid="{00000000-0005-0000-0000-0000FAB00000}"/>
    <cellStyle name="Normal 7 20 4 4 7" xfId="18307" xr:uid="{00000000-0005-0000-0000-0000FBB00000}"/>
    <cellStyle name="Normal 7 20 4 4 8" xfId="23259" xr:uid="{00000000-0005-0000-0000-0000FCB00000}"/>
    <cellStyle name="Normal 7 20 4 4 9" xfId="28211" xr:uid="{00000000-0005-0000-0000-0000FDB00000}"/>
    <cellStyle name="Normal 7 20 4 5" xfId="2532" xr:uid="{00000000-0005-0000-0000-0000FEB00000}"/>
    <cellStyle name="Normal 7 20 4 5 2" xfId="7482" xr:uid="{00000000-0005-0000-0000-0000FFB00000}"/>
    <cellStyle name="Normal 7 20 4 5 2 2" xfId="42143" xr:uid="{00000000-0005-0000-0000-000000B10000}"/>
    <cellStyle name="Normal 7 20 4 5 3" xfId="12432" xr:uid="{00000000-0005-0000-0000-000001B10000}"/>
    <cellStyle name="Normal 7 20 4 5 3 2" xfId="37191" xr:uid="{00000000-0005-0000-0000-000002B10000}"/>
    <cellStyle name="Normal 7 20 4 5 4" xfId="17383" xr:uid="{00000000-0005-0000-0000-000003B10000}"/>
    <cellStyle name="Normal 7 20 4 5 5" xfId="22335" xr:uid="{00000000-0005-0000-0000-000004B10000}"/>
    <cellStyle name="Normal 7 20 4 5 6" xfId="27287" xr:uid="{00000000-0005-0000-0000-000005B10000}"/>
    <cellStyle name="Normal 7 20 4 5 7" xfId="32239" xr:uid="{00000000-0005-0000-0000-000006B10000}"/>
    <cellStyle name="Normal 7 20 4 6" xfId="3984" xr:uid="{00000000-0005-0000-0000-000007B10000}"/>
    <cellStyle name="Normal 7 20 4 6 2" xfId="8934" xr:uid="{00000000-0005-0000-0000-000008B10000}"/>
    <cellStyle name="Normal 7 20 4 6 2 2" xfId="43595" xr:uid="{00000000-0005-0000-0000-000009B10000}"/>
    <cellStyle name="Normal 7 20 4 6 3" xfId="13884" xr:uid="{00000000-0005-0000-0000-00000AB10000}"/>
    <cellStyle name="Normal 7 20 4 6 3 2" xfId="38643" xr:uid="{00000000-0005-0000-0000-00000BB10000}"/>
    <cellStyle name="Normal 7 20 4 6 4" xfId="18835" xr:uid="{00000000-0005-0000-0000-00000CB10000}"/>
    <cellStyle name="Normal 7 20 4 6 5" xfId="23787" xr:uid="{00000000-0005-0000-0000-00000DB10000}"/>
    <cellStyle name="Normal 7 20 4 6 6" xfId="28739" xr:uid="{00000000-0005-0000-0000-00000EB10000}"/>
    <cellStyle name="Normal 7 20 4 6 7" xfId="33691" xr:uid="{00000000-0005-0000-0000-00000FB10000}"/>
    <cellStyle name="Normal 7 20 4 7" xfId="5436" xr:uid="{00000000-0005-0000-0000-000010B10000}"/>
    <cellStyle name="Normal 7 20 4 7 2" xfId="10386" xr:uid="{00000000-0005-0000-0000-000011B10000}"/>
    <cellStyle name="Normal 7 20 4 7 2 2" xfId="45047" xr:uid="{00000000-0005-0000-0000-000012B10000}"/>
    <cellStyle name="Normal 7 20 4 7 3" xfId="15336" xr:uid="{00000000-0005-0000-0000-000013B10000}"/>
    <cellStyle name="Normal 7 20 4 7 3 2" xfId="40095" xr:uid="{00000000-0005-0000-0000-000014B10000}"/>
    <cellStyle name="Normal 7 20 4 7 4" xfId="20287" xr:uid="{00000000-0005-0000-0000-000015B10000}"/>
    <cellStyle name="Normal 7 20 4 7 5" xfId="25239" xr:uid="{00000000-0005-0000-0000-000016B10000}"/>
    <cellStyle name="Normal 7 20 4 7 6" xfId="30191" xr:uid="{00000000-0005-0000-0000-000017B10000}"/>
    <cellStyle name="Normal 7 20 4 7 7" xfId="35143" xr:uid="{00000000-0005-0000-0000-000018B10000}"/>
    <cellStyle name="Normal 7 20 4 8" xfId="2004" xr:uid="{00000000-0005-0000-0000-000019B10000}"/>
    <cellStyle name="Normal 7 20 4 8 2" xfId="41615" xr:uid="{00000000-0005-0000-0000-00001AB10000}"/>
    <cellStyle name="Normal 7 20 4 9" xfId="6954" xr:uid="{00000000-0005-0000-0000-00001BB10000}"/>
    <cellStyle name="Normal 7 20 4 9 2" xfId="36663" xr:uid="{00000000-0005-0000-0000-00001CB10000}"/>
    <cellStyle name="Normal 7 20 5" xfId="618" xr:uid="{00000000-0005-0000-0000-00001DB10000}"/>
    <cellStyle name="Normal 7 20 5 10" xfId="21609" xr:uid="{00000000-0005-0000-0000-00001EB10000}"/>
    <cellStyle name="Normal 7 20 5 11" xfId="26561" xr:uid="{00000000-0005-0000-0000-00001FB10000}"/>
    <cellStyle name="Normal 7 20 5 12" xfId="31513" xr:uid="{00000000-0005-0000-0000-000020B10000}"/>
    <cellStyle name="Normal 7 20 5 2" xfId="1212" xr:uid="{00000000-0005-0000-0000-000021B10000}"/>
    <cellStyle name="Normal 7 20 5 2 10" xfId="32965" xr:uid="{00000000-0005-0000-0000-000022B10000}"/>
    <cellStyle name="Normal 7 20 5 2 2" xfId="4710" xr:uid="{00000000-0005-0000-0000-000023B10000}"/>
    <cellStyle name="Normal 7 20 5 2 2 2" xfId="9660" xr:uid="{00000000-0005-0000-0000-000024B10000}"/>
    <cellStyle name="Normal 7 20 5 2 2 2 2" xfId="44321" xr:uid="{00000000-0005-0000-0000-000025B10000}"/>
    <cellStyle name="Normal 7 20 5 2 2 3" xfId="14610" xr:uid="{00000000-0005-0000-0000-000026B10000}"/>
    <cellStyle name="Normal 7 20 5 2 2 3 2" xfId="39369" xr:uid="{00000000-0005-0000-0000-000027B10000}"/>
    <cellStyle name="Normal 7 20 5 2 2 4" xfId="19561" xr:uid="{00000000-0005-0000-0000-000028B10000}"/>
    <cellStyle name="Normal 7 20 5 2 2 5" xfId="24513" xr:uid="{00000000-0005-0000-0000-000029B10000}"/>
    <cellStyle name="Normal 7 20 5 2 2 6" xfId="29465" xr:uid="{00000000-0005-0000-0000-00002AB10000}"/>
    <cellStyle name="Normal 7 20 5 2 2 7" xfId="34417" xr:uid="{00000000-0005-0000-0000-00002BB10000}"/>
    <cellStyle name="Normal 7 20 5 2 3" xfId="6162" xr:uid="{00000000-0005-0000-0000-00002CB10000}"/>
    <cellStyle name="Normal 7 20 5 2 3 2" xfId="11112" xr:uid="{00000000-0005-0000-0000-00002DB10000}"/>
    <cellStyle name="Normal 7 20 5 2 3 2 2" xfId="45773" xr:uid="{00000000-0005-0000-0000-00002EB10000}"/>
    <cellStyle name="Normal 7 20 5 2 3 3" xfId="16062" xr:uid="{00000000-0005-0000-0000-00002FB10000}"/>
    <cellStyle name="Normal 7 20 5 2 3 3 2" xfId="40821" xr:uid="{00000000-0005-0000-0000-000030B10000}"/>
    <cellStyle name="Normal 7 20 5 2 3 4" xfId="21013" xr:uid="{00000000-0005-0000-0000-000031B10000}"/>
    <cellStyle name="Normal 7 20 5 2 3 5" xfId="25965" xr:uid="{00000000-0005-0000-0000-000032B10000}"/>
    <cellStyle name="Normal 7 20 5 2 3 6" xfId="30917" xr:uid="{00000000-0005-0000-0000-000033B10000}"/>
    <cellStyle name="Normal 7 20 5 2 3 7" xfId="35869" xr:uid="{00000000-0005-0000-0000-000034B10000}"/>
    <cellStyle name="Normal 7 20 5 2 4" xfId="3258" xr:uid="{00000000-0005-0000-0000-000035B10000}"/>
    <cellStyle name="Normal 7 20 5 2 4 2" xfId="42869" xr:uid="{00000000-0005-0000-0000-000036B10000}"/>
    <cellStyle name="Normal 7 20 5 2 5" xfId="8208" xr:uid="{00000000-0005-0000-0000-000037B10000}"/>
    <cellStyle name="Normal 7 20 5 2 5 2" xfId="37917" xr:uid="{00000000-0005-0000-0000-000038B10000}"/>
    <cellStyle name="Normal 7 20 5 2 6" xfId="13158" xr:uid="{00000000-0005-0000-0000-000039B10000}"/>
    <cellStyle name="Normal 7 20 5 2 7" xfId="18109" xr:uid="{00000000-0005-0000-0000-00003AB10000}"/>
    <cellStyle name="Normal 7 20 5 2 8" xfId="23061" xr:uid="{00000000-0005-0000-0000-00003BB10000}"/>
    <cellStyle name="Normal 7 20 5 2 9" xfId="28013" xr:uid="{00000000-0005-0000-0000-00003CB10000}"/>
    <cellStyle name="Normal 7 20 5 3" xfId="2664" xr:uid="{00000000-0005-0000-0000-00003DB10000}"/>
    <cellStyle name="Normal 7 20 5 3 2" xfId="7614" xr:uid="{00000000-0005-0000-0000-00003EB10000}"/>
    <cellStyle name="Normal 7 20 5 3 2 2" xfId="42275" xr:uid="{00000000-0005-0000-0000-00003FB10000}"/>
    <cellStyle name="Normal 7 20 5 3 3" xfId="12564" xr:uid="{00000000-0005-0000-0000-000040B10000}"/>
    <cellStyle name="Normal 7 20 5 3 3 2" xfId="37323" xr:uid="{00000000-0005-0000-0000-000041B10000}"/>
    <cellStyle name="Normal 7 20 5 3 4" xfId="17515" xr:uid="{00000000-0005-0000-0000-000042B10000}"/>
    <cellStyle name="Normal 7 20 5 3 5" xfId="22467" xr:uid="{00000000-0005-0000-0000-000043B10000}"/>
    <cellStyle name="Normal 7 20 5 3 6" xfId="27419" xr:uid="{00000000-0005-0000-0000-000044B10000}"/>
    <cellStyle name="Normal 7 20 5 3 7" xfId="32371" xr:uid="{00000000-0005-0000-0000-000045B10000}"/>
    <cellStyle name="Normal 7 20 5 4" xfId="4116" xr:uid="{00000000-0005-0000-0000-000046B10000}"/>
    <cellStyle name="Normal 7 20 5 4 2" xfId="9066" xr:uid="{00000000-0005-0000-0000-000047B10000}"/>
    <cellStyle name="Normal 7 20 5 4 2 2" xfId="43727" xr:uid="{00000000-0005-0000-0000-000048B10000}"/>
    <cellStyle name="Normal 7 20 5 4 3" xfId="14016" xr:uid="{00000000-0005-0000-0000-000049B10000}"/>
    <cellStyle name="Normal 7 20 5 4 3 2" xfId="38775" xr:uid="{00000000-0005-0000-0000-00004AB10000}"/>
    <cellStyle name="Normal 7 20 5 4 4" xfId="18967" xr:uid="{00000000-0005-0000-0000-00004BB10000}"/>
    <cellStyle name="Normal 7 20 5 4 5" xfId="23919" xr:uid="{00000000-0005-0000-0000-00004CB10000}"/>
    <cellStyle name="Normal 7 20 5 4 6" xfId="28871" xr:uid="{00000000-0005-0000-0000-00004DB10000}"/>
    <cellStyle name="Normal 7 20 5 4 7" xfId="33823" xr:uid="{00000000-0005-0000-0000-00004EB10000}"/>
    <cellStyle name="Normal 7 20 5 5" xfId="5568" xr:uid="{00000000-0005-0000-0000-00004FB10000}"/>
    <cellStyle name="Normal 7 20 5 5 2" xfId="10518" xr:uid="{00000000-0005-0000-0000-000050B10000}"/>
    <cellStyle name="Normal 7 20 5 5 2 2" xfId="45179" xr:uid="{00000000-0005-0000-0000-000051B10000}"/>
    <cellStyle name="Normal 7 20 5 5 3" xfId="15468" xr:uid="{00000000-0005-0000-0000-000052B10000}"/>
    <cellStyle name="Normal 7 20 5 5 3 2" xfId="40227" xr:uid="{00000000-0005-0000-0000-000053B10000}"/>
    <cellStyle name="Normal 7 20 5 5 4" xfId="20419" xr:uid="{00000000-0005-0000-0000-000054B10000}"/>
    <cellStyle name="Normal 7 20 5 5 5" xfId="25371" xr:uid="{00000000-0005-0000-0000-000055B10000}"/>
    <cellStyle name="Normal 7 20 5 5 6" xfId="30323" xr:uid="{00000000-0005-0000-0000-000056B10000}"/>
    <cellStyle name="Normal 7 20 5 5 7" xfId="35275" xr:uid="{00000000-0005-0000-0000-000057B10000}"/>
    <cellStyle name="Normal 7 20 5 6" xfId="1806" xr:uid="{00000000-0005-0000-0000-000058B10000}"/>
    <cellStyle name="Normal 7 20 5 6 2" xfId="41417" xr:uid="{00000000-0005-0000-0000-000059B10000}"/>
    <cellStyle name="Normal 7 20 5 7" xfId="6756" xr:uid="{00000000-0005-0000-0000-00005AB10000}"/>
    <cellStyle name="Normal 7 20 5 7 2" xfId="36465" xr:uid="{00000000-0005-0000-0000-00005BB10000}"/>
    <cellStyle name="Normal 7 20 5 8" xfId="11706" xr:uid="{00000000-0005-0000-0000-00005CB10000}"/>
    <cellStyle name="Normal 7 20 5 9" xfId="16657" xr:uid="{00000000-0005-0000-0000-00005DB10000}"/>
    <cellStyle name="Normal 7 20 6" xfId="882" xr:uid="{00000000-0005-0000-0000-00005EB10000}"/>
    <cellStyle name="Normal 7 20 6 10" xfId="21873" xr:uid="{00000000-0005-0000-0000-00005FB10000}"/>
    <cellStyle name="Normal 7 20 6 11" xfId="26825" xr:uid="{00000000-0005-0000-0000-000060B10000}"/>
    <cellStyle name="Normal 7 20 6 12" xfId="31777" xr:uid="{00000000-0005-0000-0000-000061B10000}"/>
    <cellStyle name="Normal 7 20 6 2" xfId="1476" xr:uid="{00000000-0005-0000-0000-000062B10000}"/>
    <cellStyle name="Normal 7 20 6 2 10" xfId="33229" xr:uid="{00000000-0005-0000-0000-000063B10000}"/>
    <cellStyle name="Normal 7 20 6 2 2" xfId="4974" xr:uid="{00000000-0005-0000-0000-000064B10000}"/>
    <cellStyle name="Normal 7 20 6 2 2 2" xfId="9924" xr:uid="{00000000-0005-0000-0000-000065B10000}"/>
    <cellStyle name="Normal 7 20 6 2 2 2 2" xfId="44585" xr:uid="{00000000-0005-0000-0000-000066B10000}"/>
    <cellStyle name="Normal 7 20 6 2 2 3" xfId="14874" xr:uid="{00000000-0005-0000-0000-000067B10000}"/>
    <cellStyle name="Normal 7 20 6 2 2 3 2" xfId="39633" xr:uid="{00000000-0005-0000-0000-000068B10000}"/>
    <cellStyle name="Normal 7 20 6 2 2 4" xfId="19825" xr:uid="{00000000-0005-0000-0000-000069B10000}"/>
    <cellStyle name="Normal 7 20 6 2 2 5" xfId="24777" xr:uid="{00000000-0005-0000-0000-00006AB10000}"/>
    <cellStyle name="Normal 7 20 6 2 2 6" xfId="29729" xr:uid="{00000000-0005-0000-0000-00006BB10000}"/>
    <cellStyle name="Normal 7 20 6 2 2 7" xfId="34681" xr:uid="{00000000-0005-0000-0000-00006CB10000}"/>
    <cellStyle name="Normal 7 20 6 2 3" xfId="6426" xr:uid="{00000000-0005-0000-0000-00006DB10000}"/>
    <cellStyle name="Normal 7 20 6 2 3 2" xfId="11376" xr:uid="{00000000-0005-0000-0000-00006EB10000}"/>
    <cellStyle name="Normal 7 20 6 2 3 2 2" xfId="46037" xr:uid="{00000000-0005-0000-0000-00006FB10000}"/>
    <cellStyle name="Normal 7 20 6 2 3 3" xfId="16326" xr:uid="{00000000-0005-0000-0000-000070B10000}"/>
    <cellStyle name="Normal 7 20 6 2 3 3 2" xfId="41085" xr:uid="{00000000-0005-0000-0000-000071B10000}"/>
    <cellStyle name="Normal 7 20 6 2 3 4" xfId="21277" xr:uid="{00000000-0005-0000-0000-000072B10000}"/>
    <cellStyle name="Normal 7 20 6 2 3 5" xfId="26229" xr:uid="{00000000-0005-0000-0000-000073B10000}"/>
    <cellStyle name="Normal 7 20 6 2 3 6" xfId="31181" xr:uid="{00000000-0005-0000-0000-000074B10000}"/>
    <cellStyle name="Normal 7 20 6 2 3 7" xfId="36133" xr:uid="{00000000-0005-0000-0000-000075B10000}"/>
    <cellStyle name="Normal 7 20 6 2 4" xfId="3522" xr:uid="{00000000-0005-0000-0000-000076B10000}"/>
    <cellStyle name="Normal 7 20 6 2 4 2" xfId="43133" xr:uid="{00000000-0005-0000-0000-000077B10000}"/>
    <cellStyle name="Normal 7 20 6 2 5" xfId="8472" xr:uid="{00000000-0005-0000-0000-000078B10000}"/>
    <cellStyle name="Normal 7 20 6 2 5 2" xfId="38181" xr:uid="{00000000-0005-0000-0000-000079B10000}"/>
    <cellStyle name="Normal 7 20 6 2 6" xfId="13422" xr:uid="{00000000-0005-0000-0000-00007AB10000}"/>
    <cellStyle name="Normal 7 20 6 2 7" xfId="18373" xr:uid="{00000000-0005-0000-0000-00007BB10000}"/>
    <cellStyle name="Normal 7 20 6 2 8" xfId="23325" xr:uid="{00000000-0005-0000-0000-00007CB10000}"/>
    <cellStyle name="Normal 7 20 6 2 9" xfId="28277" xr:uid="{00000000-0005-0000-0000-00007DB10000}"/>
    <cellStyle name="Normal 7 20 6 3" xfId="2928" xr:uid="{00000000-0005-0000-0000-00007EB10000}"/>
    <cellStyle name="Normal 7 20 6 3 2" xfId="7878" xr:uid="{00000000-0005-0000-0000-00007FB10000}"/>
    <cellStyle name="Normal 7 20 6 3 2 2" xfId="42539" xr:uid="{00000000-0005-0000-0000-000080B10000}"/>
    <cellStyle name="Normal 7 20 6 3 3" xfId="12828" xr:uid="{00000000-0005-0000-0000-000081B10000}"/>
    <cellStyle name="Normal 7 20 6 3 3 2" xfId="37587" xr:uid="{00000000-0005-0000-0000-000082B10000}"/>
    <cellStyle name="Normal 7 20 6 3 4" xfId="17779" xr:uid="{00000000-0005-0000-0000-000083B10000}"/>
    <cellStyle name="Normal 7 20 6 3 5" xfId="22731" xr:uid="{00000000-0005-0000-0000-000084B10000}"/>
    <cellStyle name="Normal 7 20 6 3 6" xfId="27683" xr:uid="{00000000-0005-0000-0000-000085B10000}"/>
    <cellStyle name="Normal 7 20 6 3 7" xfId="32635" xr:uid="{00000000-0005-0000-0000-000086B10000}"/>
    <cellStyle name="Normal 7 20 6 4" xfId="4380" xr:uid="{00000000-0005-0000-0000-000087B10000}"/>
    <cellStyle name="Normal 7 20 6 4 2" xfId="9330" xr:uid="{00000000-0005-0000-0000-000088B10000}"/>
    <cellStyle name="Normal 7 20 6 4 2 2" xfId="43991" xr:uid="{00000000-0005-0000-0000-000089B10000}"/>
    <cellStyle name="Normal 7 20 6 4 3" xfId="14280" xr:uid="{00000000-0005-0000-0000-00008AB10000}"/>
    <cellStyle name="Normal 7 20 6 4 3 2" xfId="39039" xr:uid="{00000000-0005-0000-0000-00008BB10000}"/>
    <cellStyle name="Normal 7 20 6 4 4" xfId="19231" xr:uid="{00000000-0005-0000-0000-00008CB10000}"/>
    <cellStyle name="Normal 7 20 6 4 5" xfId="24183" xr:uid="{00000000-0005-0000-0000-00008DB10000}"/>
    <cellStyle name="Normal 7 20 6 4 6" xfId="29135" xr:uid="{00000000-0005-0000-0000-00008EB10000}"/>
    <cellStyle name="Normal 7 20 6 4 7" xfId="34087" xr:uid="{00000000-0005-0000-0000-00008FB10000}"/>
    <cellStyle name="Normal 7 20 6 5" xfId="5832" xr:uid="{00000000-0005-0000-0000-000090B10000}"/>
    <cellStyle name="Normal 7 20 6 5 2" xfId="10782" xr:uid="{00000000-0005-0000-0000-000091B10000}"/>
    <cellStyle name="Normal 7 20 6 5 2 2" xfId="45443" xr:uid="{00000000-0005-0000-0000-000092B10000}"/>
    <cellStyle name="Normal 7 20 6 5 3" xfId="15732" xr:uid="{00000000-0005-0000-0000-000093B10000}"/>
    <cellStyle name="Normal 7 20 6 5 3 2" xfId="40491" xr:uid="{00000000-0005-0000-0000-000094B10000}"/>
    <cellStyle name="Normal 7 20 6 5 4" xfId="20683" xr:uid="{00000000-0005-0000-0000-000095B10000}"/>
    <cellStyle name="Normal 7 20 6 5 5" xfId="25635" xr:uid="{00000000-0005-0000-0000-000096B10000}"/>
    <cellStyle name="Normal 7 20 6 5 6" xfId="30587" xr:uid="{00000000-0005-0000-0000-000097B10000}"/>
    <cellStyle name="Normal 7 20 6 5 7" xfId="35539" xr:uid="{00000000-0005-0000-0000-000098B10000}"/>
    <cellStyle name="Normal 7 20 6 6" xfId="2070" xr:uid="{00000000-0005-0000-0000-000099B10000}"/>
    <cellStyle name="Normal 7 20 6 6 2" xfId="41681" xr:uid="{00000000-0005-0000-0000-00009AB10000}"/>
    <cellStyle name="Normal 7 20 6 7" xfId="7020" xr:uid="{00000000-0005-0000-0000-00009BB10000}"/>
    <cellStyle name="Normal 7 20 6 7 2" xfId="36729" xr:uid="{00000000-0005-0000-0000-00009CB10000}"/>
    <cellStyle name="Normal 7 20 6 8" xfId="11970" xr:uid="{00000000-0005-0000-0000-00009DB10000}"/>
    <cellStyle name="Normal 7 20 6 9" xfId="16921" xr:uid="{00000000-0005-0000-0000-00009EB10000}"/>
    <cellStyle name="Normal 7 20 7" xfId="552" xr:uid="{00000000-0005-0000-0000-00009FB10000}"/>
    <cellStyle name="Normal 7 20 7 10" xfId="32305" xr:uid="{00000000-0005-0000-0000-0000A0B10000}"/>
    <cellStyle name="Normal 7 20 7 2" xfId="4050" xr:uid="{00000000-0005-0000-0000-0000A1B10000}"/>
    <cellStyle name="Normal 7 20 7 2 2" xfId="9000" xr:uid="{00000000-0005-0000-0000-0000A2B10000}"/>
    <cellStyle name="Normal 7 20 7 2 2 2" xfId="43661" xr:uid="{00000000-0005-0000-0000-0000A3B10000}"/>
    <cellStyle name="Normal 7 20 7 2 3" xfId="13950" xr:uid="{00000000-0005-0000-0000-0000A4B10000}"/>
    <cellStyle name="Normal 7 20 7 2 3 2" xfId="38709" xr:uid="{00000000-0005-0000-0000-0000A5B10000}"/>
    <cellStyle name="Normal 7 20 7 2 4" xfId="18901" xr:uid="{00000000-0005-0000-0000-0000A6B10000}"/>
    <cellStyle name="Normal 7 20 7 2 5" xfId="23853" xr:uid="{00000000-0005-0000-0000-0000A7B10000}"/>
    <cellStyle name="Normal 7 20 7 2 6" xfId="28805" xr:uid="{00000000-0005-0000-0000-0000A8B10000}"/>
    <cellStyle name="Normal 7 20 7 2 7" xfId="33757" xr:uid="{00000000-0005-0000-0000-0000A9B10000}"/>
    <cellStyle name="Normal 7 20 7 3" xfId="5502" xr:uid="{00000000-0005-0000-0000-0000AAB10000}"/>
    <cellStyle name="Normal 7 20 7 3 2" xfId="10452" xr:uid="{00000000-0005-0000-0000-0000ABB10000}"/>
    <cellStyle name="Normal 7 20 7 3 2 2" xfId="45113" xr:uid="{00000000-0005-0000-0000-0000ACB10000}"/>
    <cellStyle name="Normal 7 20 7 3 3" xfId="15402" xr:uid="{00000000-0005-0000-0000-0000ADB10000}"/>
    <cellStyle name="Normal 7 20 7 3 3 2" xfId="40161" xr:uid="{00000000-0005-0000-0000-0000AEB10000}"/>
    <cellStyle name="Normal 7 20 7 3 4" xfId="20353" xr:uid="{00000000-0005-0000-0000-0000AFB10000}"/>
    <cellStyle name="Normal 7 20 7 3 5" xfId="25305" xr:uid="{00000000-0005-0000-0000-0000B0B10000}"/>
    <cellStyle name="Normal 7 20 7 3 6" xfId="30257" xr:uid="{00000000-0005-0000-0000-0000B1B10000}"/>
    <cellStyle name="Normal 7 20 7 3 7" xfId="35209" xr:uid="{00000000-0005-0000-0000-0000B2B10000}"/>
    <cellStyle name="Normal 7 20 7 4" xfId="2598" xr:uid="{00000000-0005-0000-0000-0000B3B10000}"/>
    <cellStyle name="Normal 7 20 7 4 2" xfId="42209" xr:uid="{00000000-0005-0000-0000-0000B4B10000}"/>
    <cellStyle name="Normal 7 20 7 5" xfId="7548" xr:uid="{00000000-0005-0000-0000-0000B5B10000}"/>
    <cellStyle name="Normal 7 20 7 5 2" xfId="37257" xr:uid="{00000000-0005-0000-0000-0000B6B10000}"/>
    <cellStyle name="Normal 7 20 7 6" xfId="12498" xr:uid="{00000000-0005-0000-0000-0000B7B10000}"/>
    <cellStyle name="Normal 7 20 7 7" xfId="17449" xr:uid="{00000000-0005-0000-0000-0000B8B10000}"/>
    <cellStyle name="Normal 7 20 7 8" xfId="22401" xr:uid="{00000000-0005-0000-0000-0000B9B10000}"/>
    <cellStyle name="Normal 7 20 7 9" xfId="27353" xr:uid="{00000000-0005-0000-0000-0000BAB10000}"/>
    <cellStyle name="Normal 7 20 8" xfId="1146" xr:uid="{00000000-0005-0000-0000-0000BBB10000}"/>
    <cellStyle name="Normal 7 20 8 10" xfId="32899" xr:uid="{00000000-0005-0000-0000-0000BCB10000}"/>
    <cellStyle name="Normal 7 20 8 2" xfId="4644" xr:uid="{00000000-0005-0000-0000-0000BDB10000}"/>
    <cellStyle name="Normal 7 20 8 2 2" xfId="9594" xr:uid="{00000000-0005-0000-0000-0000BEB10000}"/>
    <cellStyle name="Normal 7 20 8 2 2 2" xfId="44255" xr:uid="{00000000-0005-0000-0000-0000BFB10000}"/>
    <cellStyle name="Normal 7 20 8 2 3" xfId="14544" xr:uid="{00000000-0005-0000-0000-0000C0B10000}"/>
    <cellStyle name="Normal 7 20 8 2 3 2" xfId="39303" xr:uid="{00000000-0005-0000-0000-0000C1B10000}"/>
    <cellStyle name="Normal 7 20 8 2 4" xfId="19495" xr:uid="{00000000-0005-0000-0000-0000C2B10000}"/>
    <cellStyle name="Normal 7 20 8 2 5" xfId="24447" xr:uid="{00000000-0005-0000-0000-0000C3B10000}"/>
    <cellStyle name="Normal 7 20 8 2 6" xfId="29399" xr:uid="{00000000-0005-0000-0000-0000C4B10000}"/>
    <cellStyle name="Normal 7 20 8 2 7" xfId="34351" xr:uid="{00000000-0005-0000-0000-0000C5B10000}"/>
    <cellStyle name="Normal 7 20 8 3" xfId="6096" xr:uid="{00000000-0005-0000-0000-0000C6B10000}"/>
    <cellStyle name="Normal 7 20 8 3 2" xfId="11046" xr:uid="{00000000-0005-0000-0000-0000C7B10000}"/>
    <cellStyle name="Normal 7 20 8 3 2 2" xfId="45707" xr:uid="{00000000-0005-0000-0000-0000C8B10000}"/>
    <cellStyle name="Normal 7 20 8 3 3" xfId="15996" xr:uid="{00000000-0005-0000-0000-0000C9B10000}"/>
    <cellStyle name="Normal 7 20 8 3 3 2" xfId="40755" xr:uid="{00000000-0005-0000-0000-0000CAB10000}"/>
    <cellStyle name="Normal 7 20 8 3 4" xfId="20947" xr:uid="{00000000-0005-0000-0000-0000CBB10000}"/>
    <cellStyle name="Normal 7 20 8 3 5" xfId="25899" xr:uid="{00000000-0005-0000-0000-0000CCB10000}"/>
    <cellStyle name="Normal 7 20 8 3 6" xfId="30851" xr:uid="{00000000-0005-0000-0000-0000CDB10000}"/>
    <cellStyle name="Normal 7 20 8 3 7" xfId="35803" xr:uid="{00000000-0005-0000-0000-0000CEB10000}"/>
    <cellStyle name="Normal 7 20 8 4" xfId="3192" xr:uid="{00000000-0005-0000-0000-0000CFB10000}"/>
    <cellStyle name="Normal 7 20 8 4 2" xfId="42803" xr:uid="{00000000-0005-0000-0000-0000D0B10000}"/>
    <cellStyle name="Normal 7 20 8 5" xfId="8142" xr:uid="{00000000-0005-0000-0000-0000D1B10000}"/>
    <cellStyle name="Normal 7 20 8 5 2" xfId="37851" xr:uid="{00000000-0005-0000-0000-0000D2B10000}"/>
    <cellStyle name="Normal 7 20 8 6" xfId="13092" xr:uid="{00000000-0005-0000-0000-0000D3B10000}"/>
    <cellStyle name="Normal 7 20 8 7" xfId="18043" xr:uid="{00000000-0005-0000-0000-0000D4B10000}"/>
    <cellStyle name="Normal 7 20 8 8" xfId="22995" xr:uid="{00000000-0005-0000-0000-0000D5B10000}"/>
    <cellStyle name="Normal 7 20 8 9" xfId="27947" xr:uid="{00000000-0005-0000-0000-0000D6B10000}"/>
    <cellStyle name="Normal 7 20 9" xfId="2334" xr:uid="{00000000-0005-0000-0000-0000D7B10000}"/>
    <cellStyle name="Normal 7 20 9 2" xfId="7284" xr:uid="{00000000-0005-0000-0000-0000D8B10000}"/>
    <cellStyle name="Normal 7 20 9 2 2" xfId="41945" xr:uid="{00000000-0005-0000-0000-0000D9B10000}"/>
    <cellStyle name="Normal 7 20 9 3" xfId="12234" xr:uid="{00000000-0005-0000-0000-0000DAB10000}"/>
    <cellStyle name="Normal 7 20 9 3 2" xfId="36993" xr:uid="{00000000-0005-0000-0000-0000DBB10000}"/>
    <cellStyle name="Normal 7 20 9 4" xfId="17185" xr:uid="{00000000-0005-0000-0000-0000DCB10000}"/>
    <cellStyle name="Normal 7 20 9 5" xfId="22137" xr:uid="{00000000-0005-0000-0000-0000DDB10000}"/>
    <cellStyle name="Normal 7 20 9 6" xfId="27089" xr:uid="{00000000-0005-0000-0000-0000DEB10000}"/>
    <cellStyle name="Normal 7 20 9 7" xfId="32041" xr:uid="{00000000-0005-0000-0000-0000DFB10000}"/>
    <cellStyle name="Normal 7 21" xfId="321" xr:uid="{00000000-0005-0000-0000-0000E0B10000}"/>
    <cellStyle name="Normal 7 21 10" xfId="11739" xr:uid="{00000000-0005-0000-0000-0000E1B10000}"/>
    <cellStyle name="Normal 7 21 11" xfId="16690" xr:uid="{00000000-0005-0000-0000-0000E2B10000}"/>
    <cellStyle name="Normal 7 21 12" xfId="21642" xr:uid="{00000000-0005-0000-0000-0000E3B10000}"/>
    <cellStyle name="Normal 7 21 13" xfId="26594" xr:uid="{00000000-0005-0000-0000-0000E4B10000}"/>
    <cellStyle name="Normal 7 21 14" xfId="31546" xr:uid="{00000000-0005-0000-0000-0000E5B10000}"/>
    <cellStyle name="Normal 7 21 2" xfId="915" xr:uid="{00000000-0005-0000-0000-0000E6B10000}"/>
    <cellStyle name="Normal 7 21 2 10" xfId="21906" xr:uid="{00000000-0005-0000-0000-0000E7B10000}"/>
    <cellStyle name="Normal 7 21 2 11" xfId="26858" xr:uid="{00000000-0005-0000-0000-0000E8B10000}"/>
    <cellStyle name="Normal 7 21 2 12" xfId="31810" xr:uid="{00000000-0005-0000-0000-0000E9B10000}"/>
    <cellStyle name="Normal 7 21 2 2" xfId="1509" xr:uid="{00000000-0005-0000-0000-0000EAB10000}"/>
    <cellStyle name="Normal 7 21 2 2 10" xfId="33262" xr:uid="{00000000-0005-0000-0000-0000EBB10000}"/>
    <cellStyle name="Normal 7 21 2 2 2" xfId="5007" xr:uid="{00000000-0005-0000-0000-0000ECB10000}"/>
    <cellStyle name="Normal 7 21 2 2 2 2" xfId="9957" xr:uid="{00000000-0005-0000-0000-0000EDB10000}"/>
    <cellStyle name="Normal 7 21 2 2 2 2 2" xfId="44618" xr:uid="{00000000-0005-0000-0000-0000EEB10000}"/>
    <cellStyle name="Normal 7 21 2 2 2 3" xfId="14907" xr:uid="{00000000-0005-0000-0000-0000EFB10000}"/>
    <cellStyle name="Normal 7 21 2 2 2 3 2" xfId="39666" xr:uid="{00000000-0005-0000-0000-0000F0B10000}"/>
    <cellStyle name="Normal 7 21 2 2 2 4" xfId="19858" xr:uid="{00000000-0005-0000-0000-0000F1B10000}"/>
    <cellStyle name="Normal 7 21 2 2 2 5" xfId="24810" xr:uid="{00000000-0005-0000-0000-0000F2B10000}"/>
    <cellStyle name="Normal 7 21 2 2 2 6" xfId="29762" xr:uid="{00000000-0005-0000-0000-0000F3B10000}"/>
    <cellStyle name="Normal 7 21 2 2 2 7" xfId="34714" xr:uid="{00000000-0005-0000-0000-0000F4B10000}"/>
    <cellStyle name="Normal 7 21 2 2 3" xfId="6459" xr:uid="{00000000-0005-0000-0000-0000F5B10000}"/>
    <cellStyle name="Normal 7 21 2 2 3 2" xfId="11409" xr:uid="{00000000-0005-0000-0000-0000F6B10000}"/>
    <cellStyle name="Normal 7 21 2 2 3 2 2" xfId="46070" xr:uid="{00000000-0005-0000-0000-0000F7B10000}"/>
    <cellStyle name="Normal 7 21 2 2 3 3" xfId="16359" xr:uid="{00000000-0005-0000-0000-0000F8B10000}"/>
    <cellStyle name="Normal 7 21 2 2 3 3 2" xfId="41118" xr:uid="{00000000-0005-0000-0000-0000F9B10000}"/>
    <cellStyle name="Normal 7 21 2 2 3 4" xfId="21310" xr:uid="{00000000-0005-0000-0000-0000FAB10000}"/>
    <cellStyle name="Normal 7 21 2 2 3 5" xfId="26262" xr:uid="{00000000-0005-0000-0000-0000FBB10000}"/>
    <cellStyle name="Normal 7 21 2 2 3 6" xfId="31214" xr:uid="{00000000-0005-0000-0000-0000FCB10000}"/>
    <cellStyle name="Normal 7 21 2 2 3 7" xfId="36166" xr:uid="{00000000-0005-0000-0000-0000FDB10000}"/>
    <cellStyle name="Normal 7 21 2 2 4" xfId="3555" xr:uid="{00000000-0005-0000-0000-0000FEB10000}"/>
    <cellStyle name="Normal 7 21 2 2 4 2" xfId="43166" xr:uid="{00000000-0005-0000-0000-0000FFB10000}"/>
    <cellStyle name="Normal 7 21 2 2 5" xfId="8505" xr:uid="{00000000-0005-0000-0000-000000B20000}"/>
    <cellStyle name="Normal 7 21 2 2 5 2" xfId="38214" xr:uid="{00000000-0005-0000-0000-000001B20000}"/>
    <cellStyle name="Normal 7 21 2 2 6" xfId="13455" xr:uid="{00000000-0005-0000-0000-000002B20000}"/>
    <cellStyle name="Normal 7 21 2 2 7" xfId="18406" xr:uid="{00000000-0005-0000-0000-000003B20000}"/>
    <cellStyle name="Normal 7 21 2 2 8" xfId="23358" xr:uid="{00000000-0005-0000-0000-000004B20000}"/>
    <cellStyle name="Normal 7 21 2 2 9" xfId="28310" xr:uid="{00000000-0005-0000-0000-000005B20000}"/>
    <cellStyle name="Normal 7 21 2 3" xfId="2961" xr:uid="{00000000-0005-0000-0000-000006B20000}"/>
    <cellStyle name="Normal 7 21 2 3 2" xfId="7911" xr:uid="{00000000-0005-0000-0000-000007B20000}"/>
    <cellStyle name="Normal 7 21 2 3 2 2" xfId="42572" xr:uid="{00000000-0005-0000-0000-000008B20000}"/>
    <cellStyle name="Normal 7 21 2 3 3" xfId="12861" xr:uid="{00000000-0005-0000-0000-000009B20000}"/>
    <cellStyle name="Normal 7 21 2 3 3 2" xfId="37620" xr:uid="{00000000-0005-0000-0000-00000AB20000}"/>
    <cellStyle name="Normal 7 21 2 3 4" xfId="17812" xr:uid="{00000000-0005-0000-0000-00000BB20000}"/>
    <cellStyle name="Normal 7 21 2 3 5" xfId="22764" xr:uid="{00000000-0005-0000-0000-00000CB20000}"/>
    <cellStyle name="Normal 7 21 2 3 6" xfId="27716" xr:uid="{00000000-0005-0000-0000-00000DB20000}"/>
    <cellStyle name="Normal 7 21 2 3 7" xfId="32668" xr:uid="{00000000-0005-0000-0000-00000EB20000}"/>
    <cellStyle name="Normal 7 21 2 4" xfId="4413" xr:uid="{00000000-0005-0000-0000-00000FB20000}"/>
    <cellStyle name="Normal 7 21 2 4 2" xfId="9363" xr:uid="{00000000-0005-0000-0000-000010B20000}"/>
    <cellStyle name="Normal 7 21 2 4 2 2" xfId="44024" xr:uid="{00000000-0005-0000-0000-000011B20000}"/>
    <cellStyle name="Normal 7 21 2 4 3" xfId="14313" xr:uid="{00000000-0005-0000-0000-000012B20000}"/>
    <cellStyle name="Normal 7 21 2 4 3 2" xfId="39072" xr:uid="{00000000-0005-0000-0000-000013B20000}"/>
    <cellStyle name="Normal 7 21 2 4 4" xfId="19264" xr:uid="{00000000-0005-0000-0000-000014B20000}"/>
    <cellStyle name="Normal 7 21 2 4 5" xfId="24216" xr:uid="{00000000-0005-0000-0000-000015B20000}"/>
    <cellStyle name="Normal 7 21 2 4 6" xfId="29168" xr:uid="{00000000-0005-0000-0000-000016B20000}"/>
    <cellStyle name="Normal 7 21 2 4 7" xfId="34120" xr:uid="{00000000-0005-0000-0000-000017B20000}"/>
    <cellStyle name="Normal 7 21 2 5" xfId="5865" xr:uid="{00000000-0005-0000-0000-000018B20000}"/>
    <cellStyle name="Normal 7 21 2 5 2" xfId="10815" xr:uid="{00000000-0005-0000-0000-000019B20000}"/>
    <cellStyle name="Normal 7 21 2 5 2 2" xfId="45476" xr:uid="{00000000-0005-0000-0000-00001AB20000}"/>
    <cellStyle name="Normal 7 21 2 5 3" xfId="15765" xr:uid="{00000000-0005-0000-0000-00001BB20000}"/>
    <cellStyle name="Normal 7 21 2 5 3 2" xfId="40524" xr:uid="{00000000-0005-0000-0000-00001CB20000}"/>
    <cellStyle name="Normal 7 21 2 5 4" xfId="20716" xr:uid="{00000000-0005-0000-0000-00001DB20000}"/>
    <cellStyle name="Normal 7 21 2 5 5" xfId="25668" xr:uid="{00000000-0005-0000-0000-00001EB20000}"/>
    <cellStyle name="Normal 7 21 2 5 6" xfId="30620" xr:uid="{00000000-0005-0000-0000-00001FB20000}"/>
    <cellStyle name="Normal 7 21 2 5 7" xfId="35572" xr:uid="{00000000-0005-0000-0000-000020B20000}"/>
    <cellStyle name="Normal 7 21 2 6" xfId="2103" xr:uid="{00000000-0005-0000-0000-000021B20000}"/>
    <cellStyle name="Normal 7 21 2 6 2" xfId="41714" xr:uid="{00000000-0005-0000-0000-000022B20000}"/>
    <cellStyle name="Normal 7 21 2 7" xfId="7053" xr:uid="{00000000-0005-0000-0000-000023B20000}"/>
    <cellStyle name="Normal 7 21 2 7 2" xfId="36762" xr:uid="{00000000-0005-0000-0000-000024B20000}"/>
    <cellStyle name="Normal 7 21 2 8" xfId="12003" xr:uid="{00000000-0005-0000-0000-000025B20000}"/>
    <cellStyle name="Normal 7 21 2 9" xfId="16954" xr:uid="{00000000-0005-0000-0000-000026B20000}"/>
    <cellStyle name="Normal 7 21 3" xfId="651" xr:uid="{00000000-0005-0000-0000-000027B20000}"/>
    <cellStyle name="Normal 7 21 3 10" xfId="32404" xr:uid="{00000000-0005-0000-0000-000028B20000}"/>
    <cellStyle name="Normal 7 21 3 2" xfId="4149" xr:uid="{00000000-0005-0000-0000-000029B20000}"/>
    <cellStyle name="Normal 7 21 3 2 2" xfId="9099" xr:uid="{00000000-0005-0000-0000-00002AB20000}"/>
    <cellStyle name="Normal 7 21 3 2 2 2" xfId="43760" xr:uid="{00000000-0005-0000-0000-00002BB20000}"/>
    <cellStyle name="Normal 7 21 3 2 3" xfId="14049" xr:uid="{00000000-0005-0000-0000-00002CB20000}"/>
    <cellStyle name="Normal 7 21 3 2 3 2" xfId="38808" xr:uid="{00000000-0005-0000-0000-00002DB20000}"/>
    <cellStyle name="Normal 7 21 3 2 4" xfId="19000" xr:uid="{00000000-0005-0000-0000-00002EB20000}"/>
    <cellStyle name="Normal 7 21 3 2 5" xfId="23952" xr:uid="{00000000-0005-0000-0000-00002FB20000}"/>
    <cellStyle name="Normal 7 21 3 2 6" xfId="28904" xr:uid="{00000000-0005-0000-0000-000030B20000}"/>
    <cellStyle name="Normal 7 21 3 2 7" xfId="33856" xr:uid="{00000000-0005-0000-0000-000031B20000}"/>
    <cellStyle name="Normal 7 21 3 3" xfId="5601" xr:uid="{00000000-0005-0000-0000-000032B20000}"/>
    <cellStyle name="Normal 7 21 3 3 2" xfId="10551" xr:uid="{00000000-0005-0000-0000-000033B20000}"/>
    <cellStyle name="Normal 7 21 3 3 2 2" xfId="45212" xr:uid="{00000000-0005-0000-0000-000034B20000}"/>
    <cellStyle name="Normal 7 21 3 3 3" xfId="15501" xr:uid="{00000000-0005-0000-0000-000035B20000}"/>
    <cellStyle name="Normal 7 21 3 3 3 2" xfId="40260" xr:uid="{00000000-0005-0000-0000-000036B20000}"/>
    <cellStyle name="Normal 7 21 3 3 4" xfId="20452" xr:uid="{00000000-0005-0000-0000-000037B20000}"/>
    <cellStyle name="Normal 7 21 3 3 5" xfId="25404" xr:uid="{00000000-0005-0000-0000-000038B20000}"/>
    <cellStyle name="Normal 7 21 3 3 6" xfId="30356" xr:uid="{00000000-0005-0000-0000-000039B20000}"/>
    <cellStyle name="Normal 7 21 3 3 7" xfId="35308" xr:uid="{00000000-0005-0000-0000-00003AB20000}"/>
    <cellStyle name="Normal 7 21 3 4" xfId="2697" xr:uid="{00000000-0005-0000-0000-00003BB20000}"/>
    <cellStyle name="Normal 7 21 3 4 2" xfId="42308" xr:uid="{00000000-0005-0000-0000-00003CB20000}"/>
    <cellStyle name="Normal 7 21 3 5" xfId="7647" xr:uid="{00000000-0005-0000-0000-00003DB20000}"/>
    <cellStyle name="Normal 7 21 3 5 2" xfId="37356" xr:uid="{00000000-0005-0000-0000-00003EB20000}"/>
    <cellStyle name="Normal 7 21 3 6" xfId="12597" xr:uid="{00000000-0005-0000-0000-00003FB20000}"/>
    <cellStyle name="Normal 7 21 3 7" xfId="17548" xr:uid="{00000000-0005-0000-0000-000040B20000}"/>
    <cellStyle name="Normal 7 21 3 8" xfId="22500" xr:uid="{00000000-0005-0000-0000-000041B20000}"/>
    <cellStyle name="Normal 7 21 3 9" xfId="27452" xr:uid="{00000000-0005-0000-0000-000042B20000}"/>
    <cellStyle name="Normal 7 21 4" xfId="1245" xr:uid="{00000000-0005-0000-0000-000043B20000}"/>
    <cellStyle name="Normal 7 21 4 10" xfId="32998" xr:uid="{00000000-0005-0000-0000-000044B20000}"/>
    <cellStyle name="Normal 7 21 4 2" xfId="4743" xr:uid="{00000000-0005-0000-0000-000045B20000}"/>
    <cellStyle name="Normal 7 21 4 2 2" xfId="9693" xr:uid="{00000000-0005-0000-0000-000046B20000}"/>
    <cellStyle name="Normal 7 21 4 2 2 2" xfId="44354" xr:uid="{00000000-0005-0000-0000-000047B20000}"/>
    <cellStyle name="Normal 7 21 4 2 3" xfId="14643" xr:uid="{00000000-0005-0000-0000-000048B20000}"/>
    <cellStyle name="Normal 7 21 4 2 3 2" xfId="39402" xr:uid="{00000000-0005-0000-0000-000049B20000}"/>
    <cellStyle name="Normal 7 21 4 2 4" xfId="19594" xr:uid="{00000000-0005-0000-0000-00004AB20000}"/>
    <cellStyle name="Normal 7 21 4 2 5" xfId="24546" xr:uid="{00000000-0005-0000-0000-00004BB20000}"/>
    <cellStyle name="Normal 7 21 4 2 6" xfId="29498" xr:uid="{00000000-0005-0000-0000-00004CB20000}"/>
    <cellStyle name="Normal 7 21 4 2 7" xfId="34450" xr:uid="{00000000-0005-0000-0000-00004DB20000}"/>
    <cellStyle name="Normal 7 21 4 3" xfId="6195" xr:uid="{00000000-0005-0000-0000-00004EB20000}"/>
    <cellStyle name="Normal 7 21 4 3 2" xfId="11145" xr:uid="{00000000-0005-0000-0000-00004FB20000}"/>
    <cellStyle name="Normal 7 21 4 3 2 2" xfId="45806" xr:uid="{00000000-0005-0000-0000-000050B20000}"/>
    <cellStyle name="Normal 7 21 4 3 3" xfId="16095" xr:uid="{00000000-0005-0000-0000-000051B20000}"/>
    <cellStyle name="Normal 7 21 4 3 3 2" xfId="40854" xr:uid="{00000000-0005-0000-0000-000052B20000}"/>
    <cellStyle name="Normal 7 21 4 3 4" xfId="21046" xr:uid="{00000000-0005-0000-0000-000053B20000}"/>
    <cellStyle name="Normal 7 21 4 3 5" xfId="25998" xr:uid="{00000000-0005-0000-0000-000054B20000}"/>
    <cellStyle name="Normal 7 21 4 3 6" xfId="30950" xr:uid="{00000000-0005-0000-0000-000055B20000}"/>
    <cellStyle name="Normal 7 21 4 3 7" xfId="35902" xr:uid="{00000000-0005-0000-0000-000056B20000}"/>
    <cellStyle name="Normal 7 21 4 4" xfId="3291" xr:uid="{00000000-0005-0000-0000-000057B20000}"/>
    <cellStyle name="Normal 7 21 4 4 2" xfId="42902" xr:uid="{00000000-0005-0000-0000-000058B20000}"/>
    <cellStyle name="Normal 7 21 4 5" xfId="8241" xr:uid="{00000000-0005-0000-0000-000059B20000}"/>
    <cellStyle name="Normal 7 21 4 5 2" xfId="37950" xr:uid="{00000000-0005-0000-0000-00005AB20000}"/>
    <cellStyle name="Normal 7 21 4 6" xfId="13191" xr:uid="{00000000-0005-0000-0000-00005BB20000}"/>
    <cellStyle name="Normal 7 21 4 7" xfId="18142" xr:uid="{00000000-0005-0000-0000-00005CB20000}"/>
    <cellStyle name="Normal 7 21 4 8" xfId="23094" xr:uid="{00000000-0005-0000-0000-00005DB20000}"/>
    <cellStyle name="Normal 7 21 4 9" xfId="28046" xr:uid="{00000000-0005-0000-0000-00005EB20000}"/>
    <cellStyle name="Normal 7 21 5" xfId="2367" xr:uid="{00000000-0005-0000-0000-00005FB20000}"/>
    <cellStyle name="Normal 7 21 5 2" xfId="7317" xr:uid="{00000000-0005-0000-0000-000060B20000}"/>
    <cellStyle name="Normal 7 21 5 2 2" xfId="41978" xr:uid="{00000000-0005-0000-0000-000061B20000}"/>
    <cellStyle name="Normal 7 21 5 3" xfId="12267" xr:uid="{00000000-0005-0000-0000-000062B20000}"/>
    <cellStyle name="Normal 7 21 5 3 2" xfId="37026" xr:uid="{00000000-0005-0000-0000-000063B20000}"/>
    <cellStyle name="Normal 7 21 5 4" xfId="17218" xr:uid="{00000000-0005-0000-0000-000064B20000}"/>
    <cellStyle name="Normal 7 21 5 5" xfId="22170" xr:uid="{00000000-0005-0000-0000-000065B20000}"/>
    <cellStyle name="Normal 7 21 5 6" xfId="27122" xr:uid="{00000000-0005-0000-0000-000066B20000}"/>
    <cellStyle name="Normal 7 21 5 7" xfId="32074" xr:uid="{00000000-0005-0000-0000-000067B20000}"/>
    <cellStyle name="Normal 7 21 6" xfId="3819" xr:uid="{00000000-0005-0000-0000-000068B20000}"/>
    <cellStyle name="Normal 7 21 6 2" xfId="8769" xr:uid="{00000000-0005-0000-0000-000069B20000}"/>
    <cellStyle name="Normal 7 21 6 2 2" xfId="43430" xr:uid="{00000000-0005-0000-0000-00006AB20000}"/>
    <cellStyle name="Normal 7 21 6 3" xfId="13719" xr:uid="{00000000-0005-0000-0000-00006BB20000}"/>
    <cellStyle name="Normal 7 21 6 3 2" xfId="38478" xr:uid="{00000000-0005-0000-0000-00006CB20000}"/>
    <cellStyle name="Normal 7 21 6 4" xfId="18670" xr:uid="{00000000-0005-0000-0000-00006DB20000}"/>
    <cellStyle name="Normal 7 21 6 5" xfId="23622" xr:uid="{00000000-0005-0000-0000-00006EB20000}"/>
    <cellStyle name="Normal 7 21 6 6" xfId="28574" xr:uid="{00000000-0005-0000-0000-00006FB20000}"/>
    <cellStyle name="Normal 7 21 6 7" xfId="33526" xr:uid="{00000000-0005-0000-0000-000070B20000}"/>
    <cellStyle name="Normal 7 21 7" xfId="5271" xr:uid="{00000000-0005-0000-0000-000071B20000}"/>
    <cellStyle name="Normal 7 21 7 2" xfId="10221" xr:uid="{00000000-0005-0000-0000-000072B20000}"/>
    <cellStyle name="Normal 7 21 7 2 2" xfId="44882" xr:uid="{00000000-0005-0000-0000-000073B20000}"/>
    <cellStyle name="Normal 7 21 7 3" xfId="15171" xr:uid="{00000000-0005-0000-0000-000074B20000}"/>
    <cellStyle name="Normal 7 21 7 3 2" xfId="39930" xr:uid="{00000000-0005-0000-0000-000075B20000}"/>
    <cellStyle name="Normal 7 21 7 4" xfId="20122" xr:uid="{00000000-0005-0000-0000-000076B20000}"/>
    <cellStyle name="Normal 7 21 7 5" xfId="25074" xr:uid="{00000000-0005-0000-0000-000077B20000}"/>
    <cellStyle name="Normal 7 21 7 6" xfId="30026" xr:uid="{00000000-0005-0000-0000-000078B20000}"/>
    <cellStyle name="Normal 7 21 7 7" xfId="34978" xr:uid="{00000000-0005-0000-0000-000079B20000}"/>
    <cellStyle name="Normal 7 21 8" xfId="1839" xr:uid="{00000000-0005-0000-0000-00007AB20000}"/>
    <cellStyle name="Normal 7 21 8 2" xfId="41450" xr:uid="{00000000-0005-0000-0000-00007BB20000}"/>
    <cellStyle name="Normal 7 21 9" xfId="6789" xr:uid="{00000000-0005-0000-0000-00007CB20000}"/>
    <cellStyle name="Normal 7 21 9 2" xfId="36498" xr:uid="{00000000-0005-0000-0000-00007DB20000}"/>
    <cellStyle name="Normal 7 22" xfId="387" xr:uid="{00000000-0005-0000-0000-00007EB20000}"/>
    <cellStyle name="Normal 7 22 10" xfId="11805" xr:uid="{00000000-0005-0000-0000-00007FB20000}"/>
    <cellStyle name="Normal 7 22 11" xfId="16756" xr:uid="{00000000-0005-0000-0000-000080B20000}"/>
    <cellStyle name="Normal 7 22 12" xfId="21708" xr:uid="{00000000-0005-0000-0000-000081B20000}"/>
    <cellStyle name="Normal 7 22 13" xfId="26660" xr:uid="{00000000-0005-0000-0000-000082B20000}"/>
    <cellStyle name="Normal 7 22 14" xfId="31612" xr:uid="{00000000-0005-0000-0000-000083B20000}"/>
    <cellStyle name="Normal 7 22 2" xfId="981" xr:uid="{00000000-0005-0000-0000-000084B20000}"/>
    <cellStyle name="Normal 7 22 2 10" xfId="21972" xr:uid="{00000000-0005-0000-0000-000085B20000}"/>
    <cellStyle name="Normal 7 22 2 11" xfId="26924" xr:uid="{00000000-0005-0000-0000-000086B20000}"/>
    <cellStyle name="Normal 7 22 2 12" xfId="31876" xr:uid="{00000000-0005-0000-0000-000087B20000}"/>
    <cellStyle name="Normal 7 22 2 2" xfId="1575" xr:uid="{00000000-0005-0000-0000-000088B20000}"/>
    <cellStyle name="Normal 7 22 2 2 10" xfId="33328" xr:uid="{00000000-0005-0000-0000-000089B20000}"/>
    <cellStyle name="Normal 7 22 2 2 2" xfId="5073" xr:uid="{00000000-0005-0000-0000-00008AB20000}"/>
    <cellStyle name="Normal 7 22 2 2 2 2" xfId="10023" xr:uid="{00000000-0005-0000-0000-00008BB20000}"/>
    <cellStyle name="Normal 7 22 2 2 2 2 2" xfId="44684" xr:uid="{00000000-0005-0000-0000-00008CB20000}"/>
    <cellStyle name="Normal 7 22 2 2 2 3" xfId="14973" xr:uid="{00000000-0005-0000-0000-00008DB20000}"/>
    <cellStyle name="Normal 7 22 2 2 2 3 2" xfId="39732" xr:uid="{00000000-0005-0000-0000-00008EB20000}"/>
    <cellStyle name="Normal 7 22 2 2 2 4" xfId="19924" xr:uid="{00000000-0005-0000-0000-00008FB20000}"/>
    <cellStyle name="Normal 7 22 2 2 2 5" xfId="24876" xr:uid="{00000000-0005-0000-0000-000090B20000}"/>
    <cellStyle name="Normal 7 22 2 2 2 6" xfId="29828" xr:uid="{00000000-0005-0000-0000-000091B20000}"/>
    <cellStyle name="Normal 7 22 2 2 2 7" xfId="34780" xr:uid="{00000000-0005-0000-0000-000092B20000}"/>
    <cellStyle name="Normal 7 22 2 2 3" xfId="6525" xr:uid="{00000000-0005-0000-0000-000093B20000}"/>
    <cellStyle name="Normal 7 22 2 2 3 2" xfId="11475" xr:uid="{00000000-0005-0000-0000-000094B20000}"/>
    <cellStyle name="Normal 7 22 2 2 3 2 2" xfId="46136" xr:uid="{00000000-0005-0000-0000-000095B20000}"/>
    <cellStyle name="Normal 7 22 2 2 3 3" xfId="16425" xr:uid="{00000000-0005-0000-0000-000096B20000}"/>
    <cellStyle name="Normal 7 22 2 2 3 3 2" xfId="41184" xr:uid="{00000000-0005-0000-0000-000097B20000}"/>
    <cellStyle name="Normal 7 22 2 2 3 4" xfId="21376" xr:uid="{00000000-0005-0000-0000-000098B20000}"/>
    <cellStyle name="Normal 7 22 2 2 3 5" xfId="26328" xr:uid="{00000000-0005-0000-0000-000099B20000}"/>
    <cellStyle name="Normal 7 22 2 2 3 6" xfId="31280" xr:uid="{00000000-0005-0000-0000-00009AB20000}"/>
    <cellStyle name="Normal 7 22 2 2 3 7" xfId="36232" xr:uid="{00000000-0005-0000-0000-00009BB20000}"/>
    <cellStyle name="Normal 7 22 2 2 4" xfId="3621" xr:uid="{00000000-0005-0000-0000-00009CB20000}"/>
    <cellStyle name="Normal 7 22 2 2 4 2" xfId="43232" xr:uid="{00000000-0005-0000-0000-00009DB20000}"/>
    <cellStyle name="Normal 7 22 2 2 5" xfId="8571" xr:uid="{00000000-0005-0000-0000-00009EB20000}"/>
    <cellStyle name="Normal 7 22 2 2 5 2" xfId="38280" xr:uid="{00000000-0005-0000-0000-00009FB20000}"/>
    <cellStyle name="Normal 7 22 2 2 6" xfId="13521" xr:uid="{00000000-0005-0000-0000-0000A0B20000}"/>
    <cellStyle name="Normal 7 22 2 2 7" xfId="18472" xr:uid="{00000000-0005-0000-0000-0000A1B20000}"/>
    <cellStyle name="Normal 7 22 2 2 8" xfId="23424" xr:uid="{00000000-0005-0000-0000-0000A2B20000}"/>
    <cellStyle name="Normal 7 22 2 2 9" xfId="28376" xr:uid="{00000000-0005-0000-0000-0000A3B20000}"/>
    <cellStyle name="Normal 7 22 2 3" xfId="3027" xr:uid="{00000000-0005-0000-0000-0000A4B20000}"/>
    <cellStyle name="Normal 7 22 2 3 2" xfId="7977" xr:uid="{00000000-0005-0000-0000-0000A5B20000}"/>
    <cellStyle name="Normal 7 22 2 3 2 2" xfId="42638" xr:uid="{00000000-0005-0000-0000-0000A6B20000}"/>
    <cellStyle name="Normal 7 22 2 3 3" xfId="12927" xr:uid="{00000000-0005-0000-0000-0000A7B20000}"/>
    <cellStyle name="Normal 7 22 2 3 3 2" xfId="37686" xr:uid="{00000000-0005-0000-0000-0000A8B20000}"/>
    <cellStyle name="Normal 7 22 2 3 4" xfId="17878" xr:uid="{00000000-0005-0000-0000-0000A9B20000}"/>
    <cellStyle name="Normal 7 22 2 3 5" xfId="22830" xr:uid="{00000000-0005-0000-0000-0000AAB20000}"/>
    <cellStyle name="Normal 7 22 2 3 6" xfId="27782" xr:uid="{00000000-0005-0000-0000-0000ABB20000}"/>
    <cellStyle name="Normal 7 22 2 3 7" xfId="32734" xr:uid="{00000000-0005-0000-0000-0000ACB20000}"/>
    <cellStyle name="Normal 7 22 2 4" xfId="4479" xr:uid="{00000000-0005-0000-0000-0000ADB20000}"/>
    <cellStyle name="Normal 7 22 2 4 2" xfId="9429" xr:uid="{00000000-0005-0000-0000-0000AEB20000}"/>
    <cellStyle name="Normal 7 22 2 4 2 2" xfId="44090" xr:uid="{00000000-0005-0000-0000-0000AFB20000}"/>
    <cellStyle name="Normal 7 22 2 4 3" xfId="14379" xr:uid="{00000000-0005-0000-0000-0000B0B20000}"/>
    <cellStyle name="Normal 7 22 2 4 3 2" xfId="39138" xr:uid="{00000000-0005-0000-0000-0000B1B20000}"/>
    <cellStyle name="Normal 7 22 2 4 4" xfId="19330" xr:uid="{00000000-0005-0000-0000-0000B2B20000}"/>
    <cellStyle name="Normal 7 22 2 4 5" xfId="24282" xr:uid="{00000000-0005-0000-0000-0000B3B20000}"/>
    <cellStyle name="Normal 7 22 2 4 6" xfId="29234" xr:uid="{00000000-0005-0000-0000-0000B4B20000}"/>
    <cellStyle name="Normal 7 22 2 4 7" xfId="34186" xr:uid="{00000000-0005-0000-0000-0000B5B20000}"/>
    <cellStyle name="Normal 7 22 2 5" xfId="5931" xr:uid="{00000000-0005-0000-0000-0000B6B20000}"/>
    <cellStyle name="Normal 7 22 2 5 2" xfId="10881" xr:uid="{00000000-0005-0000-0000-0000B7B20000}"/>
    <cellStyle name="Normal 7 22 2 5 2 2" xfId="45542" xr:uid="{00000000-0005-0000-0000-0000B8B20000}"/>
    <cellStyle name="Normal 7 22 2 5 3" xfId="15831" xr:uid="{00000000-0005-0000-0000-0000B9B20000}"/>
    <cellStyle name="Normal 7 22 2 5 3 2" xfId="40590" xr:uid="{00000000-0005-0000-0000-0000BAB20000}"/>
    <cellStyle name="Normal 7 22 2 5 4" xfId="20782" xr:uid="{00000000-0005-0000-0000-0000BBB20000}"/>
    <cellStyle name="Normal 7 22 2 5 5" xfId="25734" xr:uid="{00000000-0005-0000-0000-0000BCB20000}"/>
    <cellStyle name="Normal 7 22 2 5 6" xfId="30686" xr:uid="{00000000-0005-0000-0000-0000BDB20000}"/>
    <cellStyle name="Normal 7 22 2 5 7" xfId="35638" xr:uid="{00000000-0005-0000-0000-0000BEB20000}"/>
    <cellStyle name="Normal 7 22 2 6" xfId="2169" xr:uid="{00000000-0005-0000-0000-0000BFB20000}"/>
    <cellStyle name="Normal 7 22 2 6 2" xfId="41780" xr:uid="{00000000-0005-0000-0000-0000C0B20000}"/>
    <cellStyle name="Normal 7 22 2 7" xfId="7119" xr:uid="{00000000-0005-0000-0000-0000C1B20000}"/>
    <cellStyle name="Normal 7 22 2 7 2" xfId="36828" xr:uid="{00000000-0005-0000-0000-0000C2B20000}"/>
    <cellStyle name="Normal 7 22 2 8" xfId="12069" xr:uid="{00000000-0005-0000-0000-0000C3B20000}"/>
    <cellStyle name="Normal 7 22 2 9" xfId="17020" xr:uid="{00000000-0005-0000-0000-0000C4B20000}"/>
    <cellStyle name="Normal 7 22 3" xfId="717" xr:uid="{00000000-0005-0000-0000-0000C5B20000}"/>
    <cellStyle name="Normal 7 22 3 10" xfId="32470" xr:uid="{00000000-0005-0000-0000-0000C6B20000}"/>
    <cellStyle name="Normal 7 22 3 2" xfId="4215" xr:uid="{00000000-0005-0000-0000-0000C7B20000}"/>
    <cellStyle name="Normal 7 22 3 2 2" xfId="9165" xr:uid="{00000000-0005-0000-0000-0000C8B20000}"/>
    <cellStyle name="Normal 7 22 3 2 2 2" xfId="43826" xr:uid="{00000000-0005-0000-0000-0000C9B20000}"/>
    <cellStyle name="Normal 7 22 3 2 3" xfId="14115" xr:uid="{00000000-0005-0000-0000-0000CAB20000}"/>
    <cellStyle name="Normal 7 22 3 2 3 2" xfId="38874" xr:uid="{00000000-0005-0000-0000-0000CBB20000}"/>
    <cellStyle name="Normal 7 22 3 2 4" xfId="19066" xr:uid="{00000000-0005-0000-0000-0000CCB20000}"/>
    <cellStyle name="Normal 7 22 3 2 5" xfId="24018" xr:uid="{00000000-0005-0000-0000-0000CDB20000}"/>
    <cellStyle name="Normal 7 22 3 2 6" xfId="28970" xr:uid="{00000000-0005-0000-0000-0000CEB20000}"/>
    <cellStyle name="Normal 7 22 3 2 7" xfId="33922" xr:uid="{00000000-0005-0000-0000-0000CFB20000}"/>
    <cellStyle name="Normal 7 22 3 3" xfId="5667" xr:uid="{00000000-0005-0000-0000-0000D0B20000}"/>
    <cellStyle name="Normal 7 22 3 3 2" xfId="10617" xr:uid="{00000000-0005-0000-0000-0000D1B20000}"/>
    <cellStyle name="Normal 7 22 3 3 2 2" xfId="45278" xr:uid="{00000000-0005-0000-0000-0000D2B20000}"/>
    <cellStyle name="Normal 7 22 3 3 3" xfId="15567" xr:uid="{00000000-0005-0000-0000-0000D3B20000}"/>
    <cellStyle name="Normal 7 22 3 3 3 2" xfId="40326" xr:uid="{00000000-0005-0000-0000-0000D4B20000}"/>
    <cellStyle name="Normal 7 22 3 3 4" xfId="20518" xr:uid="{00000000-0005-0000-0000-0000D5B20000}"/>
    <cellStyle name="Normal 7 22 3 3 5" xfId="25470" xr:uid="{00000000-0005-0000-0000-0000D6B20000}"/>
    <cellStyle name="Normal 7 22 3 3 6" xfId="30422" xr:uid="{00000000-0005-0000-0000-0000D7B20000}"/>
    <cellStyle name="Normal 7 22 3 3 7" xfId="35374" xr:uid="{00000000-0005-0000-0000-0000D8B20000}"/>
    <cellStyle name="Normal 7 22 3 4" xfId="2763" xr:uid="{00000000-0005-0000-0000-0000D9B20000}"/>
    <cellStyle name="Normal 7 22 3 4 2" xfId="42374" xr:uid="{00000000-0005-0000-0000-0000DAB20000}"/>
    <cellStyle name="Normal 7 22 3 5" xfId="7713" xr:uid="{00000000-0005-0000-0000-0000DBB20000}"/>
    <cellStyle name="Normal 7 22 3 5 2" xfId="37422" xr:uid="{00000000-0005-0000-0000-0000DCB20000}"/>
    <cellStyle name="Normal 7 22 3 6" xfId="12663" xr:uid="{00000000-0005-0000-0000-0000DDB20000}"/>
    <cellStyle name="Normal 7 22 3 7" xfId="17614" xr:uid="{00000000-0005-0000-0000-0000DEB20000}"/>
    <cellStyle name="Normal 7 22 3 8" xfId="22566" xr:uid="{00000000-0005-0000-0000-0000DFB20000}"/>
    <cellStyle name="Normal 7 22 3 9" xfId="27518" xr:uid="{00000000-0005-0000-0000-0000E0B20000}"/>
    <cellStyle name="Normal 7 22 4" xfId="1311" xr:uid="{00000000-0005-0000-0000-0000E1B20000}"/>
    <cellStyle name="Normal 7 22 4 10" xfId="33064" xr:uid="{00000000-0005-0000-0000-0000E2B20000}"/>
    <cellStyle name="Normal 7 22 4 2" xfId="4809" xr:uid="{00000000-0005-0000-0000-0000E3B20000}"/>
    <cellStyle name="Normal 7 22 4 2 2" xfId="9759" xr:uid="{00000000-0005-0000-0000-0000E4B20000}"/>
    <cellStyle name="Normal 7 22 4 2 2 2" xfId="44420" xr:uid="{00000000-0005-0000-0000-0000E5B20000}"/>
    <cellStyle name="Normal 7 22 4 2 3" xfId="14709" xr:uid="{00000000-0005-0000-0000-0000E6B20000}"/>
    <cellStyle name="Normal 7 22 4 2 3 2" xfId="39468" xr:uid="{00000000-0005-0000-0000-0000E7B20000}"/>
    <cellStyle name="Normal 7 22 4 2 4" xfId="19660" xr:uid="{00000000-0005-0000-0000-0000E8B20000}"/>
    <cellStyle name="Normal 7 22 4 2 5" xfId="24612" xr:uid="{00000000-0005-0000-0000-0000E9B20000}"/>
    <cellStyle name="Normal 7 22 4 2 6" xfId="29564" xr:uid="{00000000-0005-0000-0000-0000EAB20000}"/>
    <cellStyle name="Normal 7 22 4 2 7" xfId="34516" xr:uid="{00000000-0005-0000-0000-0000EBB20000}"/>
    <cellStyle name="Normal 7 22 4 3" xfId="6261" xr:uid="{00000000-0005-0000-0000-0000ECB20000}"/>
    <cellStyle name="Normal 7 22 4 3 2" xfId="11211" xr:uid="{00000000-0005-0000-0000-0000EDB20000}"/>
    <cellStyle name="Normal 7 22 4 3 2 2" xfId="45872" xr:uid="{00000000-0005-0000-0000-0000EEB20000}"/>
    <cellStyle name="Normal 7 22 4 3 3" xfId="16161" xr:uid="{00000000-0005-0000-0000-0000EFB20000}"/>
    <cellStyle name="Normal 7 22 4 3 3 2" xfId="40920" xr:uid="{00000000-0005-0000-0000-0000F0B20000}"/>
    <cellStyle name="Normal 7 22 4 3 4" xfId="21112" xr:uid="{00000000-0005-0000-0000-0000F1B20000}"/>
    <cellStyle name="Normal 7 22 4 3 5" xfId="26064" xr:uid="{00000000-0005-0000-0000-0000F2B20000}"/>
    <cellStyle name="Normal 7 22 4 3 6" xfId="31016" xr:uid="{00000000-0005-0000-0000-0000F3B20000}"/>
    <cellStyle name="Normal 7 22 4 3 7" xfId="35968" xr:uid="{00000000-0005-0000-0000-0000F4B20000}"/>
    <cellStyle name="Normal 7 22 4 4" xfId="3357" xr:uid="{00000000-0005-0000-0000-0000F5B20000}"/>
    <cellStyle name="Normal 7 22 4 4 2" xfId="42968" xr:uid="{00000000-0005-0000-0000-0000F6B20000}"/>
    <cellStyle name="Normal 7 22 4 5" xfId="8307" xr:uid="{00000000-0005-0000-0000-0000F7B20000}"/>
    <cellStyle name="Normal 7 22 4 5 2" xfId="38016" xr:uid="{00000000-0005-0000-0000-0000F8B20000}"/>
    <cellStyle name="Normal 7 22 4 6" xfId="13257" xr:uid="{00000000-0005-0000-0000-0000F9B20000}"/>
    <cellStyle name="Normal 7 22 4 7" xfId="18208" xr:uid="{00000000-0005-0000-0000-0000FAB20000}"/>
    <cellStyle name="Normal 7 22 4 8" xfId="23160" xr:uid="{00000000-0005-0000-0000-0000FBB20000}"/>
    <cellStyle name="Normal 7 22 4 9" xfId="28112" xr:uid="{00000000-0005-0000-0000-0000FCB20000}"/>
    <cellStyle name="Normal 7 22 5" xfId="2433" xr:uid="{00000000-0005-0000-0000-0000FDB20000}"/>
    <cellStyle name="Normal 7 22 5 2" xfId="7383" xr:uid="{00000000-0005-0000-0000-0000FEB20000}"/>
    <cellStyle name="Normal 7 22 5 2 2" xfId="42044" xr:uid="{00000000-0005-0000-0000-0000FFB20000}"/>
    <cellStyle name="Normal 7 22 5 3" xfId="12333" xr:uid="{00000000-0005-0000-0000-000000B30000}"/>
    <cellStyle name="Normal 7 22 5 3 2" xfId="37092" xr:uid="{00000000-0005-0000-0000-000001B30000}"/>
    <cellStyle name="Normal 7 22 5 4" xfId="17284" xr:uid="{00000000-0005-0000-0000-000002B30000}"/>
    <cellStyle name="Normal 7 22 5 5" xfId="22236" xr:uid="{00000000-0005-0000-0000-000003B30000}"/>
    <cellStyle name="Normal 7 22 5 6" xfId="27188" xr:uid="{00000000-0005-0000-0000-000004B30000}"/>
    <cellStyle name="Normal 7 22 5 7" xfId="32140" xr:uid="{00000000-0005-0000-0000-000005B30000}"/>
    <cellStyle name="Normal 7 22 6" xfId="3885" xr:uid="{00000000-0005-0000-0000-000006B30000}"/>
    <cellStyle name="Normal 7 22 6 2" xfId="8835" xr:uid="{00000000-0005-0000-0000-000007B30000}"/>
    <cellStyle name="Normal 7 22 6 2 2" xfId="43496" xr:uid="{00000000-0005-0000-0000-000008B30000}"/>
    <cellStyle name="Normal 7 22 6 3" xfId="13785" xr:uid="{00000000-0005-0000-0000-000009B30000}"/>
    <cellStyle name="Normal 7 22 6 3 2" xfId="38544" xr:uid="{00000000-0005-0000-0000-00000AB30000}"/>
    <cellStyle name="Normal 7 22 6 4" xfId="18736" xr:uid="{00000000-0005-0000-0000-00000BB30000}"/>
    <cellStyle name="Normal 7 22 6 5" xfId="23688" xr:uid="{00000000-0005-0000-0000-00000CB30000}"/>
    <cellStyle name="Normal 7 22 6 6" xfId="28640" xr:uid="{00000000-0005-0000-0000-00000DB30000}"/>
    <cellStyle name="Normal 7 22 6 7" xfId="33592" xr:uid="{00000000-0005-0000-0000-00000EB30000}"/>
    <cellStyle name="Normal 7 22 7" xfId="5337" xr:uid="{00000000-0005-0000-0000-00000FB30000}"/>
    <cellStyle name="Normal 7 22 7 2" xfId="10287" xr:uid="{00000000-0005-0000-0000-000010B30000}"/>
    <cellStyle name="Normal 7 22 7 2 2" xfId="44948" xr:uid="{00000000-0005-0000-0000-000011B30000}"/>
    <cellStyle name="Normal 7 22 7 3" xfId="15237" xr:uid="{00000000-0005-0000-0000-000012B30000}"/>
    <cellStyle name="Normal 7 22 7 3 2" xfId="39996" xr:uid="{00000000-0005-0000-0000-000013B30000}"/>
    <cellStyle name="Normal 7 22 7 4" xfId="20188" xr:uid="{00000000-0005-0000-0000-000014B30000}"/>
    <cellStyle name="Normal 7 22 7 5" xfId="25140" xr:uid="{00000000-0005-0000-0000-000015B30000}"/>
    <cellStyle name="Normal 7 22 7 6" xfId="30092" xr:uid="{00000000-0005-0000-0000-000016B30000}"/>
    <cellStyle name="Normal 7 22 7 7" xfId="35044" xr:uid="{00000000-0005-0000-0000-000017B30000}"/>
    <cellStyle name="Normal 7 22 8" xfId="1905" xr:uid="{00000000-0005-0000-0000-000018B30000}"/>
    <cellStyle name="Normal 7 22 8 2" xfId="41516" xr:uid="{00000000-0005-0000-0000-000019B30000}"/>
    <cellStyle name="Normal 7 22 9" xfId="6855" xr:uid="{00000000-0005-0000-0000-00001AB30000}"/>
    <cellStyle name="Normal 7 22 9 2" xfId="36564" xr:uid="{00000000-0005-0000-0000-00001BB30000}"/>
    <cellStyle name="Normal 7 23" xfId="453" xr:uid="{00000000-0005-0000-0000-00001CB30000}"/>
    <cellStyle name="Normal 7 23 10" xfId="11871" xr:uid="{00000000-0005-0000-0000-00001DB30000}"/>
    <cellStyle name="Normal 7 23 11" xfId="16822" xr:uid="{00000000-0005-0000-0000-00001EB30000}"/>
    <cellStyle name="Normal 7 23 12" xfId="21774" xr:uid="{00000000-0005-0000-0000-00001FB30000}"/>
    <cellStyle name="Normal 7 23 13" xfId="26726" xr:uid="{00000000-0005-0000-0000-000020B30000}"/>
    <cellStyle name="Normal 7 23 14" xfId="31678" xr:uid="{00000000-0005-0000-0000-000021B30000}"/>
    <cellStyle name="Normal 7 23 2" xfId="1047" xr:uid="{00000000-0005-0000-0000-000022B30000}"/>
    <cellStyle name="Normal 7 23 2 10" xfId="22038" xr:uid="{00000000-0005-0000-0000-000023B30000}"/>
    <cellStyle name="Normal 7 23 2 11" xfId="26990" xr:uid="{00000000-0005-0000-0000-000024B30000}"/>
    <cellStyle name="Normal 7 23 2 12" xfId="31942" xr:uid="{00000000-0005-0000-0000-000025B30000}"/>
    <cellStyle name="Normal 7 23 2 2" xfId="1641" xr:uid="{00000000-0005-0000-0000-000026B30000}"/>
    <cellStyle name="Normal 7 23 2 2 10" xfId="33394" xr:uid="{00000000-0005-0000-0000-000027B30000}"/>
    <cellStyle name="Normal 7 23 2 2 2" xfId="5139" xr:uid="{00000000-0005-0000-0000-000028B30000}"/>
    <cellStyle name="Normal 7 23 2 2 2 2" xfId="10089" xr:uid="{00000000-0005-0000-0000-000029B30000}"/>
    <cellStyle name="Normal 7 23 2 2 2 2 2" xfId="44750" xr:uid="{00000000-0005-0000-0000-00002AB30000}"/>
    <cellStyle name="Normal 7 23 2 2 2 3" xfId="15039" xr:uid="{00000000-0005-0000-0000-00002BB30000}"/>
    <cellStyle name="Normal 7 23 2 2 2 3 2" xfId="39798" xr:uid="{00000000-0005-0000-0000-00002CB30000}"/>
    <cellStyle name="Normal 7 23 2 2 2 4" xfId="19990" xr:uid="{00000000-0005-0000-0000-00002DB30000}"/>
    <cellStyle name="Normal 7 23 2 2 2 5" xfId="24942" xr:uid="{00000000-0005-0000-0000-00002EB30000}"/>
    <cellStyle name="Normal 7 23 2 2 2 6" xfId="29894" xr:uid="{00000000-0005-0000-0000-00002FB30000}"/>
    <cellStyle name="Normal 7 23 2 2 2 7" xfId="34846" xr:uid="{00000000-0005-0000-0000-000030B30000}"/>
    <cellStyle name="Normal 7 23 2 2 3" xfId="6591" xr:uid="{00000000-0005-0000-0000-000031B30000}"/>
    <cellStyle name="Normal 7 23 2 2 3 2" xfId="11541" xr:uid="{00000000-0005-0000-0000-000032B30000}"/>
    <cellStyle name="Normal 7 23 2 2 3 2 2" xfId="46202" xr:uid="{00000000-0005-0000-0000-000033B30000}"/>
    <cellStyle name="Normal 7 23 2 2 3 3" xfId="16491" xr:uid="{00000000-0005-0000-0000-000034B30000}"/>
    <cellStyle name="Normal 7 23 2 2 3 3 2" xfId="41250" xr:uid="{00000000-0005-0000-0000-000035B30000}"/>
    <cellStyle name="Normal 7 23 2 2 3 4" xfId="21442" xr:uid="{00000000-0005-0000-0000-000036B30000}"/>
    <cellStyle name="Normal 7 23 2 2 3 5" xfId="26394" xr:uid="{00000000-0005-0000-0000-000037B30000}"/>
    <cellStyle name="Normal 7 23 2 2 3 6" xfId="31346" xr:uid="{00000000-0005-0000-0000-000038B30000}"/>
    <cellStyle name="Normal 7 23 2 2 3 7" xfId="36298" xr:uid="{00000000-0005-0000-0000-000039B30000}"/>
    <cellStyle name="Normal 7 23 2 2 4" xfId="3687" xr:uid="{00000000-0005-0000-0000-00003AB30000}"/>
    <cellStyle name="Normal 7 23 2 2 4 2" xfId="43298" xr:uid="{00000000-0005-0000-0000-00003BB30000}"/>
    <cellStyle name="Normal 7 23 2 2 5" xfId="8637" xr:uid="{00000000-0005-0000-0000-00003CB30000}"/>
    <cellStyle name="Normal 7 23 2 2 5 2" xfId="38346" xr:uid="{00000000-0005-0000-0000-00003DB30000}"/>
    <cellStyle name="Normal 7 23 2 2 6" xfId="13587" xr:uid="{00000000-0005-0000-0000-00003EB30000}"/>
    <cellStyle name="Normal 7 23 2 2 7" xfId="18538" xr:uid="{00000000-0005-0000-0000-00003FB30000}"/>
    <cellStyle name="Normal 7 23 2 2 8" xfId="23490" xr:uid="{00000000-0005-0000-0000-000040B30000}"/>
    <cellStyle name="Normal 7 23 2 2 9" xfId="28442" xr:uid="{00000000-0005-0000-0000-000041B30000}"/>
    <cellStyle name="Normal 7 23 2 3" xfId="3093" xr:uid="{00000000-0005-0000-0000-000042B30000}"/>
    <cellStyle name="Normal 7 23 2 3 2" xfId="8043" xr:uid="{00000000-0005-0000-0000-000043B30000}"/>
    <cellStyle name="Normal 7 23 2 3 2 2" xfId="42704" xr:uid="{00000000-0005-0000-0000-000044B30000}"/>
    <cellStyle name="Normal 7 23 2 3 3" xfId="12993" xr:uid="{00000000-0005-0000-0000-000045B30000}"/>
    <cellStyle name="Normal 7 23 2 3 3 2" xfId="37752" xr:uid="{00000000-0005-0000-0000-000046B30000}"/>
    <cellStyle name="Normal 7 23 2 3 4" xfId="17944" xr:uid="{00000000-0005-0000-0000-000047B30000}"/>
    <cellStyle name="Normal 7 23 2 3 5" xfId="22896" xr:uid="{00000000-0005-0000-0000-000048B30000}"/>
    <cellStyle name="Normal 7 23 2 3 6" xfId="27848" xr:uid="{00000000-0005-0000-0000-000049B30000}"/>
    <cellStyle name="Normal 7 23 2 3 7" xfId="32800" xr:uid="{00000000-0005-0000-0000-00004AB30000}"/>
    <cellStyle name="Normal 7 23 2 4" xfId="4545" xr:uid="{00000000-0005-0000-0000-00004BB30000}"/>
    <cellStyle name="Normal 7 23 2 4 2" xfId="9495" xr:uid="{00000000-0005-0000-0000-00004CB30000}"/>
    <cellStyle name="Normal 7 23 2 4 2 2" xfId="44156" xr:uid="{00000000-0005-0000-0000-00004DB30000}"/>
    <cellStyle name="Normal 7 23 2 4 3" xfId="14445" xr:uid="{00000000-0005-0000-0000-00004EB30000}"/>
    <cellStyle name="Normal 7 23 2 4 3 2" xfId="39204" xr:uid="{00000000-0005-0000-0000-00004FB30000}"/>
    <cellStyle name="Normal 7 23 2 4 4" xfId="19396" xr:uid="{00000000-0005-0000-0000-000050B30000}"/>
    <cellStyle name="Normal 7 23 2 4 5" xfId="24348" xr:uid="{00000000-0005-0000-0000-000051B30000}"/>
    <cellStyle name="Normal 7 23 2 4 6" xfId="29300" xr:uid="{00000000-0005-0000-0000-000052B30000}"/>
    <cellStyle name="Normal 7 23 2 4 7" xfId="34252" xr:uid="{00000000-0005-0000-0000-000053B30000}"/>
    <cellStyle name="Normal 7 23 2 5" xfId="5997" xr:uid="{00000000-0005-0000-0000-000054B30000}"/>
    <cellStyle name="Normal 7 23 2 5 2" xfId="10947" xr:uid="{00000000-0005-0000-0000-000055B30000}"/>
    <cellStyle name="Normal 7 23 2 5 2 2" xfId="45608" xr:uid="{00000000-0005-0000-0000-000056B30000}"/>
    <cellStyle name="Normal 7 23 2 5 3" xfId="15897" xr:uid="{00000000-0005-0000-0000-000057B30000}"/>
    <cellStyle name="Normal 7 23 2 5 3 2" xfId="40656" xr:uid="{00000000-0005-0000-0000-000058B30000}"/>
    <cellStyle name="Normal 7 23 2 5 4" xfId="20848" xr:uid="{00000000-0005-0000-0000-000059B30000}"/>
    <cellStyle name="Normal 7 23 2 5 5" xfId="25800" xr:uid="{00000000-0005-0000-0000-00005AB30000}"/>
    <cellStyle name="Normal 7 23 2 5 6" xfId="30752" xr:uid="{00000000-0005-0000-0000-00005BB30000}"/>
    <cellStyle name="Normal 7 23 2 5 7" xfId="35704" xr:uid="{00000000-0005-0000-0000-00005CB30000}"/>
    <cellStyle name="Normal 7 23 2 6" xfId="2235" xr:uid="{00000000-0005-0000-0000-00005DB30000}"/>
    <cellStyle name="Normal 7 23 2 6 2" xfId="41846" xr:uid="{00000000-0005-0000-0000-00005EB30000}"/>
    <cellStyle name="Normal 7 23 2 7" xfId="7185" xr:uid="{00000000-0005-0000-0000-00005FB30000}"/>
    <cellStyle name="Normal 7 23 2 7 2" xfId="36894" xr:uid="{00000000-0005-0000-0000-000060B30000}"/>
    <cellStyle name="Normal 7 23 2 8" xfId="12135" xr:uid="{00000000-0005-0000-0000-000061B30000}"/>
    <cellStyle name="Normal 7 23 2 9" xfId="17086" xr:uid="{00000000-0005-0000-0000-000062B30000}"/>
    <cellStyle name="Normal 7 23 3" xfId="783" xr:uid="{00000000-0005-0000-0000-000063B30000}"/>
    <cellStyle name="Normal 7 23 3 10" xfId="32536" xr:uid="{00000000-0005-0000-0000-000064B30000}"/>
    <cellStyle name="Normal 7 23 3 2" xfId="4281" xr:uid="{00000000-0005-0000-0000-000065B30000}"/>
    <cellStyle name="Normal 7 23 3 2 2" xfId="9231" xr:uid="{00000000-0005-0000-0000-000066B30000}"/>
    <cellStyle name="Normal 7 23 3 2 2 2" xfId="43892" xr:uid="{00000000-0005-0000-0000-000067B30000}"/>
    <cellStyle name="Normal 7 23 3 2 3" xfId="14181" xr:uid="{00000000-0005-0000-0000-000068B30000}"/>
    <cellStyle name="Normal 7 23 3 2 3 2" xfId="38940" xr:uid="{00000000-0005-0000-0000-000069B30000}"/>
    <cellStyle name="Normal 7 23 3 2 4" xfId="19132" xr:uid="{00000000-0005-0000-0000-00006AB30000}"/>
    <cellStyle name="Normal 7 23 3 2 5" xfId="24084" xr:uid="{00000000-0005-0000-0000-00006BB30000}"/>
    <cellStyle name="Normal 7 23 3 2 6" xfId="29036" xr:uid="{00000000-0005-0000-0000-00006CB30000}"/>
    <cellStyle name="Normal 7 23 3 2 7" xfId="33988" xr:uid="{00000000-0005-0000-0000-00006DB30000}"/>
    <cellStyle name="Normal 7 23 3 3" xfId="5733" xr:uid="{00000000-0005-0000-0000-00006EB30000}"/>
    <cellStyle name="Normal 7 23 3 3 2" xfId="10683" xr:uid="{00000000-0005-0000-0000-00006FB30000}"/>
    <cellStyle name="Normal 7 23 3 3 2 2" xfId="45344" xr:uid="{00000000-0005-0000-0000-000070B30000}"/>
    <cellStyle name="Normal 7 23 3 3 3" xfId="15633" xr:uid="{00000000-0005-0000-0000-000071B30000}"/>
    <cellStyle name="Normal 7 23 3 3 3 2" xfId="40392" xr:uid="{00000000-0005-0000-0000-000072B30000}"/>
    <cellStyle name="Normal 7 23 3 3 4" xfId="20584" xr:uid="{00000000-0005-0000-0000-000073B30000}"/>
    <cellStyle name="Normal 7 23 3 3 5" xfId="25536" xr:uid="{00000000-0005-0000-0000-000074B30000}"/>
    <cellStyle name="Normal 7 23 3 3 6" xfId="30488" xr:uid="{00000000-0005-0000-0000-000075B30000}"/>
    <cellStyle name="Normal 7 23 3 3 7" xfId="35440" xr:uid="{00000000-0005-0000-0000-000076B30000}"/>
    <cellStyle name="Normal 7 23 3 4" xfId="2829" xr:uid="{00000000-0005-0000-0000-000077B30000}"/>
    <cellStyle name="Normal 7 23 3 4 2" xfId="42440" xr:uid="{00000000-0005-0000-0000-000078B30000}"/>
    <cellStyle name="Normal 7 23 3 5" xfId="7779" xr:uid="{00000000-0005-0000-0000-000079B30000}"/>
    <cellStyle name="Normal 7 23 3 5 2" xfId="37488" xr:uid="{00000000-0005-0000-0000-00007AB30000}"/>
    <cellStyle name="Normal 7 23 3 6" xfId="12729" xr:uid="{00000000-0005-0000-0000-00007BB30000}"/>
    <cellStyle name="Normal 7 23 3 7" xfId="17680" xr:uid="{00000000-0005-0000-0000-00007CB30000}"/>
    <cellStyle name="Normal 7 23 3 8" xfId="22632" xr:uid="{00000000-0005-0000-0000-00007DB30000}"/>
    <cellStyle name="Normal 7 23 3 9" xfId="27584" xr:uid="{00000000-0005-0000-0000-00007EB30000}"/>
    <cellStyle name="Normal 7 23 4" xfId="1377" xr:uid="{00000000-0005-0000-0000-00007FB30000}"/>
    <cellStyle name="Normal 7 23 4 10" xfId="33130" xr:uid="{00000000-0005-0000-0000-000080B30000}"/>
    <cellStyle name="Normal 7 23 4 2" xfId="4875" xr:uid="{00000000-0005-0000-0000-000081B30000}"/>
    <cellStyle name="Normal 7 23 4 2 2" xfId="9825" xr:uid="{00000000-0005-0000-0000-000082B30000}"/>
    <cellStyle name="Normal 7 23 4 2 2 2" xfId="44486" xr:uid="{00000000-0005-0000-0000-000083B30000}"/>
    <cellStyle name="Normal 7 23 4 2 3" xfId="14775" xr:uid="{00000000-0005-0000-0000-000084B30000}"/>
    <cellStyle name="Normal 7 23 4 2 3 2" xfId="39534" xr:uid="{00000000-0005-0000-0000-000085B30000}"/>
    <cellStyle name="Normal 7 23 4 2 4" xfId="19726" xr:uid="{00000000-0005-0000-0000-000086B30000}"/>
    <cellStyle name="Normal 7 23 4 2 5" xfId="24678" xr:uid="{00000000-0005-0000-0000-000087B30000}"/>
    <cellStyle name="Normal 7 23 4 2 6" xfId="29630" xr:uid="{00000000-0005-0000-0000-000088B30000}"/>
    <cellStyle name="Normal 7 23 4 2 7" xfId="34582" xr:uid="{00000000-0005-0000-0000-000089B30000}"/>
    <cellStyle name="Normal 7 23 4 3" xfId="6327" xr:uid="{00000000-0005-0000-0000-00008AB30000}"/>
    <cellStyle name="Normal 7 23 4 3 2" xfId="11277" xr:uid="{00000000-0005-0000-0000-00008BB30000}"/>
    <cellStyle name="Normal 7 23 4 3 2 2" xfId="45938" xr:uid="{00000000-0005-0000-0000-00008CB30000}"/>
    <cellStyle name="Normal 7 23 4 3 3" xfId="16227" xr:uid="{00000000-0005-0000-0000-00008DB30000}"/>
    <cellStyle name="Normal 7 23 4 3 3 2" xfId="40986" xr:uid="{00000000-0005-0000-0000-00008EB30000}"/>
    <cellStyle name="Normal 7 23 4 3 4" xfId="21178" xr:uid="{00000000-0005-0000-0000-00008FB30000}"/>
    <cellStyle name="Normal 7 23 4 3 5" xfId="26130" xr:uid="{00000000-0005-0000-0000-000090B30000}"/>
    <cellStyle name="Normal 7 23 4 3 6" xfId="31082" xr:uid="{00000000-0005-0000-0000-000091B30000}"/>
    <cellStyle name="Normal 7 23 4 3 7" xfId="36034" xr:uid="{00000000-0005-0000-0000-000092B30000}"/>
    <cellStyle name="Normal 7 23 4 4" xfId="3423" xr:uid="{00000000-0005-0000-0000-000093B30000}"/>
    <cellStyle name="Normal 7 23 4 4 2" xfId="43034" xr:uid="{00000000-0005-0000-0000-000094B30000}"/>
    <cellStyle name="Normal 7 23 4 5" xfId="8373" xr:uid="{00000000-0005-0000-0000-000095B30000}"/>
    <cellStyle name="Normal 7 23 4 5 2" xfId="38082" xr:uid="{00000000-0005-0000-0000-000096B30000}"/>
    <cellStyle name="Normal 7 23 4 6" xfId="13323" xr:uid="{00000000-0005-0000-0000-000097B30000}"/>
    <cellStyle name="Normal 7 23 4 7" xfId="18274" xr:uid="{00000000-0005-0000-0000-000098B30000}"/>
    <cellStyle name="Normal 7 23 4 8" xfId="23226" xr:uid="{00000000-0005-0000-0000-000099B30000}"/>
    <cellStyle name="Normal 7 23 4 9" xfId="28178" xr:uid="{00000000-0005-0000-0000-00009AB30000}"/>
    <cellStyle name="Normal 7 23 5" xfId="2499" xr:uid="{00000000-0005-0000-0000-00009BB30000}"/>
    <cellStyle name="Normal 7 23 5 2" xfId="7449" xr:uid="{00000000-0005-0000-0000-00009CB30000}"/>
    <cellStyle name="Normal 7 23 5 2 2" xfId="42110" xr:uid="{00000000-0005-0000-0000-00009DB30000}"/>
    <cellStyle name="Normal 7 23 5 3" xfId="12399" xr:uid="{00000000-0005-0000-0000-00009EB30000}"/>
    <cellStyle name="Normal 7 23 5 3 2" xfId="37158" xr:uid="{00000000-0005-0000-0000-00009FB30000}"/>
    <cellStyle name="Normal 7 23 5 4" xfId="17350" xr:uid="{00000000-0005-0000-0000-0000A0B30000}"/>
    <cellStyle name="Normal 7 23 5 5" xfId="22302" xr:uid="{00000000-0005-0000-0000-0000A1B30000}"/>
    <cellStyle name="Normal 7 23 5 6" xfId="27254" xr:uid="{00000000-0005-0000-0000-0000A2B30000}"/>
    <cellStyle name="Normal 7 23 5 7" xfId="32206" xr:uid="{00000000-0005-0000-0000-0000A3B30000}"/>
    <cellStyle name="Normal 7 23 6" xfId="3951" xr:uid="{00000000-0005-0000-0000-0000A4B30000}"/>
    <cellStyle name="Normal 7 23 6 2" xfId="8901" xr:uid="{00000000-0005-0000-0000-0000A5B30000}"/>
    <cellStyle name="Normal 7 23 6 2 2" xfId="43562" xr:uid="{00000000-0005-0000-0000-0000A6B30000}"/>
    <cellStyle name="Normal 7 23 6 3" xfId="13851" xr:uid="{00000000-0005-0000-0000-0000A7B30000}"/>
    <cellStyle name="Normal 7 23 6 3 2" xfId="38610" xr:uid="{00000000-0005-0000-0000-0000A8B30000}"/>
    <cellStyle name="Normal 7 23 6 4" xfId="18802" xr:uid="{00000000-0005-0000-0000-0000A9B30000}"/>
    <cellStyle name="Normal 7 23 6 5" xfId="23754" xr:uid="{00000000-0005-0000-0000-0000AAB30000}"/>
    <cellStyle name="Normal 7 23 6 6" xfId="28706" xr:uid="{00000000-0005-0000-0000-0000ABB30000}"/>
    <cellStyle name="Normal 7 23 6 7" xfId="33658" xr:uid="{00000000-0005-0000-0000-0000ACB30000}"/>
    <cellStyle name="Normal 7 23 7" xfId="5403" xr:uid="{00000000-0005-0000-0000-0000ADB30000}"/>
    <cellStyle name="Normal 7 23 7 2" xfId="10353" xr:uid="{00000000-0005-0000-0000-0000AEB30000}"/>
    <cellStyle name="Normal 7 23 7 2 2" xfId="45014" xr:uid="{00000000-0005-0000-0000-0000AFB30000}"/>
    <cellStyle name="Normal 7 23 7 3" xfId="15303" xr:uid="{00000000-0005-0000-0000-0000B0B30000}"/>
    <cellStyle name="Normal 7 23 7 3 2" xfId="40062" xr:uid="{00000000-0005-0000-0000-0000B1B30000}"/>
    <cellStyle name="Normal 7 23 7 4" xfId="20254" xr:uid="{00000000-0005-0000-0000-0000B2B30000}"/>
    <cellStyle name="Normal 7 23 7 5" xfId="25206" xr:uid="{00000000-0005-0000-0000-0000B3B30000}"/>
    <cellStyle name="Normal 7 23 7 6" xfId="30158" xr:uid="{00000000-0005-0000-0000-0000B4B30000}"/>
    <cellStyle name="Normal 7 23 7 7" xfId="35110" xr:uid="{00000000-0005-0000-0000-0000B5B30000}"/>
    <cellStyle name="Normal 7 23 8" xfId="1971" xr:uid="{00000000-0005-0000-0000-0000B6B30000}"/>
    <cellStyle name="Normal 7 23 8 2" xfId="41582" xr:uid="{00000000-0005-0000-0000-0000B7B30000}"/>
    <cellStyle name="Normal 7 23 9" xfId="6921" xr:uid="{00000000-0005-0000-0000-0000B8B30000}"/>
    <cellStyle name="Normal 7 23 9 2" xfId="36630" xr:uid="{00000000-0005-0000-0000-0000B9B30000}"/>
    <cellStyle name="Normal 7 24" xfId="585" xr:uid="{00000000-0005-0000-0000-0000BAB30000}"/>
    <cellStyle name="Normal 7 24 10" xfId="21576" xr:uid="{00000000-0005-0000-0000-0000BBB30000}"/>
    <cellStyle name="Normal 7 24 11" xfId="26528" xr:uid="{00000000-0005-0000-0000-0000BCB30000}"/>
    <cellStyle name="Normal 7 24 12" xfId="31480" xr:uid="{00000000-0005-0000-0000-0000BDB30000}"/>
    <cellStyle name="Normal 7 24 2" xfId="1179" xr:uid="{00000000-0005-0000-0000-0000BEB30000}"/>
    <cellStyle name="Normal 7 24 2 10" xfId="32932" xr:uid="{00000000-0005-0000-0000-0000BFB30000}"/>
    <cellStyle name="Normal 7 24 2 2" xfId="4677" xr:uid="{00000000-0005-0000-0000-0000C0B30000}"/>
    <cellStyle name="Normal 7 24 2 2 2" xfId="9627" xr:uid="{00000000-0005-0000-0000-0000C1B30000}"/>
    <cellStyle name="Normal 7 24 2 2 2 2" xfId="44288" xr:uid="{00000000-0005-0000-0000-0000C2B30000}"/>
    <cellStyle name="Normal 7 24 2 2 3" xfId="14577" xr:uid="{00000000-0005-0000-0000-0000C3B30000}"/>
    <cellStyle name="Normal 7 24 2 2 3 2" xfId="39336" xr:uid="{00000000-0005-0000-0000-0000C4B30000}"/>
    <cellStyle name="Normal 7 24 2 2 4" xfId="19528" xr:uid="{00000000-0005-0000-0000-0000C5B30000}"/>
    <cellStyle name="Normal 7 24 2 2 5" xfId="24480" xr:uid="{00000000-0005-0000-0000-0000C6B30000}"/>
    <cellStyle name="Normal 7 24 2 2 6" xfId="29432" xr:uid="{00000000-0005-0000-0000-0000C7B30000}"/>
    <cellStyle name="Normal 7 24 2 2 7" xfId="34384" xr:uid="{00000000-0005-0000-0000-0000C8B30000}"/>
    <cellStyle name="Normal 7 24 2 3" xfId="6129" xr:uid="{00000000-0005-0000-0000-0000C9B30000}"/>
    <cellStyle name="Normal 7 24 2 3 2" xfId="11079" xr:uid="{00000000-0005-0000-0000-0000CAB30000}"/>
    <cellStyle name="Normal 7 24 2 3 2 2" xfId="45740" xr:uid="{00000000-0005-0000-0000-0000CBB30000}"/>
    <cellStyle name="Normal 7 24 2 3 3" xfId="16029" xr:uid="{00000000-0005-0000-0000-0000CCB30000}"/>
    <cellStyle name="Normal 7 24 2 3 3 2" xfId="40788" xr:uid="{00000000-0005-0000-0000-0000CDB30000}"/>
    <cellStyle name="Normal 7 24 2 3 4" xfId="20980" xr:uid="{00000000-0005-0000-0000-0000CEB30000}"/>
    <cellStyle name="Normal 7 24 2 3 5" xfId="25932" xr:uid="{00000000-0005-0000-0000-0000CFB30000}"/>
    <cellStyle name="Normal 7 24 2 3 6" xfId="30884" xr:uid="{00000000-0005-0000-0000-0000D0B30000}"/>
    <cellStyle name="Normal 7 24 2 3 7" xfId="35836" xr:uid="{00000000-0005-0000-0000-0000D1B30000}"/>
    <cellStyle name="Normal 7 24 2 4" xfId="3225" xr:uid="{00000000-0005-0000-0000-0000D2B30000}"/>
    <cellStyle name="Normal 7 24 2 4 2" xfId="42836" xr:uid="{00000000-0005-0000-0000-0000D3B30000}"/>
    <cellStyle name="Normal 7 24 2 5" xfId="8175" xr:uid="{00000000-0005-0000-0000-0000D4B30000}"/>
    <cellStyle name="Normal 7 24 2 5 2" xfId="37884" xr:uid="{00000000-0005-0000-0000-0000D5B30000}"/>
    <cellStyle name="Normal 7 24 2 6" xfId="13125" xr:uid="{00000000-0005-0000-0000-0000D6B30000}"/>
    <cellStyle name="Normal 7 24 2 7" xfId="18076" xr:uid="{00000000-0005-0000-0000-0000D7B30000}"/>
    <cellStyle name="Normal 7 24 2 8" xfId="23028" xr:uid="{00000000-0005-0000-0000-0000D8B30000}"/>
    <cellStyle name="Normal 7 24 2 9" xfId="27980" xr:uid="{00000000-0005-0000-0000-0000D9B30000}"/>
    <cellStyle name="Normal 7 24 3" xfId="2631" xr:uid="{00000000-0005-0000-0000-0000DAB30000}"/>
    <cellStyle name="Normal 7 24 3 2" xfId="7581" xr:uid="{00000000-0005-0000-0000-0000DBB30000}"/>
    <cellStyle name="Normal 7 24 3 2 2" xfId="42242" xr:uid="{00000000-0005-0000-0000-0000DCB30000}"/>
    <cellStyle name="Normal 7 24 3 3" xfId="12531" xr:uid="{00000000-0005-0000-0000-0000DDB30000}"/>
    <cellStyle name="Normal 7 24 3 3 2" xfId="37290" xr:uid="{00000000-0005-0000-0000-0000DEB30000}"/>
    <cellStyle name="Normal 7 24 3 4" xfId="17482" xr:uid="{00000000-0005-0000-0000-0000DFB30000}"/>
    <cellStyle name="Normal 7 24 3 5" xfId="22434" xr:uid="{00000000-0005-0000-0000-0000E0B30000}"/>
    <cellStyle name="Normal 7 24 3 6" xfId="27386" xr:uid="{00000000-0005-0000-0000-0000E1B30000}"/>
    <cellStyle name="Normal 7 24 3 7" xfId="32338" xr:uid="{00000000-0005-0000-0000-0000E2B30000}"/>
    <cellStyle name="Normal 7 24 4" xfId="4083" xr:uid="{00000000-0005-0000-0000-0000E3B30000}"/>
    <cellStyle name="Normal 7 24 4 2" xfId="9033" xr:uid="{00000000-0005-0000-0000-0000E4B30000}"/>
    <cellStyle name="Normal 7 24 4 2 2" xfId="43694" xr:uid="{00000000-0005-0000-0000-0000E5B30000}"/>
    <cellStyle name="Normal 7 24 4 3" xfId="13983" xr:uid="{00000000-0005-0000-0000-0000E6B30000}"/>
    <cellStyle name="Normal 7 24 4 3 2" xfId="38742" xr:uid="{00000000-0005-0000-0000-0000E7B30000}"/>
    <cellStyle name="Normal 7 24 4 4" xfId="18934" xr:uid="{00000000-0005-0000-0000-0000E8B30000}"/>
    <cellStyle name="Normal 7 24 4 5" xfId="23886" xr:uid="{00000000-0005-0000-0000-0000E9B30000}"/>
    <cellStyle name="Normal 7 24 4 6" xfId="28838" xr:uid="{00000000-0005-0000-0000-0000EAB30000}"/>
    <cellStyle name="Normal 7 24 4 7" xfId="33790" xr:uid="{00000000-0005-0000-0000-0000EBB30000}"/>
    <cellStyle name="Normal 7 24 5" xfId="5535" xr:uid="{00000000-0005-0000-0000-0000ECB30000}"/>
    <cellStyle name="Normal 7 24 5 2" xfId="10485" xr:uid="{00000000-0005-0000-0000-0000EDB30000}"/>
    <cellStyle name="Normal 7 24 5 2 2" xfId="45146" xr:uid="{00000000-0005-0000-0000-0000EEB30000}"/>
    <cellStyle name="Normal 7 24 5 3" xfId="15435" xr:uid="{00000000-0005-0000-0000-0000EFB30000}"/>
    <cellStyle name="Normal 7 24 5 3 2" xfId="40194" xr:uid="{00000000-0005-0000-0000-0000F0B30000}"/>
    <cellStyle name="Normal 7 24 5 4" xfId="20386" xr:uid="{00000000-0005-0000-0000-0000F1B30000}"/>
    <cellStyle name="Normal 7 24 5 5" xfId="25338" xr:uid="{00000000-0005-0000-0000-0000F2B30000}"/>
    <cellStyle name="Normal 7 24 5 6" xfId="30290" xr:uid="{00000000-0005-0000-0000-0000F3B30000}"/>
    <cellStyle name="Normal 7 24 5 7" xfId="35242" xr:uid="{00000000-0005-0000-0000-0000F4B30000}"/>
    <cellStyle name="Normal 7 24 6" xfId="1773" xr:uid="{00000000-0005-0000-0000-0000F5B30000}"/>
    <cellStyle name="Normal 7 24 6 2" xfId="41384" xr:uid="{00000000-0005-0000-0000-0000F6B30000}"/>
    <cellStyle name="Normal 7 24 7" xfId="6723" xr:uid="{00000000-0005-0000-0000-0000F7B30000}"/>
    <cellStyle name="Normal 7 24 7 2" xfId="36432" xr:uid="{00000000-0005-0000-0000-0000F8B30000}"/>
    <cellStyle name="Normal 7 24 8" xfId="11673" xr:uid="{00000000-0005-0000-0000-0000F9B30000}"/>
    <cellStyle name="Normal 7 24 9" xfId="16624" xr:uid="{00000000-0005-0000-0000-0000FAB30000}"/>
    <cellStyle name="Normal 7 25" xfId="849" xr:uid="{00000000-0005-0000-0000-0000FBB30000}"/>
    <cellStyle name="Normal 7 25 10" xfId="21840" xr:uid="{00000000-0005-0000-0000-0000FCB30000}"/>
    <cellStyle name="Normal 7 25 11" xfId="26792" xr:uid="{00000000-0005-0000-0000-0000FDB30000}"/>
    <cellStyle name="Normal 7 25 12" xfId="31744" xr:uid="{00000000-0005-0000-0000-0000FEB30000}"/>
    <cellStyle name="Normal 7 25 2" xfId="1443" xr:uid="{00000000-0005-0000-0000-0000FFB30000}"/>
    <cellStyle name="Normal 7 25 2 10" xfId="33196" xr:uid="{00000000-0005-0000-0000-000000B40000}"/>
    <cellStyle name="Normal 7 25 2 2" xfId="4941" xr:uid="{00000000-0005-0000-0000-000001B40000}"/>
    <cellStyle name="Normal 7 25 2 2 2" xfId="9891" xr:uid="{00000000-0005-0000-0000-000002B40000}"/>
    <cellStyle name="Normal 7 25 2 2 2 2" xfId="44552" xr:uid="{00000000-0005-0000-0000-000003B40000}"/>
    <cellStyle name="Normal 7 25 2 2 3" xfId="14841" xr:uid="{00000000-0005-0000-0000-000004B40000}"/>
    <cellStyle name="Normal 7 25 2 2 3 2" xfId="39600" xr:uid="{00000000-0005-0000-0000-000005B40000}"/>
    <cellStyle name="Normal 7 25 2 2 4" xfId="19792" xr:uid="{00000000-0005-0000-0000-000006B40000}"/>
    <cellStyle name="Normal 7 25 2 2 5" xfId="24744" xr:uid="{00000000-0005-0000-0000-000007B40000}"/>
    <cellStyle name="Normal 7 25 2 2 6" xfId="29696" xr:uid="{00000000-0005-0000-0000-000008B40000}"/>
    <cellStyle name="Normal 7 25 2 2 7" xfId="34648" xr:uid="{00000000-0005-0000-0000-000009B40000}"/>
    <cellStyle name="Normal 7 25 2 3" xfId="6393" xr:uid="{00000000-0005-0000-0000-00000AB40000}"/>
    <cellStyle name="Normal 7 25 2 3 2" xfId="11343" xr:uid="{00000000-0005-0000-0000-00000BB40000}"/>
    <cellStyle name="Normal 7 25 2 3 2 2" xfId="46004" xr:uid="{00000000-0005-0000-0000-00000CB40000}"/>
    <cellStyle name="Normal 7 25 2 3 3" xfId="16293" xr:uid="{00000000-0005-0000-0000-00000DB40000}"/>
    <cellStyle name="Normal 7 25 2 3 3 2" xfId="41052" xr:uid="{00000000-0005-0000-0000-00000EB40000}"/>
    <cellStyle name="Normal 7 25 2 3 4" xfId="21244" xr:uid="{00000000-0005-0000-0000-00000FB40000}"/>
    <cellStyle name="Normal 7 25 2 3 5" xfId="26196" xr:uid="{00000000-0005-0000-0000-000010B40000}"/>
    <cellStyle name="Normal 7 25 2 3 6" xfId="31148" xr:uid="{00000000-0005-0000-0000-000011B40000}"/>
    <cellStyle name="Normal 7 25 2 3 7" xfId="36100" xr:uid="{00000000-0005-0000-0000-000012B40000}"/>
    <cellStyle name="Normal 7 25 2 4" xfId="3489" xr:uid="{00000000-0005-0000-0000-000013B40000}"/>
    <cellStyle name="Normal 7 25 2 4 2" xfId="43100" xr:uid="{00000000-0005-0000-0000-000014B40000}"/>
    <cellStyle name="Normal 7 25 2 5" xfId="8439" xr:uid="{00000000-0005-0000-0000-000015B40000}"/>
    <cellStyle name="Normal 7 25 2 5 2" xfId="38148" xr:uid="{00000000-0005-0000-0000-000016B40000}"/>
    <cellStyle name="Normal 7 25 2 6" xfId="13389" xr:uid="{00000000-0005-0000-0000-000017B40000}"/>
    <cellStyle name="Normal 7 25 2 7" xfId="18340" xr:uid="{00000000-0005-0000-0000-000018B40000}"/>
    <cellStyle name="Normal 7 25 2 8" xfId="23292" xr:uid="{00000000-0005-0000-0000-000019B40000}"/>
    <cellStyle name="Normal 7 25 2 9" xfId="28244" xr:uid="{00000000-0005-0000-0000-00001AB40000}"/>
    <cellStyle name="Normal 7 25 3" xfId="2895" xr:uid="{00000000-0005-0000-0000-00001BB40000}"/>
    <cellStyle name="Normal 7 25 3 2" xfId="7845" xr:uid="{00000000-0005-0000-0000-00001CB40000}"/>
    <cellStyle name="Normal 7 25 3 2 2" xfId="42506" xr:uid="{00000000-0005-0000-0000-00001DB40000}"/>
    <cellStyle name="Normal 7 25 3 3" xfId="12795" xr:uid="{00000000-0005-0000-0000-00001EB40000}"/>
    <cellStyle name="Normal 7 25 3 3 2" xfId="37554" xr:uid="{00000000-0005-0000-0000-00001FB40000}"/>
    <cellStyle name="Normal 7 25 3 4" xfId="17746" xr:uid="{00000000-0005-0000-0000-000020B40000}"/>
    <cellStyle name="Normal 7 25 3 5" xfId="22698" xr:uid="{00000000-0005-0000-0000-000021B40000}"/>
    <cellStyle name="Normal 7 25 3 6" xfId="27650" xr:uid="{00000000-0005-0000-0000-000022B40000}"/>
    <cellStyle name="Normal 7 25 3 7" xfId="32602" xr:uid="{00000000-0005-0000-0000-000023B40000}"/>
    <cellStyle name="Normal 7 25 4" xfId="4347" xr:uid="{00000000-0005-0000-0000-000024B40000}"/>
    <cellStyle name="Normal 7 25 4 2" xfId="9297" xr:uid="{00000000-0005-0000-0000-000025B40000}"/>
    <cellStyle name="Normal 7 25 4 2 2" xfId="43958" xr:uid="{00000000-0005-0000-0000-000026B40000}"/>
    <cellStyle name="Normal 7 25 4 3" xfId="14247" xr:uid="{00000000-0005-0000-0000-000027B40000}"/>
    <cellStyle name="Normal 7 25 4 3 2" xfId="39006" xr:uid="{00000000-0005-0000-0000-000028B40000}"/>
    <cellStyle name="Normal 7 25 4 4" xfId="19198" xr:uid="{00000000-0005-0000-0000-000029B40000}"/>
    <cellStyle name="Normal 7 25 4 5" xfId="24150" xr:uid="{00000000-0005-0000-0000-00002AB40000}"/>
    <cellStyle name="Normal 7 25 4 6" xfId="29102" xr:uid="{00000000-0005-0000-0000-00002BB40000}"/>
    <cellStyle name="Normal 7 25 4 7" xfId="34054" xr:uid="{00000000-0005-0000-0000-00002CB40000}"/>
    <cellStyle name="Normal 7 25 5" xfId="5799" xr:uid="{00000000-0005-0000-0000-00002DB40000}"/>
    <cellStyle name="Normal 7 25 5 2" xfId="10749" xr:uid="{00000000-0005-0000-0000-00002EB40000}"/>
    <cellStyle name="Normal 7 25 5 2 2" xfId="45410" xr:uid="{00000000-0005-0000-0000-00002FB40000}"/>
    <cellStyle name="Normal 7 25 5 3" xfId="15699" xr:uid="{00000000-0005-0000-0000-000030B40000}"/>
    <cellStyle name="Normal 7 25 5 3 2" xfId="40458" xr:uid="{00000000-0005-0000-0000-000031B40000}"/>
    <cellStyle name="Normal 7 25 5 4" xfId="20650" xr:uid="{00000000-0005-0000-0000-000032B40000}"/>
    <cellStyle name="Normal 7 25 5 5" xfId="25602" xr:uid="{00000000-0005-0000-0000-000033B40000}"/>
    <cellStyle name="Normal 7 25 5 6" xfId="30554" xr:uid="{00000000-0005-0000-0000-000034B40000}"/>
    <cellStyle name="Normal 7 25 5 7" xfId="35506" xr:uid="{00000000-0005-0000-0000-000035B40000}"/>
    <cellStyle name="Normal 7 25 6" xfId="2037" xr:uid="{00000000-0005-0000-0000-000036B40000}"/>
    <cellStyle name="Normal 7 25 6 2" xfId="41648" xr:uid="{00000000-0005-0000-0000-000037B40000}"/>
    <cellStyle name="Normal 7 25 7" xfId="6987" xr:uid="{00000000-0005-0000-0000-000038B40000}"/>
    <cellStyle name="Normal 7 25 7 2" xfId="36696" xr:uid="{00000000-0005-0000-0000-000039B40000}"/>
    <cellStyle name="Normal 7 25 8" xfId="11937" xr:uid="{00000000-0005-0000-0000-00003AB40000}"/>
    <cellStyle name="Normal 7 25 9" xfId="16888" xr:uid="{00000000-0005-0000-0000-00003BB40000}"/>
    <cellStyle name="Normal 7 26" xfId="519" xr:uid="{00000000-0005-0000-0000-00003CB40000}"/>
    <cellStyle name="Normal 7 26 10" xfId="32272" xr:uid="{00000000-0005-0000-0000-00003DB40000}"/>
    <cellStyle name="Normal 7 26 2" xfId="4017" xr:uid="{00000000-0005-0000-0000-00003EB40000}"/>
    <cellStyle name="Normal 7 26 2 2" xfId="8967" xr:uid="{00000000-0005-0000-0000-00003FB40000}"/>
    <cellStyle name="Normal 7 26 2 2 2" xfId="43628" xr:uid="{00000000-0005-0000-0000-000040B40000}"/>
    <cellStyle name="Normal 7 26 2 3" xfId="13917" xr:uid="{00000000-0005-0000-0000-000041B40000}"/>
    <cellStyle name="Normal 7 26 2 3 2" xfId="38676" xr:uid="{00000000-0005-0000-0000-000042B40000}"/>
    <cellStyle name="Normal 7 26 2 4" xfId="18868" xr:uid="{00000000-0005-0000-0000-000043B40000}"/>
    <cellStyle name="Normal 7 26 2 5" xfId="23820" xr:uid="{00000000-0005-0000-0000-000044B40000}"/>
    <cellStyle name="Normal 7 26 2 6" xfId="28772" xr:uid="{00000000-0005-0000-0000-000045B40000}"/>
    <cellStyle name="Normal 7 26 2 7" xfId="33724" xr:uid="{00000000-0005-0000-0000-000046B40000}"/>
    <cellStyle name="Normal 7 26 3" xfId="5469" xr:uid="{00000000-0005-0000-0000-000047B40000}"/>
    <cellStyle name="Normal 7 26 3 2" xfId="10419" xr:uid="{00000000-0005-0000-0000-000048B40000}"/>
    <cellStyle name="Normal 7 26 3 2 2" xfId="45080" xr:uid="{00000000-0005-0000-0000-000049B40000}"/>
    <cellStyle name="Normal 7 26 3 3" xfId="15369" xr:uid="{00000000-0005-0000-0000-00004AB40000}"/>
    <cellStyle name="Normal 7 26 3 3 2" xfId="40128" xr:uid="{00000000-0005-0000-0000-00004BB40000}"/>
    <cellStyle name="Normal 7 26 3 4" xfId="20320" xr:uid="{00000000-0005-0000-0000-00004CB40000}"/>
    <cellStyle name="Normal 7 26 3 5" xfId="25272" xr:uid="{00000000-0005-0000-0000-00004DB40000}"/>
    <cellStyle name="Normal 7 26 3 6" xfId="30224" xr:uid="{00000000-0005-0000-0000-00004EB40000}"/>
    <cellStyle name="Normal 7 26 3 7" xfId="35176" xr:uid="{00000000-0005-0000-0000-00004FB40000}"/>
    <cellStyle name="Normal 7 26 4" xfId="2565" xr:uid="{00000000-0005-0000-0000-000050B40000}"/>
    <cellStyle name="Normal 7 26 4 2" xfId="42176" xr:uid="{00000000-0005-0000-0000-000051B40000}"/>
    <cellStyle name="Normal 7 26 5" xfId="7515" xr:uid="{00000000-0005-0000-0000-000052B40000}"/>
    <cellStyle name="Normal 7 26 5 2" xfId="37224" xr:uid="{00000000-0005-0000-0000-000053B40000}"/>
    <cellStyle name="Normal 7 26 6" xfId="12465" xr:uid="{00000000-0005-0000-0000-000054B40000}"/>
    <cellStyle name="Normal 7 26 7" xfId="17416" xr:uid="{00000000-0005-0000-0000-000055B40000}"/>
    <cellStyle name="Normal 7 26 8" xfId="22368" xr:uid="{00000000-0005-0000-0000-000056B40000}"/>
    <cellStyle name="Normal 7 26 9" xfId="27320" xr:uid="{00000000-0005-0000-0000-000057B40000}"/>
    <cellStyle name="Normal 7 27" xfId="1113" xr:uid="{00000000-0005-0000-0000-000058B40000}"/>
    <cellStyle name="Normal 7 27 10" xfId="32866" xr:uid="{00000000-0005-0000-0000-000059B40000}"/>
    <cellStyle name="Normal 7 27 2" xfId="4611" xr:uid="{00000000-0005-0000-0000-00005AB40000}"/>
    <cellStyle name="Normal 7 27 2 2" xfId="9561" xr:uid="{00000000-0005-0000-0000-00005BB40000}"/>
    <cellStyle name="Normal 7 27 2 2 2" xfId="44222" xr:uid="{00000000-0005-0000-0000-00005CB40000}"/>
    <cellStyle name="Normal 7 27 2 3" xfId="14511" xr:uid="{00000000-0005-0000-0000-00005DB40000}"/>
    <cellStyle name="Normal 7 27 2 3 2" xfId="39270" xr:uid="{00000000-0005-0000-0000-00005EB40000}"/>
    <cellStyle name="Normal 7 27 2 4" xfId="19462" xr:uid="{00000000-0005-0000-0000-00005FB40000}"/>
    <cellStyle name="Normal 7 27 2 5" xfId="24414" xr:uid="{00000000-0005-0000-0000-000060B40000}"/>
    <cellStyle name="Normal 7 27 2 6" xfId="29366" xr:uid="{00000000-0005-0000-0000-000061B40000}"/>
    <cellStyle name="Normal 7 27 2 7" xfId="34318" xr:uid="{00000000-0005-0000-0000-000062B40000}"/>
    <cellStyle name="Normal 7 27 3" xfId="6063" xr:uid="{00000000-0005-0000-0000-000063B40000}"/>
    <cellStyle name="Normal 7 27 3 2" xfId="11013" xr:uid="{00000000-0005-0000-0000-000064B40000}"/>
    <cellStyle name="Normal 7 27 3 2 2" xfId="45674" xr:uid="{00000000-0005-0000-0000-000065B40000}"/>
    <cellStyle name="Normal 7 27 3 3" xfId="15963" xr:uid="{00000000-0005-0000-0000-000066B40000}"/>
    <cellStyle name="Normal 7 27 3 3 2" xfId="40722" xr:uid="{00000000-0005-0000-0000-000067B40000}"/>
    <cellStyle name="Normal 7 27 3 4" xfId="20914" xr:uid="{00000000-0005-0000-0000-000068B40000}"/>
    <cellStyle name="Normal 7 27 3 5" xfId="25866" xr:uid="{00000000-0005-0000-0000-000069B40000}"/>
    <cellStyle name="Normal 7 27 3 6" xfId="30818" xr:uid="{00000000-0005-0000-0000-00006AB40000}"/>
    <cellStyle name="Normal 7 27 3 7" xfId="35770" xr:uid="{00000000-0005-0000-0000-00006BB40000}"/>
    <cellStyle name="Normal 7 27 4" xfId="3159" xr:uid="{00000000-0005-0000-0000-00006CB40000}"/>
    <cellStyle name="Normal 7 27 4 2" xfId="42770" xr:uid="{00000000-0005-0000-0000-00006DB40000}"/>
    <cellStyle name="Normal 7 27 5" xfId="8109" xr:uid="{00000000-0005-0000-0000-00006EB40000}"/>
    <cellStyle name="Normal 7 27 5 2" xfId="37818" xr:uid="{00000000-0005-0000-0000-00006FB40000}"/>
    <cellStyle name="Normal 7 27 6" xfId="13059" xr:uid="{00000000-0005-0000-0000-000070B40000}"/>
    <cellStyle name="Normal 7 27 7" xfId="18010" xr:uid="{00000000-0005-0000-0000-000071B40000}"/>
    <cellStyle name="Normal 7 27 8" xfId="22962" xr:uid="{00000000-0005-0000-0000-000072B40000}"/>
    <cellStyle name="Normal 7 27 9" xfId="27914" xr:uid="{00000000-0005-0000-0000-000073B40000}"/>
    <cellStyle name="Normal 7 28" xfId="2301" xr:uid="{00000000-0005-0000-0000-000074B40000}"/>
    <cellStyle name="Normal 7 28 2" xfId="7251" xr:uid="{00000000-0005-0000-0000-000075B40000}"/>
    <cellStyle name="Normal 7 28 2 2" xfId="41912" xr:uid="{00000000-0005-0000-0000-000076B40000}"/>
    <cellStyle name="Normal 7 28 3" xfId="12201" xr:uid="{00000000-0005-0000-0000-000077B40000}"/>
    <cellStyle name="Normal 7 28 3 2" xfId="36960" xr:uid="{00000000-0005-0000-0000-000078B40000}"/>
    <cellStyle name="Normal 7 28 4" xfId="17152" xr:uid="{00000000-0005-0000-0000-000079B40000}"/>
    <cellStyle name="Normal 7 28 5" xfId="22104" xr:uid="{00000000-0005-0000-0000-00007AB40000}"/>
    <cellStyle name="Normal 7 28 6" xfId="27056" xr:uid="{00000000-0005-0000-0000-00007BB40000}"/>
    <cellStyle name="Normal 7 28 7" xfId="32008" xr:uid="{00000000-0005-0000-0000-00007CB40000}"/>
    <cellStyle name="Normal 7 29" xfId="3753" xr:uid="{00000000-0005-0000-0000-00007DB40000}"/>
    <cellStyle name="Normal 7 29 2" xfId="8703" xr:uid="{00000000-0005-0000-0000-00007EB40000}"/>
    <cellStyle name="Normal 7 29 2 2" xfId="43364" xr:uid="{00000000-0005-0000-0000-00007FB40000}"/>
    <cellStyle name="Normal 7 29 3" xfId="13653" xr:uid="{00000000-0005-0000-0000-000080B40000}"/>
    <cellStyle name="Normal 7 29 3 2" xfId="38412" xr:uid="{00000000-0005-0000-0000-000081B40000}"/>
    <cellStyle name="Normal 7 29 4" xfId="18604" xr:uid="{00000000-0005-0000-0000-000082B40000}"/>
    <cellStyle name="Normal 7 29 5" xfId="23556" xr:uid="{00000000-0005-0000-0000-000083B40000}"/>
    <cellStyle name="Normal 7 29 6" xfId="28508" xr:uid="{00000000-0005-0000-0000-000084B40000}"/>
    <cellStyle name="Normal 7 29 7" xfId="33460" xr:uid="{00000000-0005-0000-0000-000085B40000}"/>
    <cellStyle name="Normal 7 3" xfId="91" xr:uid="{00000000-0005-0000-0000-000086B40000}"/>
    <cellStyle name="Normal 7 30" xfId="5205" xr:uid="{00000000-0005-0000-0000-000087B40000}"/>
    <cellStyle name="Normal 7 30 2" xfId="10155" xr:uid="{00000000-0005-0000-0000-000088B40000}"/>
    <cellStyle name="Normal 7 30 2 2" xfId="44816" xr:uid="{00000000-0005-0000-0000-000089B40000}"/>
    <cellStyle name="Normal 7 30 3" xfId="15105" xr:uid="{00000000-0005-0000-0000-00008AB40000}"/>
    <cellStyle name="Normal 7 30 3 2" xfId="39864" xr:uid="{00000000-0005-0000-0000-00008BB40000}"/>
    <cellStyle name="Normal 7 30 4" xfId="20056" xr:uid="{00000000-0005-0000-0000-00008CB40000}"/>
    <cellStyle name="Normal 7 30 5" xfId="25008" xr:uid="{00000000-0005-0000-0000-00008DB40000}"/>
    <cellStyle name="Normal 7 30 6" xfId="29960" xr:uid="{00000000-0005-0000-0000-00008EB40000}"/>
    <cellStyle name="Normal 7 30 7" xfId="34912" xr:uid="{00000000-0005-0000-0000-00008FB40000}"/>
    <cellStyle name="Normal 7 31" xfId="1707" xr:uid="{00000000-0005-0000-0000-000090B40000}"/>
    <cellStyle name="Normal 7 31 2" xfId="21508" xr:uid="{00000000-0005-0000-0000-000091B40000}"/>
    <cellStyle name="Normal 7 31 2 2" xfId="46268" xr:uid="{00000000-0005-0000-0000-000092B40000}"/>
    <cellStyle name="Normal 7 31 3" xfId="26460" xr:uid="{00000000-0005-0000-0000-000093B40000}"/>
    <cellStyle name="Normal 7 31 3 2" xfId="41316" xr:uid="{00000000-0005-0000-0000-000094B40000}"/>
    <cellStyle name="Normal 7 31 4" xfId="31412" xr:uid="{00000000-0005-0000-0000-000095B40000}"/>
    <cellStyle name="Normal 7 31 5" xfId="36364" xr:uid="{00000000-0005-0000-0000-000096B40000}"/>
    <cellStyle name="Normal 7 32" xfId="6657" xr:uid="{00000000-0005-0000-0000-000097B40000}"/>
    <cellStyle name="Normal 7 32 2" xfId="41318" xr:uid="{00000000-0005-0000-0000-000098B40000}"/>
    <cellStyle name="Normal 7 33" xfId="11607" xr:uid="{00000000-0005-0000-0000-000099B40000}"/>
    <cellStyle name="Normal 7 33 2" xfId="36366" xr:uid="{00000000-0005-0000-0000-00009AB40000}"/>
    <cellStyle name="Normal 7 34" xfId="16558" xr:uid="{00000000-0005-0000-0000-00009BB40000}"/>
    <cellStyle name="Normal 7 35" xfId="21510" xr:uid="{00000000-0005-0000-0000-00009CB40000}"/>
    <cellStyle name="Normal 7 36" xfId="26462" xr:uid="{00000000-0005-0000-0000-00009DB40000}"/>
    <cellStyle name="Normal 7 37" xfId="31414" xr:uid="{00000000-0005-0000-0000-00009EB40000}"/>
    <cellStyle name="Normal 7 4" xfId="92" xr:uid="{00000000-0005-0000-0000-00009FB40000}"/>
    <cellStyle name="Normal 7 5" xfId="93" xr:uid="{00000000-0005-0000-0000-0000A0B40000}"/>
    <cellStyle name="Normal 7 6" xfId="94" xr:uid="{00000000-0005-0000-0000-0000A1B40000}"/>
    <cellStyle name="Normal 7 7" xfId="95" xr:uid="{00000000-0005-0000-0000-0000A2B40000}"/>
    <cellStyle name="Normal 7 8" xfId="96" xr:uid="{00000000-0005-0000-0000-0000A3B40000}"/>
    <cellStyle name="Normal 7 9" xfId="97" xr:uid="{00000000-0005-0000-0000-0000A4B40000}"/>
    <cellStyle name="Normal 8" xfId="107" xr:uid="{00000000-0005-0000-0000-0000A5B40000}"/>
    <cellStyle name="Normal 9" xfId="98" xr:uid="{00000000-0005-0000-0000-0000A6B40000}"/>
    <cellStyle name="Normal 9 2" xfId="158" xr:uid="{00000000-0005-0000-0000-0000A7B40000}"/>
    <cellStyle name="Normal_Sheet1 10" xfId="46269" xr:uid="{00000000-0005-0000-0000-0000A8B40000}"/>
    <cellStyle name="Note" xfId="99" builtinId="10" customBuiltin="1"/>
    <cellStyle name="Note 2" xfId="159" xr:uid="{00000000-0005-0000-0000-0000AAB40000}"/>
    <cellStyle name="Note 3" xfId="269" xr:uid="{00000000-0005-0000-0000-0000ABB40000}"/>
    <cellStyle name="Note 4" xfId="219" xr:uid="{00000000-0005-0000-0000-0000ACB40000}"/>
    <cellStyle name="Output" xfId="100" builtinId="21" customBuiltin="1"/>
    <cellStyle name="Output 2" xfId="160" xr:uid="{00000000-0005-0000-0000-0000AEB40000}"/>
    <cellStyle name="Output 3" xfId="270" xr:uid="{00000000-0005-0000-0000-0000AFB40000}"/>
    <cellStyle name="Output 4" xfId="220" xr:uid="{00000000-0005-0000-0000-0000B0B40000}"/>
    <cellStyle name="Percent" xfId="101" builtinId="5"/>
    <cellStyle name="Percent 2" xfId="161" xr:uid="{00000000-0005-0000-0000-0000B2B40000}"/>
    <cellStyle name="Title" xfId="102" builtinId="15" customBuiltin="1"/>
    <cellStyle name="Title 2" xfId="162" xr:uid="{00000000-0005-0000-0000-0000B4B40000}"/>
    <cellStyle name="Title 3" xfId="271" xr:uid="{00000000-0005-0000-0000-0000B5B40000}"/>
    <cellStyle name="Title 4" xfId="221" xr:uid="{00000000-0005-0000-0000-0000B6B40000}"/>
    <cellStyle name="Total" xfId="103" builtinId="25" customBuiltin="1"/>
    <cellStyle name="Total 2" xfId="163" xr:uid="{00000000-0005-0000-0000-0000B8B40000}"/>
    <cellStyle name="Total 3" xfId="272" xr:uid="{00000000-0005-0000-0000-0000B9B40000}"/>
    <cellStyle name="Total 4" xfId="222" xr:uid="{00000000-0005-0000-0000-0000BAB40000}"/>
    <cellStyle name="Warning Text" xfId="104" builtinId="11" customBuiltin="1"/>
    <cellStyle name="Warning Text 2" xfId="164" xr:uid="{00000000-0005-0000-0000-0000BCB40000}"/>
    <cellStyle name="Warning Text 3" xfId="273" xr:uid="{00000000-0005-0000-0000-0000BDB40000}"/>
    <cellStyle name="Warning Text 4" xfId="223" xr:uid="{00000000-0005-0000-0000-0000BEB40000}"/>
  </cellStyles>
  <dxfs count="53">
    <dxf>
      <font>
        <condense val="0"/>
        <extend val="0"/>
        <color auto="1"/>
      </font>
      <fill>
        <patternFill>
          <bgColor indexed="15"/>
        </patternFill>
      </fill>
    </dxf>
    <dxf>
      <fill>
        <patternFill>
          <bgColor indexed="15"/>
        </patternFill>
      </fill>
    </dxf>
    <dxf>
      <fill>
        <patternFill>
          <bgColor rgb="FFFF0000"/>
        </patternFill>
      </fill>
    </dxf>
    <dxf>
      <fill>
        <patternFill>
          <bgColor indexed="10"/>
        </patternFill>
      </fill>
    </dxf>
    <dxf>
      <fill>
        <patternFill>
          <bgColor indexed="10"/>
        </patternFill>
      </fill>
    </dxf>
    <dxf>
      <font>
        <color rgb="FFFF0000"/>
      </font>
      <fill>
        <patternFill>
          <bgColor rgb="FFFFFF00"/>
        </patternFill>
      </fill>
    </dxf>
    <dxf>
      <font>
        <color auto="1"/>
      </font>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9C0006"/>
      </font>
      <fill>
        <patternFill>
          <bgColor rgb="FFFFC7CE"/>
        </patternFill>
      </fill>
    </dxf>
    <dxf>
      <font>
        <color auto="1"/>
      </font>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auto="1"/>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indexed="10"/>
        </patternFill>
      </fill>
    </dxf>
    <dxf>
      <fill>
        <patternFill>
          <bgColor indexed="10"/>
        </patternFill>
      </fill>
    </dxf>
    <dxf>
      <font>
        <b val="0"/>
        <i val="0"/>
        <color auto="1"/>
      </font>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indexed="10"/>
        </patternFill>
      </fill>
    </dxf>
    <dxf>
      <font>
        <color theme="0"/>
      </font>
      <fill>
        <patternFill>
          <bgColor rgb="FFFF0000"/>
        </patternFill>
      </fill>
    </dxf>
    <dxf>
      <font>
        <b/>
        <i val="0"/>
        <color theme="1"/>
      </font>
      <fill>
        <patternFill>
          <bgColor theme="3" tint="0.79998168889431442"/>
        </patternFill>
      </fill>
    </dxf>
  </dxfs>
  <tableStyles count="0" defaultTableStyle="TableStyleMedium9" defaultPivotStyle="PivotStyleLight16"/>
  <colors>
    <mruColors>
      <color rgb="FFC5D9F1"/>
      <color rgb="FFFFCC99"/>
      <color rgb="FFD8D8D8"/>
      <color rgb="FFFFFF99"/>
      <color rgb="FF1B06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W_QID48_LockBox" lockText="1" noThreeD="1"/>
</file>

<file path=xl/ctrlProps/ctrlProp5.xml><?xml version="1.0" encoding="utf-8"?>
<formControlPr xmlns="http://schemas.microsoft.com/office/spreadsheetml/2009/9/main" objectType="CheckBox" fmlaLink="UW_QID50_LockCab" lockText="1" noThreeD="1"/>
</file>

<file path=xl/ctrlProps/ctrlProp6.xml><?xml version="1.0" encoding="utf-8"?>
<formControlPr xmlns="http://schemas.microsoft.com/office/spreadsheetml/2009/9/main" objectType="CheckBox" fmlaLink="UW_QID51_DailyInv" lockText="1" noThreeD="1"/>
</file>

<file path=xl/ctrlProps/ctrlProp7.xml><?xml version="1.0" encoding="utf-8"?>
<formControlPr xmlns="http://schemas.microsoft.com/office/spreadsheetml/2009/9/main" objectType="CheckBox" fmlaLink="UW_QID49_CompVlt" lockText="1" noThreeD="1"/>
</file>

<file path=xl/ctrlProps/ctrlProp8.xml><?xml version="1.0" encoding="utf-8"?>
<formControlPr xmlns="http://schemas.microsoft.com/office/spreadsheetml/2009/9/main" objectType="CheckBox" fmlaLink="UW_QID52_MgrOffc" lockText="1" noThreeD="1"/>
</file>

<file path=xl/ctrlProps/ctrlProp9.xml><?xml version="1.0" encoding="utf-8"?>
<formControlPr xmlns="http://schemas.microsoft.com/office/spreadsheetml/2009/9/main" objectType="CheckBox" fmlaLink="UW_L1_Other_yesno" lockText="1" noThreeD="1"/>
</file>

<file path=xl/ctrlProps/ctrlProp10.xml><?xml version="1.0" encoding="utf-8"?>
<formControlPr xmlns="http://schemas.microsoft.com/office/spreadsheetml/2009/9/main" objectType="CheckBox" fmlaLink="UW_QID142_Nationalease" lockText="1" noThreeD="1"/>
</file>

<file path=xl/ctrlProps/ctrlProp11.xml><?xml version="1.0" encoding="utf-8"?>
<formControlPr xmlns="http://schemas.microsoft.com/office/spreadsheetml/2009/9/main" objectType="CheckBox" fmlaLink="UW_QID143_Idealease" lockText="1" noThreeD="1"/>
</file>

<file path=xl/ctrlProps/ctrlProp12.xml><?xml version="1.0" encoding="utf-8"?>
<formControlPr xmlns="http://schemas.microsoft.com/office/spreadsheetml/2009/9/main" objectType="CheckBox" fmlaLink="UW_I1_Other"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fmlaLink="UW_QID2_cxld" lockText="1" noThreeD="1"/>
</file>

<file path=xl/ctrlProps/ctrlProp16.xml><?xml version="1.0" encoding="utf-8"?>
<formControlPr xmlns="http://schemas.microsoft.com/office/spreadsheetml/2009/9/main" objectType="CheckBox" fmlaLink="UW_QID3_nonrenew" lockText="1" noThreeD="1"/>
</file>

<file path=xl/ctrlProps/ctrlProp17.xml><?xml version="1.0" encoding="utf-8"?>
<formControlPr xmlns="http://schemas.microsoft.com/office/spreadsheetml/2009/9/main" objectType="CheckBox" fmlaLink="UW_QID4_declquot" lockText="1" noThreeD="1"/>
</file>

<file path=xl/ctrlProps/ctrlProp18.xml><?xml version="1.0" encoding="utf-8"?>
<formControlPr xmlns="http://schemas.microsoft.com/office/spreadsheetml/2009/9/main" objectType="CheckBox" fmlaLink="UW_A2_NA" lockText="1" noThreeD="1"/>
</file>

<file path=xl/ctrlProps/ctrlProp19.xml><?xml version="1.0" encoding="utf-8"?>
<formControlPr xmlns="http://schemas.microsoft.com/office/spreadsheetml/2009/9/main" objectType="CheckBox" fmlaLink="UW_QID24_ownins" lockText="1" noThreeD="1"/>
</file>

<file path=xl/ctrlProps/ctrlProp20.xml><?xml version="1.0" encoding="utf-8"?>
<formControlPr xmlns="http://schemas.microsoft.com/office/spreadsheetml/2009/9/main" objectType="CheckBox" fmlaLink="UW_QID25_SignAgmt" lockText="1" noThreeD="1"/>
</file>

<file path=xl/ctrlProps/ctrlProp21.xml><?xml version="1.0" encoding="utf-8"?>
<formControlPr xmlns="http://schemas.microsoft.com/office/spreadsheetml/2009/9/main" objectType="CheckBox" fmlaLink="UW_QID26_DedPart" lockText="1" noThreeD="1"/>
</file>

<file path=xl/ctrlProps/ctrlProp22.xml><?xml version="1.0" encoding="utf-8"?>
<formControlPr xmlns="http://schemas.microsoft.com/office/spreadsheetml/2009/9/main" objectType="CheckBox" fmlaLink="UW_QID27_NA" lockText="1" noThreeD="1"/>
</file>

<file path=xl/ctrlProps/ctrlProp23.xml><?xml version="1.0" encoding="utf-8"?>
<formControlPr xmlns="http://schemas.microsoft.com/office/spreadsheetml/2009/9/main" objectType="CheckBox" fmlaLink="UW_QID41_Fenced" lockText="1" noThreeD="1"/>
</file>

<file path=xl/ctrlProps/ctrlProp24.xml><?xml version="1.0" encoding="utf-8"?>
<formControlPr xmlns="http://schemas.microsoft.com/office/spreadsheetml/2009/9/main" objectType="CheckBox" fmlaLink="UW_QID42_BlckdEntr" lockText="1" noThreeD="1"/>
</file>

<file path=xl/ctrlProps/ctrlProp25.xml><?xml version="1.0" encoding="utf-8"?>
<formControlPr xmlns="http://schemas.microsoft.com/office/spreadsheetml/2009/9/main" objectType="CheckBox" fmlaLink="UW_QID43_AfterHrsLight" lockText="1" noThreeD="1"/>
</file>

<file path=xl/ctrlProps/ctrlProp26.xml><?xml version="1.0" encoding="utf-8"?>
<formControlPr xmlns="http://schemas.microsoft.com/office/spreadsheetml/2009/9/main" objectType="CheckBox" fmlaLink="UW_QID44_SurvCams" lockText="1" noThreeD="1"/>
</file>

<file path=xl/ctrlProps/ctrlProp27.xml><?xml version="1.0" encoding="utf-8"?>
<formControlPr xmlns="http://schemas.microsoft.com/office/spreadsheetml/2009/9/main" objectType="CheckBox" fmlaLink="UW_QID45_SecGuards" lockText="1" noThreeD="1"/>
</file>

<file path=xl/ctrlProps/ctrlProp28.xml><?xml version="1.0" encoding="utf-8"?>
<formControlPr xmlns="http://schemas.microsoft.com/office/spreadsheetml/2009/9/main" objectType="CheckBox" fmlaLink="UW_QID46_Dogs" lockText="1" noThreeD="1"/>
</file>

<file path=xl/ctrlProps/ctrlProp29.xml><?xml version="1.0" encoding="utf-8"?>
<formControlPr xmlns="http://schemas.microsoft.com/office/spreadsheetml/2009/9/main" objectType="CheckBox" fmlaLink="UW_QID47_AlarmSys" lockText="1" noThreeD="1"/>
</file>

<file path=xl/ctrlProps/ctrlProp30.xml><?xml version="1.0" encoding="utf-8"?>
<formControlPr xmlns="http://schemas.microsoft.com/office/spreadsheetml/2009/9/main" objectType="CheckBox" fmlaLink="UW_QID63_NA" lockText="1" noThreeD="1"/>
</file>

<file path=xl/ctrlProps/ctrlProp31.xml><?xml version="1.0" encoding="utf-8"?>
<formControlPr xmlns="http://schemas.microsoft.com/office/spreadsheetml/2009/9/main" objectType="CheckBox" fmlaLink="UW_QID64_1to20" lockText="1" noThreeD="1"/>
</file>

<file path=xl/ctrlProps/ctrlProp32.xml><?xml version="1.0" encoding="utf-8"?>
<formControlPr xmlns="http://schemas.microsoft.com/office/spreadsheetml/2009/9/main" objectType="CheckBox" fmlaLink="UW_QID66_gt20" lockText="1" noThreeD="1"/>
</file>

<file path=xl/ctrlProps/ctrlProp33.xml><?xml version="1.0" encoding="utf-8"?>
<formControlPr xmlns="http://schemas.microsoft.com/office/spreadsheetml/2009/9/main" objectType="CheckBox" fmlaLink="UW_QID67_Contract" noThreeD="1"/>
</file>

<file path=xl/ctrlProps/ctrlProp34.xml><?xml version="1.0" encoding="utf-8"?>
<formControlPr xmlns="http://schemas.microsoft.com/office/spreadsheetml/2009/9/main" objectType="CheckBox" fmlaLink="UW_QID89_PreEmpl" lockText="1" noThreeD="1"/>
</file>

<file path=xl/ctrlProps/ctrlProp35.xml><?xml version="1.0" encoding="utf-8"?>
<formControlPr xmlns="http://schemas.microsoft.com/office/spreadsheetml/2009/9/main" objectType="CheckBox" fmlaLink="UW_QID90_Random" lockText="1" noThreeD="1"/>
</file>

<file path=xl/ctrlProps/ctrlProp36.xml><?xml version="1.0" encoding="utf-8"?>
<formControlPr xmlns="http://schemas.microsoft.com/office/spreadsheetml/2009/9/main" objectType="CheckBox" fmlaLink="UW_QID91_PostAcc" lockText="1" noThreeD="1"/>
</file>

<file path=xl/ctrlProps/ctrlProp37.xml><?xml version="1.0" encoding="utf-8"?>
<formControlPr xmlns="http://schemas.microsoft.com/office/spreadsheetml/2009/9/main" objectType="CheckBox" fmlaLink="UW_QID95_Disciplin" lockText="1" noThreeD="1"/>
</file>

<file path=xl/ctrlProps/ctrlProp38.xml><?xml version="1.0" encoding="utf-8"?>
<formControlPr xmlns="http://schemas.microsoft.com/office/spreadsheetml/2009/9/main" objectType="CheckBox" fmlaLink="UW_QID96_AntiHarass" lockText="1" noThreeD="1"/>
</file>

<file path=xl/ctrlProps/ctrlProp39.xml><?xml version="1.0" encoding="utf-8"?>
<formControlPr xmlns="http://schemas.microsoft.com/office/spreadsheetml/2009/9/main" objectType="CheckBox" fmlaLink="UW_QID98_SexHarass" lockText="1" noThreeD="1"/>
</file>

<file path=xl/ctrlProps/ctrlProp40.xml><?xml version="1.0" encoding="utf-8"?>
<formControlPr xmlns="http://schemas.microsoft.com/office/spreadsheetml/2009/9/main" objectType="CheckBox" fmlaLink="UW_QID99_TermPol" lockText="1" noThreeD="1"/>
</file>

<file path=xl/ctrlProps/ctrlProp41.xml><?xml version="1.0" encoding="utf-8"?>
<formControlPr xmlns="http://schemas.microsoft.com/office/spreadsheetml/2009/9/main" objectType="CheckBox" fmlaLink="UW_QID100_DrugPol" lockText="1" noThreeD="1"/>
</file>

<file path=xl/ctrlProps/ctrlProp42.xml><?xml version="1.0" encoding="utf-8"?>
<formControlPr xmlns="http://schemas.microsoft.com/office/spreadsheetml/2009/9/main" objectType="CheckBox" fmlaLink="UW_QID102_Bckgrnd" lockText="1" noThreeD="1"/>
</file>

<file path=xl/ctrlProps/ctrlProp43.xml><?xml version="1.0" encoding="utf-8"?>
<formControlPr xmlns="http://schemas.microsoft.com/office/spreadsheetml/2009/9/main" objectType="CheckBox" fmlaLink="UW_QID104_CorrAction" lockText="1" noThreeD="1"/>
</file>

<file path=xl/ctrlProps/ctrlProp44.xml><?xml version="1.0" encoding="utf-8"?>
<formControlPr xmlns="http://schemas.microsoft.com/office/spreadsheetml/2009/9/main" objectType="CheckBox" fmlaLink="UW_QID105_InvolTerm" lockText="1" noThreeD="1"/>
</file>

<file path=xl/ctrlProps/ctrlProp45.xml><?xml version="1.0" encoding="utf-8"?>
<formControlPr xmlns="http://schemas.microsoft.com/office/spreadsheetml/2009/9/main" objectType="CheckBox" fmlaLink="UW_QID103_AtWill" lockText="1" noThreeD="1"/>
</file>

<file path=xl/ctrlProps/ctrlProp46.xml><?xml version="1.0" encoding="utf-8"?>
<formControlPr xmlns="http://schemas.microsoft.com/office/spreadsheetml/2009/9/main" objectType="CheckBox" fmlaLink="UW_QID101_EDPol" lockText="1" noThreeD="1"/>
</file>

<file path=xl/ctrlProps/ctrlProp47.xml><?xml version="1.0" encoding="utf-8"?>
<formControlPr xmlns="http://schemas.microsoft.com/office/spreadsheetml/2009/9/main" objectType="CheckBox" fmlaLink="UW_QID97_AntiDiscrim" lockText="1" noThreeD="1"/>
</file>

<file path=xl/ctrlProps/ctrlProp48.xml><?xml version="1.0" encoding="utf-8"?>
<formControlPr xmlns="http://schemas.microsoft.com/office/spreadsheetml/2009/9/main" objectType="CheckBox" fmlaLink="UW_QID116_SoftwareUpd" lockText="1" noThreeD="1"/>
</file>

<file path=xl/ctrlProps/ctrlProp49.xml><?xml version="1.0" encoding="utf-8"?>
<formControlPr xmlns="http://schemas.microsoft.com/office/spreadsheetml/2009/9/main" objectType="CheckBox" fmlaLink="UW_QID117_Firewalls" lockText="1" noThreeD="1"/>
</file>

<file path=xl/ctrlProps/ctrlProp50.xml><?xml version="1.0" encoding="utf-8"?>
<formControlPr xmlns="http://schemas.microsoft.com/office/spreadsheetml/2009/9/main" objectType="CheckBox" fmlaLink="UW_QID118_VirusScans" lockText="1" noThreeD="1"/>
</file>

<file path=xl/ctrlProps/ctrlProp51.xml><?xml version="1.0" encoding="utf-8"?>
<formControlPr xmlns="http://schemas.microsoft.com/office/spreadsheetml/2009/9/main" objectType="CheckBox" fmlaLink="UW_QID180_Other"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UW_F1_None" lockText="1" noThreeD="1"/>
</file>

<file path=xl/ctrlProps/ctrlProp54.xml><?xml version="1.0" encoding="utf-8"?>
<formControlPr xmlns="http://schemas.microsoft.com/office/spreadsheetml/2009/9/main" objectType="CheckBox" fmlaLink="UW_E6_None" lockText="1" noThreeD="1"/>
</file>

<file path=xl/ctrlProps/ctrlProp55.xml><?xml version="1.0" encoding="utf-8"?>
<formControlPr xmlns="http://schemas.microsoft.com/office/spreadsheetml/2009/9/main" objectType="CheckBox" fmlaLink="UW_QID194_None"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57150</xdr:colOff>
      <xdr:row>0</xdr:row>
      <xdr:rowOff>76200</xdr:rowOff>
    </xdr:from>
    <xdr:to>
      <xdr:col>4</xdr:col>
      <xdr:colOff>1066800</xdr:colOff>
      <xdr:row>2</xdr:row>
      <xdr:rowOff>47625</xdr:rowOff>
    </xdr:to>
    <xdr:sp macro="" textlink="">
      <xdr:nvSpPr>
        <xdr:cNvPr id="1026" name="Rectangle 2">
          <a:extLst>
            <a:ext uri="{FF2B5EF4-FFF2-40B4-BE49-F238E27FC236}">
              <a16:creationId xmlns:a16="http://schemas.microsoft.com/office/drawing/2014/main" id="{00000000-0008-0000-0000-000002040000}"/>
            </a:ext>
          </a:extLst>
        </xdr:cNvPr>
        <xdr:cNvSpPr>
          <a:spLocks noChangeArrowheads="1"/>
        </xdr:cNvSpPr>
      </xdr:nvSpPr>
      <xdr:spPr bwMode="auto">
        <a:xfrm>
          <a:off x="285750" y="76200"/>
          <a:ext cx="2686050" cy="29527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General Information</a:t>
          </a:r>
        </a:p>
      </xdr:txBody>
    </xdr:sp>
    <xdr:clientData/>
  </xdr:twoCellAnchor>
  <xdr:twoCellAnchor>
    <xdr:from>
      <xdr:col>0</xdr:col>
      <xdr:colOff>171450</xdr:colOff>
      <xdr:row>25</xdr:row>
      <xdr:rowOff>28575</xdr:rowOff>
    </xdr:from>
    <xdr:to>
      <xdr:col>1</xdr:col>
      <xdr:colOff>400050</xdr:colOff>
      <xdr:row>25</xdr:row>
      <xdr:rowOff>133350</xdr:rowOff>
    </xdr:to>
    <xdr:sp macro="[0]!A_AddDlrPers_Click" textlink="">
      <xdr:nvSpPr>
        <xdr:cNvPr id="1027" name="AutoShape 3">
          <a:extLst>
            <a:ext uri="{FF2B5EF4-FFF2-40B4-BE49-F238E27FC236}">
              <a16:creationId xmlns:a16="http://schemas.microsoft.com/office/drawing/2014/main" id="{00000000-0008-0000-0000-000003040000}"/>
            </a:ext>
          </a:extLst>
        </xdr:cNvPr>
        <xdr:cNvSpPr>
          <a:spLocks noChangeArrowheads="1"/>
        </xdr:cNvSpPr>
      </xdr:nvSpPr>
      <xdr:spPr bwMode="auto">
        <a:xfrm>
          <a:off x="171450" y="4829175"/>
          <a:ext cx="457200" cy="104775"/>
        </a:xfrm>
        <a:prstGeom prst="roundRect">
          <a:avLst>
            <a:gd name="adj" fmla="val 16667"/>
          </a:avLst>
        </a:prstGeom>
        <a:solidFill>
          <a:srgbClr val="99CCFF"/>
        </a:solidFill>
        <a:ln w="3175">
          <a:solidFill>
            <a:srgbClr val="0066CC"/>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 </a:t>
          </a:r>
        </a:p>
      </xdr:txBody>
    </xdr:sp>
    <xdr:clientData fPrintsWithSheet="0"/>
  </xdr:twoCellAnchor>
  <xdr:twoCellAnchor>
    <xdr:from>
      <xdr:col>0</xdr:col>
      <xdr:colOff>114300</xdr:colOff>
      <xdr:row>30</xdr:row>
      <xdr:rowOff>19050</xdr:rowOff>
    </xdr:from>
    <xdr:to>
      <xdr:col>1</xdr:col>
      <xdr:colOff>342900</xdr:colOff>
      <xdr:row>30</xdr:row>
      <xdr:rowOff>142875</xdr:rowOff>
    </xdr:to>
    <xdr:sp macro="[0]!A_AddOthNmdInsd_Click" textlink="">
      <xdr:nvSpPr>
        <xdr:cNvPr id="1028" name="AutoShape 4">
          <a:extLst>
            <a:ext uri="{FF2B5EF4-FFF2-40B4-BE49-F238E27FC236}">
              <a16:creationId xmlns:a16="http://schemas.microsoft.com/office/drawing/2014/main" id="{00000000-0008-0000-0000-000004040000}"/>
            </a:ext>
          </a:extLst>
        </xdr:cNvPr>
        <xdr:cNvSpPr>
          <a:spLocks noChangeArrowheads="1"/>
        </xdr:cNvSpPr>
      </xdr:nvSpPr>
      <xdr:spPr bwMode="auto">
        <a:xfrm>
          <a:off x="114300" y="6010275"/>
          <a:ext cx="457200" cy="123825"/>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3</xdr:col>
      <xdr:colOff>0</xdr:colOff>
      <xdr:row>39</xdr:row>
      <xdr:rowOff>123825</xdr:rowOff>
    </xdr:from>
    <xdr:to>
      <xdr:col>9</xdr:col>
      <xdr:colOff>266700</xdr:colOff>
      <xdr:row>41</xdr:row>
      <xdr:rowOff>85725</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990600" y="817245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IAT Insurance Group. All rights reserved.</a:t>
          </a:r>
          <a:endParaRPr lang="en-US" sz="1100"/>
        </a:p>
      </xdr:txBody>
    </xdr:sp>
    <xdr:clientData/>
  </xdr:twoCellAnchor>
  <mc:AlternateContent xmlns:mc="http://schemas.openxmlformats.org/markup-compatibility/2006">
    <mc:Choice xmlns:a14="http://schemas.microsoft.com/office/drawing/2010/main" Requires="a14">
      <xdr:twoCellAnchor>
        <xdr:from>
          <xdr:col>11</xdr:col>
          <xdr:colOff>133350</xdr:colOff>
          <xdr:row>0</xdr:row>
          <xdr:rowOff>57150</xdr:rowOff>
        </xdr:from>
        <xdr:to>
          <xdr:col>14</xdr:col>
          <xdr:colOff>95250</xdr:colOff>
          <xdr:row>2</xdr:row>
          <xdr:rowOff>19050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FINAL 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12</xdr:row>
          <xdr:rowOff>123825</xdr:rowOff>
        </xdr:from>
        <xdr:to>
          <xdr:col>13</xdr:col>
          <xdr:colOff>476250</xdr:colOff>
          <xdr:row>15</xdr:row>
          <xdr:rowOff>161925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 Data into this app from a previous version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161925</xdr:colOff>
      <xdr:row>1</xdr:row>
      <xdr:rowOff>57150</xdr:rowOff>
    </xdr:from>
    <xdr:to>
      <xdr:col>8</xdr:col>
      <xdr:colOff>752475</xdr:colOff>
      <xdr:row>1</xdr:row>
      <xdr:rowOff>314325</xdr:rowOff>
    </xdr:to>
    <xdr:sp macro="[0]!C_NewLoc_Click" textlink="">
      <xdr:nvSpPr>
        <xdr:cNvPr id="4098" name="AutoShape 2">
          <a:extLst>
            <a:ext uri="{FF2B5EF4-FFF2-40B4-BE49-F238E27FC236}">
              <a16:creationId xmlns:a16="http://schemas.microsoft.com/office/drawing/2014/main" id="{00000000-0008-0000-0100-000002100000}"/>
            </a:ext>
          </a:extLst>
        </xdr:cNvPr>
        <xdr:cNvSpPr>
          <a:spLocks noChangeArrowheads="1"/>
        </xdr:cNvSpPr>
      </xdr:nvSpPr>
      <xdr:spPr bwMode="auto">
        <a:xfrm>
          <a:off x="247650" y="219075"/>
          <a:ext cx="1123950" cy="257175"/>
        </a:xfrm>
        <a:prstGeom prst="roundRect">
          <a:avLst>
            <a:gd name="adj" fmla="val 16667"/>
          </a:avLst>
        </a:prstGeom>
        <a:solidFill>
          <a:srgbClr val="FFFF99"/>
        </a:solidFill>
        <a:ln w="3175">
          <a:solidFill>
            <a:srgbClr val="FF0000"/>
          </a:solidFill>
          <a:round/>
          <a:headEnd/>
          <a:tailEnd/>
        </a:ln>
        <a:effectLst/>
      </xdr:spPr>
      <xdr:txBody>
        <a:bodyPr vertOverflow="clip" wrap="square" lIns="0" tIns="0" rIns="0" bIns="0" anchor="ctr" upright="1"/>
        <a:lstStyle/>
        <a:p>
          <a:pPr algn="ctr" rtl="0">
            <a:defRPr sz="1000"/>
          </a:pPr>
          <a:r>
            <a:rPr lang="en-US" sz="650" b="0" i="0" u="none" strike="noStrike" baseline="0">
              <a:solidFill>
                <a:srgbClr val="000000"/>
              </a:solidFill>
              <a:latin typeface="Arial"/>
              <a:cs typeface="Arial"/>
            </a:rPr>
            <a:t>NEW LOCATION</a:t>
          </a:r>
        </a:p>
        <a:p>
          <a:pPr algn="ctr" rtl="0">
            <a:defRPr sz="1000"/>
          </a:pPr>
          <a:r>
            <a:rPr lang="en-US" sz="650" b="0" i="0" u="none" strike="noStrike" baseline="0">
              <a:solidFill>
                <a:srgbClr val="000000"/>
              </a:solidFill>
              <a:latin typeface="Arial"/>
              <a:cs typeface="Arial"/>
            </a:rPr>
            <a:t>Next Loc #, Bldg #1</a:t>
          </a:r>
        </a:p>
      </xdr:txBody>
    </xdr:sp>
    <xdr:clientData/>
  </xdr:twoCellAnchor>
  <xdr:twoCellAnchor>
    <xdr:from>
      <xdr:col>10</xdr:col>
      <xdr:colOff>9525</xdr:colOff>
      <xdr:row>1</xdr:row>
      <xdr:rowOff>57150</xdr:rowOff>
    </xdr:from>
    <xdr:to>
      <xdr:col>11</xdr:col>
      <xdr:colOff>228600</xdr:colOff>
      <xdr:row>1</xdr:row>
      <xdr:rowOff>314325</xdr:rowOff>
    </xdr:to>
    <xdr:sp macro="[0]!C_NewBld_Click" textlink="">
      <xdr:nvSpPr>
        <xdr:cNvPr id="4101" name="AutoShape 5">
          <a:extLst>
            <a:ext uri="{FF2B5EF4-FFF2-40B4-BE49-F238E27FC236}">
              <a16:creationId xmlns:a16="http://schemas.microsoft.com/office/drawing/2014/main" id="{00000000-0008-0000-0100-000005100000}"/>
            </a:ext>
          </a:extLst>
        </xdr:cNvPr>
        <xdr:cNvSpPr>
          <a:spLocks noChangeArrowheads="1"/>
        </xdr:cNvSpPr>
      </xdr:nvSpPr>
      <xdr:spPr bwMode="auto">
        <a:xfrm>
          <a:off x="1704975" y="219075"/>
          <a:ext cx="1181100" cy="257175"/>
        </a:xfrm>
        <a:prstGeom prst="roundRect">
          <a:avLst>
            <a:gd name="adj" fmla="val 16667"/>
          </a:avLst>
        </a:prstGeom>
        <a:solidFill>
          <a:srgbClr val="FFFF99"/>
        </a:solidFill>
        <a:ln w="3175">
          <a:solidFill>
            <a:srgbClr val="008000"/>
          </a:solidFill>
          <a:round/>
          <a:headEnd/>
          <a:tailEnd/>
        </a:ln>
        <a:effectLst/>
      </xdr:spPr>
      <xdr:txBody>
        <a:bodyPr vertOverflow="clip" wrap="square" lIns="0" tIns="0" rIns="0" bIns="0" anchor="ctr" upright="1"/>
        <a:lstStyle/>
        <a:p>
          <a:pPr algn="ctr" rtl="0">
            <a:defRPr sz="1000"/>
          </a:pPr>
          <a:r>
            <a:rPr lang="en-US" sz="650" b="0" i="0" u="none" strike="noStrike" baseline="0">
              <a:solidFill>
                <a:srgbClr val="000000"/>
              </a:solidFill>
              <a:latin typeface="Arial"/>
              <a:cs typeface="Arial"/>
            </a:rPr>
            <a:t>NEW BUILDING</a:t>
          </a:r>
        </a:p>
        <a:p>
          <a:pPr algn="ctr" rtl="0">
            <a:defRPr sz="1000"/>
          </a:pPr>
          <a:r>
            <a:rPr lang="en-US" sz="650" b="0" i="0" u="none" strike="noStrike" baseline="0">
              <a:solidFill>
                <a:srgbClr val="000000"/>
              </a:solidFill>
              <a:latin typeface="Arial"/>
              <a:cs typeface="Arial"/>
            </a:rPr>
            <a:t>Current LOC #, Next Bldg #</a:t>
          </a:r>
        </a:p>
      </xdr:txBody>
    </xdr:sp>
    <xdr:clientData/>
  </xdr:twoCellAnchor>
  <xdr:twoCellAnchor>
    <xdr:from>
      <xdr:col>12</xdr:col>
      <xdr:colOff>209550</xdr:colOff>
      <xdr:row>1</xdr:row>
      <xdr:rowOff>47625</xdr:rowOff>
    </xdr:from>
    <xdr:to>
      <xdr:col>14</xdr:col>
      <xdr:colOff>476250</xdr:colOff>
      <xdr:row>1</xdr:row>
      <xdr:rowOff>304800</xdr:rowOff>
    </xdr:to>
    <xdr:sp macro="[0]!C_OutOfSeq_Click" textlink="">
      <xdr:nvSpPr>
        <xdr:cNvPr id="4109" name="AutoShape 13">
          <a:extLst>
            <a:ext uri="{FF2B5EF4-FFF2-40B4-BE49-F238E27FC236}">
              <a16:creationId xmlns:a16="http://schemas.microsoft.com/office/drawing/2014/main" id="{00000000-0008-0000-0100-00000D100000}"/>
            </a:ext>
          </a:extLst>
        </xdr:cNvPr>
        <xdr:cNvSpPr>
          <a:spLocks noChangeArrowheads="1"/>
        </xdr:cNvSpPr>
      </xdr:nvSpPr>
      <xdr:spPr bwMode="auto">
        <a:xfrm>
          <a:off x="3171825" y="209550"/>
          <a:ext cx="1457325" cy="257175"/>
        </a:xfrm>
        <a:prstGeom prst="roundRect">
          <a:avLst>
            <a:gd name="adj" fmla="val 16667"/>
          </a:avLst>
        </a:prstGeom>
        <a:solidFill>
          <a:srgbClr val="FFFF99"/>
        </a:solidFill>
        <a:ln w="3175">
          <a:solidFill>
            <a:srgbClr val="008000"/>
          </a:solidFill>
          <a:round/>
          <a:headEnd/>
          <a:tailEnd/>
        </a:ln>
        <a:effectLst/>
      </xdr:spPr>
      <xdr:txBody>
        <a:bodyPr vertOverflow="clip" wrap="square" lIns="0" tIns="0" rIns="0" bIns="0" anchor="ctr" upright="1"/>
        <a:lstStyle/>
        <a:p>
          <a:pPr algn="ctr" rtl="0">
            <a:defRPr sz="1000"/>
          </a:pPr>
          <a:r>
            <a:rPr lang="en-US" sz="650" b="0" i="0" u="none" strike="noStrike" baseline="0">
              <a:solidFill>
                <a:srgbClr val="000000"/>
              </a:solidFill>
              <a:latin typeface="Arial"/>
              <a:cs typeface="Arial"/>
            </a:rPr>
            <a:t>OUT OF SEQUENCE</a:t>
          </a:r>
        </a:p>
        <a:p>
          <a:pPr algn="ctr" rtl="0">
            <a:defRPr sz="1000"/>
          </a:pPr>
          <a:r>
            <a:rPr lang="en-US" sz="650" b="0" i="0" u="none" strike="noStrike" baseline="0">
              <a:solidFill>
                <a:srgbClr val="000000"/>
              </a:solidFill>
              <a:latin typeface="Arial"/>
              <a:cs typeface="Arial"/>
            </a:rPr>
            <a:t>You input both LOC and BLDG</a:t>
          </a:r>
        </a:p>
      </xdr:txBody>
    </xdr:sp>
    <xdr:clientData/>
  </xdr:twoCellAnchor>
  <xdr:twoCellAnchor>
    <xdr:from>
      <xdr:col>8</xdr:col>
      <xdr:colOff>45508</xdr:colOff>
      <xdr:row>4</xdr:row>
      <xdr:rowOff>76200</xdr:rowOff>
    </xdr:from>
    <xdr:to>
      <xdr:col>11</xdr:col>
      <xdr:colOff>216958</xdr:colOff>
      <xdr:row>4</xdr:row>
      <xdr:rowOff>390525</xdr:rowOff>
    </xdr:to>
    <xdr:sp macro="[0]!C_AddLoc_Click" textlink="">
      <xdr:nvSpPr>
        <xdr:cNvPr id="4111" name="AutoShape 15">
          <a:extLst>
            <a:ext uri="{FF2B5EF4-FFF2-40B4-BE49-F238E27FC236}">
              <a16:creationId xmlns:a16="http://schemas.microsoft.com/office/drawing/2014/main" id="{00000000-0008-0000-0100-00000F100000}"/>
            </a:ext>
          </a:extLst>
        </xdr:cNvPr>
        <xdr:cNvSpPr>
          <a:spLocks noChangeArrowheads="1"/>
        </xdr:cNvSpPr>
      </xdr:nvSpPr>
      <xdr:spPr bwMode="auto">
        <a:xfrm>
          <a:off x="659341" y="1081617"/>
          <a:ext cx="2214034" cy="314325"/>
        </a:xfrm>
        <a:prstGeom prst="roundRect">
          <a:avLst>
            <a:gd name="adj" fmla="val 16667"/>
          </a:avLst>
        </a:prstGeom>
        <a:solidFill>
          <a:srgbClr val="99FF66"/>
        </a:solidFill>
        <a:ln w="3175">
          <a:solidFill>
            <a:srgbClr val="000000"/>
          </a:solidFill>
          <a:round/>
          <a:headEnd/>
          <a:tailEnd/>
        </a:ln>
        <a:effec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SAVE THE  ABOVE LOCATION: (This updates all schedules requiring a Loc/Bldg record.)</a:t>
          </a:r>
        </a:p>
      </xdr:txBody>
    </xdr:sp>
    <xdr:clientData/>
  </xdr:twoCellAnchor>
  <xdr:twoCellAnchor>
    <xdr:from>
      <xdr:col>6</xdr:col>
      <xdr:colOff>161925</xdr:colOff>
      <xdr:row>19</xdr:row>
      <xdr:rowOff>153459</xdr:rowOff>
    </xdr:from>
    <xdr:to>
      <xdr:col>8</xdr:col>
      <xdr:colOff>320675</xdr:colOff>
      <xdr:row>21</xdr:row>
      <xdr:rowOff>84667</xdr:rowOff>
    </xdr:to>
    <xdr:sp macro="[0]!C_AddAddlIntRow" textlink="">
      <xdr:nvSpPr>
        <xdr:cNvPr id="9" name="Rounded Rectangle 8">
          <a:extLst>
            <a:ext uri="{FF2B5EF4-FFF2-40B4-BE49-F238E27FC236}">
              <a16:creationId xmlns:a16="http://schemas.microsoft.com/office/drawing/2014/main" id="{00000000-0008-0000-0100-000009000000}"/>
            </a:ext>
          </a:extLst>
        </xdr:cNvPr>
        <xdr:cNvSpPr/>
      </xdr:nvSpPr>
      <xdr:spPr bwMode="auto">
        <a:xfrm>
          <a:off x="246592" y="5953126"/>
          <a:ext cx="687916" cy="248708"/>
        </a:xfrm>
        <a:prstGeom prst="round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1100"/>
            <a:t>Add Row</a:t>
          </a:r>
        </a:p>
      </xdr:txBody>
    </xdr:sp>
    <xdr:clientData/>
  </xdr:twoCellAnchor>
  <xdr:twoCellAnchor editAs="oneCell">
    <xdr:from>
      <xdr:col>14</xdr:col>
      <xdr:colOff>487891</xdr:colOff>
      <xdr:row>10</xdr:row>
      <xdr:rowOff>0</xdr:rowOff>
    </xdr:from>
    <xdr:to>
      <xdr:col>17</xdr:col>
      <xdr:colOff>331258</xdr:colOff>
      <xdr:row>11</xdr:row>
      <xdr:rowOff>29633</xdr:rowOff>
    </xdr:to>
    <xdr:sp macro="[0]!C_ExecuteRenumbering" textlink="">
      <xdr:nvSpPr>
        <xdr:cNvPr id="12" name="AutoShape 37" hidden="1">
          <a:extLst>
            <a:ext uri="{FF2B5EF4-FFF2-40B4-BE49-F238E27FC236}">
              <a16:creationId xmlns:a16="http://schemas.microsoft.com/office/drawing/2014/main" id="{00000000-0008-0000-0100-00000C000000}"/>
            </a:ext>
          </a:extLst>
        </xdr:cNvPr>
        <xdr:cNvSpPr>
          <a:spLocks noChangeArrowheads="1"/>
        </xdr:cNvSpPr>
      </xdr:nvSpPr>
      <xdr:spPr bwMode="auto">
        <a:xfrm>
          <a:off x="4636558" y="986367"/>
          <a:ext cx="1583267"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Click here to finish location renumbering or deletion.</a:t>
          </a:r>
        </a:p>
      </xdr:txBody>
    </xdr:sp>
    <xdr:clientData/>
  </xdr:twoCellAnchor>
  <xdr:twoCellAnchor editAs="oneCell">
    <xdr:from>
      <xdr:col>19</xdr:col>
      <xdr:colOff>247650</xdr:colOff>
      <xdr:row>10</xdr:row>
      <xdr:rowOff>0</xdr:rowOff>
    </xdr:from>
    <xdr:to>
      <xdr:col>21</xdr:col>
      <xdr:colOff>278343</xdr:colOff>
      <xdr:row>11</xdr:row>
      <xdr:rowOff>29633</xdr:rowOff>
    </xdr:to>
    <xdr:sp macro="[0]!C_CancelRenumbering" textlink="">
      <xdr:nvSpPr>
        <xdr:cNvPr id="13" name="AutoShape 49" hidden="1">
          <a:extLst>
            <a:ext uri="{FF2B5EF4-FFF2-40B4-BE49-F238E27FC236}">
              <a16:creationId xmlns:a16="http://schemas.microsoft.com/office/drawing/2014/main" id="{00000000-0008-0000-0100-00000D000000}"/>
            </a:ext>
          </a:extLst>
        </xdr:cNvPr>
        <xdr:cNvSpPr>
          <a:spLocks noChangeArrowheads="1"/>
        </xdr:cNvSpPr>
      </xdr:nvSpPr>
      <xdr:spPr bwMode="auto">
        <a:xfrm>
          <a:off x="6343650" y="986367"/>
          <a:ext cx="1402292"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RENUMERING OPERATION</a:t>
          </a:r>
        </a:p>
      </xdr:txBody>
    </xdr:sp>
    <xdr:clientData/>
  </xdr:twoCellAnchor>
  <xdr:twoCellAnchor editAs="oneCell">
    <xdr:from>
      <xdr:col>14</xdr:col>
      <xdr:colOff>487891</xdr:colOff>
      <xdr:row>10</xdr:row>
      <xdr:rowOff>0</xdr:rowOff>
    </xdr:from>
    <xdr:to>
      <xdr:col>17</xdr:col>
      <xdr:colOff>331258</xdr:colOff>
      <xdr:row>11</xdr:row>
      <xdr:rowOff>29633</xdr:rowOff>
    </xdr:to>
    <xdr:sp macro="[0]!C_ExecuteRenumbering" textlink="">
      <xdr:nvSpPr>
        <xdr:cNvPr id="14" name="AutoShape 37" hidden="1">
          <a:extLst>
            <a:ext uri="{FF2B5EF4-FFF2-40B4-BE49-F238E27FC236}">
              <a16:creationId xmlns:a16="http://schemas.microsoft.com/office/drawing/2014/main" id="{00000000-0008-0000-0100-00000E000000}"/>
            </a:ext>
          </a:extLst>
        </xdr:cNvPr>
        <xdr:cNvSpPr>
          <a:spLocks noChangeArrowheads="1"/>
        </xdr:cNvSpPr>
      </xdr:nvSpPr>
      <xdr:spPr bwMode="auto">
        <a:xfrm>
          <a:off x="4636558" y="986367"/>
          <a:ext cx="1583267"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Click here to finish location renumbering or deletion.</a:t>
          </a:r>
        </a:p>
      </xdr:txBody>
    </xdr:sp>
    <xdr:clientData/>
  </xdr:twoCellAnchor>
  <xdr:twoCellAnchor editAs="oneCell">
    <xdr:from>
      <xdr:col>19</xdr:col>
      <xdr:colOff>247650</xdr:colOff>
      <xdr:row>10</xdr:row>
      <xdr:rowOff>0</xdr:rowOff>
    </xdr:from>
    <xdr:to>
      <xdr:col>21</xdr:col>
      <xdr:colOff>278343</xdr:colOff>
      <xdr:row>11</xdr:row>
      <xdr:rowOff>29633</xdr:rowOff>
    </xdr:to>
    <xdr:sp macro="[0]!C_CancelRenumbering" textlink="">
      <xdr:nvSpPr>
        <xdr:cNvPr id="15" name="AutoShape 49" hidden="1">
          <a:extLst>
            <a:ext uri="{FF2B5EF4-FFF2-40B4-BE49-F238E27FC236}">
              <a16:creationId xmlns:a16="http://schemas.microsoft.com/office/drawing/2014/main" id="{00000000-0008-0000-0100-00000F000000}"/>
            </a:ext>
          </a:extLst>
        </xdr:cNvPr>
        <xdr:cNvSpPr>
          <a:spLocks noChangeArrowheads="1"/>
        </xdr:cNvSpPr>
      </xdr:nvSpPr>
      <xdr:spPr bwMode="auto">
        <a:xfrm>
          <a:off x="6343650" y="986367"/>
          <a:ext cx="1402292"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RENUMERING OPERATION</a:t>
          </a:r>
        </a:p>
      </xdr:txBody>
    </xdr:sp>
    <xdr:clientData/>
  </xdr:twoCellAnchor>
  <xdr:twoCellAnchor editAs="oneCell">
    <xdr:from>
      <xdr:col>14</xdr:col>
      <xdr:colOff>487891</xdr:colOff>
      <xdr:row>10</xdr:row>
      <xdr:rowOff>0</xdr:rowOff>
    </xdr:from>
    <xdr:to>
      <xdr:col>17</xdr:col>
      <xdr:colOff>331258</xdr:colOff>
      <xdr:row>11</xdr:row>
      <xdr:rowOff>29633</xdr:rowOff>
    </xdr:to>
    <xdr:sp macro="[0]!C_ExecuteRenumbering" textlink="">
      <xdr:nvSpPr>
        <xdr:cNvPr id="16" name="AutoShape 37" hidden="1">
          <a:extLst>
            <a:ext uri="{FF2B5EF4-FFF2-40B4-BE49-F238E27FC236}">
              <a16:creationId xmlns:a16="http://schemas.microsoft.com/office/drawing/2014/main" id="{00000000-0008-0000-0100-000010000000}"/>
            </a:ext>
          </a:extLst>
        </xdr:cNvPr>
        <xdr:cNvSpPr>
          <a:spLocks noChangeArrowheads="1"/>
        </xdr:cNvSpPr>
      </xdr:nvSpPr>
      <xdr:spPr bwMode="auto">
        <a:xfrm>
          <a:off x="4636558" y="986367"/>
          <a:ext cx="1583267"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Click here to finish location renumbering or deletion.</a:t>
          </a:r>
        </a:p>
      </xdr:txBody>
    </xdr:sp>
    <xdr:clientData/>
  </xdr:twoCellAnchor>
  <xdr:twoCellAnchor editAs="oneCell">
    <xdr:from>
      <xdr:col>19</xdr:col>
      <xdr:colOff>247650</xdr:colOff>
      <xdr:row>10</xdr:row>
      <xdr:rowOff>0</xdr:rowOff>
    </xdr:from>
    <xdr:to>
      <xdr:col>21</xdr:col>
      <xdr:colOff>278343</xdr:colOff>
      <xdr:row>11</xdr:row>
      <xdr:rowOff>29633</xdr:rowOff>
    </xdr:to>
    <xdr:sp macro="[0]!C_CancelRenumbering" textlink="">
      <xdr:nvSpPr>
        <xdr:cNvPr id="17" name="AutoShape 49" hidden="1">
          <a:extLst>
            <a:ext uri="{FF2B5EF4-FFF2-40B4-BE49-F238E27FC236}">
              <a16:creationId xmlns:a16="http://schemas.microsoft.com/office/drawing/2014/main" id="{00000000-0008-0000-0100-000011000000}"/>
            </a:ext>
          </a:extLst>
        </xdr:cNvPr>
        <xdr:cNvSpPr>
          <a:spLocks noChangeArrowheads="1"/>
        </xdr:cNvSpPr>
      </xdr:nvSpPr>
      <xdr:spPr bwMode="auto">
        <a:xfrm>
          <a:off x="6343650" y="986367"/>
          <a:ext cx="1402292"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RENUMERING OPERATION</a:t>
          </a:r>
        </a:p>
      </xdr:txBody>
    </xdr:sp>
    <xdr:clientData/>
  </xdr:twoCellAnchor>
  <xdr:twoCellAnchor editAs="oneCell">
    <xdr:from>
      <xdr:col>14</xdr:col>
      <xdr:colOff>487891</xdr:colOff>
      <xdr:row>10</xdr:row>
      <xdr:rowOff>0</xdr:rowOff>
    </xdr:from>
    <xdr:to>
      <xdr:col>17</xdr:col>
      <xdr:colOff>331258</xdr:colOff>
      <xdr:row>11</xdr:row>
      <xdr:rowOff>29633</xdr:rowOff>
    </xdr:to>
    <xdr:sp macro="[0]!C_ExecuteRenumbering" textlink="">
      <xdr:nvSpPr>
        <xdr:cNvPr id="18" name="AutoShape 37" hidden="1">
          <a:extLst>
            <a:ext uri="{FF2B5EF4-FFF2-40B4-BE49-F238E27FC236}">
              <a16:creationId xmlns:a16="http://schemas.microsoft.com/office/drawing/2014/main" id="{00000000-0008-0000-0100-000012000000}"/>
            </a:ext>
          </a:extLst>
        </xdr:cNvPr>
        <xdr:cNvSpPr>
          <a:spLocks noChangeArrowheads="1"/>
        </xdr:cNvSpPr>
      </xdr:nvSpPr>
      <xdr:spPr bwMode="auto">
        <a:xfrm>
          <a:off x="4636558" y="986367"/>
          <a:ext cx="1583267"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Click here to finish location renumbering or deletion.</a:t>
          </a:r>
        </a:p>
      </xdr:txBody>
    </xdr:sp>
    <xdr:clientData/>
  </xdr:twoCellAnchor>
  <xdr:twoCellAnchor editAs="oneCell">
    <xdr:from>
      <xdr:col>19</xdr:col>
      <xdr:colOff>247650</xdr:colOff>
      <xdr:row>10</xdr:row>
      <xdr:rowOff>0</xdr:rowOff>
    </xdr:from>
    <xdr:to>
      <xdr:col>21</xdr:col>
      <xdr:colOff>278343</xdr:colOff>
      <xdr:row>11</xdr:row>
      <xdr:rowOff>29633</xdr:rowOff>
    </xdr:to>
    <xdr:sp macro="[0]!C_CancelRenumbering" textlink="">
      <xdr:nvSpPr>
        <xdr:cNvPr id="19" name="AutoShape 49" hidden="1">
          <a:extLst>
            <a:ext uri="{FF2B5EF4-FFF2-40B4-BE49-F238E27FC236}">
              <a16:creationId xmlns:a16="http://schemas.microsoft.com/office/drawing/2014/main" id="{00000000-0008-0000-0100-000013000000}"/>
            </a:ext>
          </a:extLst>
        </xdr:cNvPr>
        <xdr:cNvSpPr>
          <a:spLocks noChangeArrowheads="1"/>
        </xdr:cNvSpPr>
      </xdr:nvSpPr>
      <xdr:spPr bwMode="auto">
        <a:xfrm>
          <a:off x="6343650" y="986367"/>
          <a:ext cx="1402292"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RENUMERING OPERATION</a:t>
          </a:r>
        </a:p>
      </xdr:txBody>
    </xdr:sp>
    <xdr:clientData/>
  </xdr:twoCellAnchor>
  <xdr:twoCellAnchor>
    <xdr:from>
      <xdr:col>9</xdr:col>
      <xdr:colOff>0</xdr:colOff>
      <xdr:row>34</xdr:row>
      <xdr:rowOff>0</xdr:rowOff>
    </xdr:from>
    <xdr:to>
      <xdr:col>15</xdr:col>
      <xdr:colOff>644525</xdr:colOff>
      <xdr:row>35</xdr:row>
      <xdr:rowOff>85725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1693333" y="93980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31</xdr:row>
      <xdr:rowOff>0</xdr:rowOff>
    </xdr:from>
    <xdr:to>
      <xdr:col>9</xdr:col>
      <xdr:colOff>1333500</xdr:colOff>
      <xdr:row>32</xdr:row>
      <xdr:rowOff>114300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848100" y="6210300"/>
          <a:ext cx="42767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276225</xdr:colOff>
          <xdr:row>0</xdr:row>
          <xdr:rowOff>57150</xdr:rowOff>
        </xdr:from>
        <xdr:to>
          <xdr:col>3</xdr:col>
          <xdr:colOff>371475</xdr:colOff>
          <xdr:row>2</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IN" sz="2200" b="0" i="0" u="none" strike="noStrike" baseline="0">
                  <a:solidFill>
                    <a:srgbClr val="000000"/>
                  </a:solidFill>
                  <a:latin typeface="Arial"/>
                  <a:cs typeface="Arial"/>
                </a:rPr>
                <a:t>Add New Contact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95250</xdr:colOff>
      <xdr:row>0</xdr:row>
      <xdr:rowOff>28575</xdr:rowOff>
    </xdr:from>
    <xdr:to>
      <xdr:col>16</xdr:col>
      <xdr:colOff>76200</xdr:colOff>
      <xdr:row>2</xdr:row>
      <xdr:rowOff>123825</xdr:rowOff>
    </xdr:to>
    <xdr:sp macro="" textlink="">
      <xdr:nvSpPr>
        <xdr:cNvPr id="5133" name="Rectangle 13">
          <a:extLst>
            <a:ext uri="{FF2B5EF4-FFF2-40B4-BE49-F238E27FC236}">
              <a16:creationId xmlns:a16="http://schemas.microsoft.com/office/drawing/2014/main" id="{00000000-0008-0000-0300-00000D140000}"/>
            </a:ext>
          </a:extLst>
        </xdr:cNvPr>
        <xdr:cNvSpPr>
          <a:spLocks noChangeArrowheads="1"/>
        </xdr:cNvSpPr>
      </xdr:nvSpPr>
      <xdr:spPr bwMode="auto">
        <a:xfrm>
          <a:off x="180975" y="28575"/>
          <a:ext cx="7124700" cy="419100"/>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Building, Bus Pers Property &amp; Business Interruption Limits</a:t>
          </a:r>
        </a:p>
      </xdr:txBody>
    </xdr:sp>
    <xdr:clientData/>
  </xdr:twoCellAnchor>
  <xdr:twoCellAnchor>
    <xdr:from>
      <xdr:col>7</xdr:col>
      <xdr:colOff>0</xdr:colOff>
      <xdr:row>34</xdr:row>
      <xdr:rowOff>0</xdr:rowOff>
    </xdr:from>
    <xdr:to>
      <xdr:col>13</xdr:col>
      <xdr:colOff>219075</xdr:colOff>
      <xdr:row>35</xdr:row>
      <xdr:rowOff>114300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952625" y="61722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85725</xdr:rowOff>
    </xdr:from>
    <xdr:to>
      <xdr:col>13</xdr:col>
      <xdr:colOff>419100</xdr:colOff>
      <xdr:row>2</xdr:row>
      <xdr:rowOff>114300</xdr:rowOff>
    </xdr:to>
    <xdr:sp macro="" textlink="">
      <xdr:nvSpPr>
        <xdr:cNvPr id="6147" name="Rectangle 3">
          <a:extLst>
            <a:ext uri="{FF2B5EF4-FFF2-40B4-BE49-F238E27FC236}">
              <a16:creationId xmlns:a16="http://schemas.microsoft.com/office/drawing/2014/main" id="{00000000-0008-0000-0400-000003180000}"/>
            </a:ext>
          </a:extLst>
        </xdr:cNvPr>
        <xdr:cNvSpPr>
          <a:spLocks noChangeArrowheads="1"/>
        </xdr:cNvSpPr>
      </xdr:nvSpPr>
      <xdr:spPr bwMode="auto">
        <a:xfrm>
          <a:off x="219075" y="85725"/>
          <a:ext cx="7400925" cy="3524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Property - Signs, Fences, BEE and Special Instructions</a:t>
          </a:r>
        </a:p>
      </xdr:txBody>
    </xdr:sp>
    <xdr:clientData/>
  </xdr:twoCellAnchor>
  <xdr:twoCellAnchor>
    <xdr:from>
      <xdr:col>5</xdr:col>
      <xdr:colOff>47625</xdr:colOff>
      <xdr:row>11</xdr:row>
      <xdr:rowOff>28575</xdr:rowOff>
    </xdr:from>
    <xdr:to>
      <xdr:col>5</xdr:col>
      <xdr:colOff>485775</xdr:colOff>
      <xdr:row>11</xdr:row>
      <xdr:rowOff>142875</xdr:rowOff>
    </xdr:to>
    <xdr:sp macro="[0]!F_AddSignsLoc" textlink="">
      <xdr:nvSpPr>
        <xdr:cNvPr id="6151" name="AutoShape 7">
          <a:extLst>
            <a:ext uri="{FF2B5EF4-FFF2-40B4-BE49-F238E27FC236}">
              <a16:creationId xmlns:a16="http://schemas.microsoft.com/office/drawing/2014/main" id="{00000000-0008-0000-0400-000007180000}"/>
            </a:ext>
          </a:extLst>
        </xdr:cNvPr>
        <xdr:cNvSpPr>
          <a:spLocks noChangeArrowheads="1"/>
        </xdr:cNvSpPr>
      </xdr:nvSpPr>
      <xdr:spPr bwMode="auto">
        <a:xfrm>
          <a:off x="628650" y="1828800"/>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5</xdr:col>
      <xdr:colOff>19050</xdr:colOff>
      <xdr:row>18</xdr:row>
      <xdr:rowOff>19050</xdr:rowOff>
    </xdr:from>
    <xdr:to>
      <xdr:col>5</xdr:col>
      <xdr:colOff>457200</xdr:colOff>
      <xdr:row>18</xdr:row>
      <xdr:rowOff>133350</xdr:rowOff>
    </xdr:to>
    <xdr:sp macro="[0]!F_AddUtilitiesLoc" textlink="">
      <xdr:nvSpPr>
        <xdr:cNvPr id="6156" name="AutoShape 12">
          <a:extLst>
            <a:ext uri="{FF2B5EF4-FFF2-40B4-BE49-F238E27FC236}">
              <a16:creationId xmlns:a16="http://schemas.microsoft.com/office/drawing/2014/main" id="{00000000-0008-0000-0400-00000C180000}"/>
            </a:ext>
          </a:extLst>
        </xdr:cNvPr>
        <xdr:cNvSpPr>
          <a:spLocks noChangeArrowheads="1"/>
        </xdr:cNvSpPr>
      </xdr:nvSpPr>
      <xdr:spPr bwMode="auto">
        <a:xfrm>
          <a:off x="600075" y="3114675"/>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5</xdr:col>
      <xdr:colOff>123825</xdr:colOff>
      <xdr:row>26</xdr:row>
      <xdr:rowOff>57150</xdr:rowOff>
    </xdr:from>
    <xdr:to>
      <xdr:col>5</xdr:col>
      <xdr:colOff>561975</xdr:colOff>
      <xdr:row>27</xdr:row>
      <xdr:rowOff>9525</xdr:rowOff>
    </xdr:to>
    <xdr:sp macro="[0]!F_AddBEELoc" textlink="">
      <xdr:nvSpPr>
        <xdr:cNvPr id="6157" name="AutoShape 13">
          <a:extLst>
            <a:ext uri="{FF2B5EF4-FFF2-40B4-BE49-F238E27FC236}">
              <a16:creationId xmlns:a16="http://schemas.microsoft.com/office/drawing/2014/main" id="{00000000-0008-0000-0400-00000D180000}"/>
            </a:ext>
          </a:extLst>
        </xdr:cNvPr>
        <xdr:cNvSpPr>
          <a:spLocks noChangeArrowheads="1"/>
        </xdr:cNvSpPr>
      </xdr:nvSpPr>
      <xdr:spPr bwMode="auto">
        <a:xfrm>
          <a:off x="704850" y="4048125"/>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5</xdr:col>
      <xdr:colOff>1781175</xdr:colOff>
      <xdr:row>36</xdr:row>
      <xdr:rowOff>95250</xdr:rowOff>
    </xdr:from>
    <xdr:to>
      <xdr:col>12</xdr:col>
      <xdr:colOff>76200</xdr:colOff>
      <xdr:row>38</xdr:row>
      <xdr:rowOff>47625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2362200" y="54864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352425</xdr:colOff>
      <xdr:row>0</xdr:row>
      <xdr:rowOff>95250</xdr:rowOff>
    </xdr:from>
    <xdr:to>
      <xdr:col>7</xdr:col>
      <xdr:colOff>771525</xdr:colOff>
      <xdr:row>2</xdr:row>
      <xdr:rowOff>95250</xdr:rowOff>
    </xdr:to>
    <xdr:sp macro="" textlink="">
      <xdr:nvSpPr>
        <xdr:cNvPr id="7181" name="Rectangle 13">
          <a:extLst>
            <a:ext uri="{FF2B5EF4-FFF2-40B4-BE49-F238E27FC236}">
              <a16:creationId xmlns:a16="http://schemas.microsoft.com/office/drawing/2014/main" id="{00000000-0008-0000-0500-00000D1C0000}"/>
            </a:ext>
          </a:extLst>
        </xdr:cNvPr>
        <xdr:cNvSpPr>
          <a:spLocks noChangeArrowheads="1"/>
        </xdr:cNvSpPr>
      </xdr:nvSpPr>
      <xdr:spPr bwMode="auto">
        <a:xfrm>
          <a:off x="485775" y="95250"/>
          <a:ext cx="2200275" cy="323850"/>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Inland Marine</a:t>
          </a:r>
        </a:p>
      </xdr:txBody>
    </xdr:sp>
    <xdr:clientData/>
  </xdr:twoCellAnchor>
  <xdr:twoCellAnchor>
    <xdr:from>
      <xdr:col>5</xdr:col>
      <xdr:colOff>135255</xdr:colOff>
      <xdr:row>25</xdr:row>
      <xdr:rowOff>127634</xdr:rowOff>
    </xdr:from>
    <xdr:to>
      <xdr:col>5</xdr:col>
      <xdr:colOff>640080</xdr:colOff>
      <xdr:row>26</xdr:row>
      <xdr:rowOff>83819</xdr:rowOff>
    </xdr:to>
    <xdr:sp macro="[0]!G_AddIMMiscLoc" textlink="">
      <xdr:nvSpPr>
        <xdr:cNvPr id="7182" name="AutoShape 14">
          <a:extLst>
            <a:ext uri="{FF2B5EF4-FFF2-40B4-BE49-F238E27FC236}">
              <a16:creationId xmlns:a16="http://schemas.microsoft.com/office/drawing/2014/main" id="{00000000-0008-0000-0500-00000E1C0000}"/>
            </a:ext>
          </a:extLst>
        </xdr:cNvPr>
        <xdr:cNvSpPr>
          <a:spLocks noChangeArrowheads="1"/>
        </xdr:cNvSpPr>
      </xdr:nvSpPr>
      <xdr:spPr bwMode="auto">
        <a:xfrm>
          <a:off x="653415" y="3968114"/>
          <a:ext cx="504825" cy="123825"/>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7</xdr:col>
      <xdr:colOff>638175</xdr:colOff>
      <xdr:row>36</xdr:row>
      <xdr:rowOff>104775</xdr:rowOff>
    </xdr:from>
    <xdr:to>
      <xdr:col>12</xdr:col>
      <xdr:colOff>581025</xdr:colOff>
      <xdr:row>38</xdr:row>
      <xdr:rowOff>57150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2095500" y="56769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47625</xdr:colOff>
      <xdr:row>0</xdr:row>
      <xdr:rowOff>66675</xdr:rowOff>
    </xdr:from>
    <xdr:to>
      <xdr:col>6</xdr:col>
      <xdr:colOff>504825</xdr:colOff>
      <xdr:row>2</xdr:row>
      <xdr:rowOff>114300</xdr:rowOff>
    </xdr:to>
    <xdr:sp macro="" textlink="">
      <xdr:nvSpPr>
        <xdr:cNvPr id="8197" name="Rectangle 5">
          <a:extLst>
            <a:ext uri="{FF2B5EF4-FFF2-40B4-BE49-F238E27FC236}">
              <a16:creationId xmlns:a16="http://schemas.microsoft.com/office/drawing/2014/main" id="{00000000-0008-0000-0600-000005200000}"/>
            </a:ext>
          </a:extLst>
        </xdr:cNvPr>
        <xdr:cNvSpPr>
          <a:spLocks noChangeArrowheads="1"/>
        </xdr:cNvSpPr>
      </xdr:nvSpPr>
      <xdr:spPr bwMode="auto">
        <a:xfrm>
          <a:off x="561975" y="66675"/>
          <a:ext cx="1066800" cy="37147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Crime</a:t>
          </a:r>
        </a:p>
      </xdr:txBody>
    </xdr:sp>
    <xdr:clientData/>
  </xdr:twoCellAnchor>
  <xdr:twoCellAnchor>
    <xdr:from>
      <xdr:col>7</xdr:col>
      <xdr:colOff>142875</xdr:colOff>
      <xdr:row>35</xdr:row>
      <xdr:rowOff>76200</xdr:rowOff>
    </xdr:from>
    <xdr:to>
      <xdr:col>14</xdr:col>
      <xdr:colOff>95250</xdr:colOff>
      <xdr:row>37</xdr:row>
      <xdr:rowOff>28575</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876425" y="614362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485775</xdr:colOff>
      <xdr:row>0</xdr:row>
      <xdr:rowOff>28575</xdr:rowOff>
    </xdr:from>
    <xdr:to>
      <xdr:col>10</xdr:col>
      <xdr:colOff>19050</xdr:colOff>
      <xdr:row>2</xdr:row>
      <xdr:rowOff>57150</xdr:rowOff>
    </xdr:to>
    <xdr:sp macro="" textlink="">
      <xdr:nvSpPr>
        <xdr:cNvPr id="10241" name="Rectangle 1">
          <a:extLst>
            <a:ext uri="{FF2B5EF4-FFF2-40B4-BE49-F238E27FC236}">
              <a16:creationId xmlns:a16="http://schemas.microsoft.com/office/drawing/2014/main" id="{00000000-0008-0000-0700-000001280000}"/>
            </a:ext>
          </a:extLst>
        </xdr:cNvPr>
        <xdr:cNvSpPr>
          <a:spLocks noChangeArrowheads="1"/>
        </xdr:cNvSpPr>
      </xdr:nvSpPr>
      <xdr:spPr bwMode="auto">
        <a:xfrm>
          <a:off x="1047750" y="28575"/>
          <a:ext cx="2038350" cy="3524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Garage/Auto Dealer </a:t>
          </a:r>
        </a:p>
      </xdr:txBody>
    </xdr:sp>
    <xdr:clientData/>
  </xdr:twoCellAnchor>
  <xdr:twoCellAnchor>
    <xdr:from>
      <xdr:col>7</xdr:col>
      <xdr:colOff>485775</xdr:colOff>
      <xdr:row>41</xdr:row>
      <xdr:rowOff>19050</xdr:rowOff>
    </xdr:from>
    <xdr:to>
      <xdr:col>15</xdr:col>
      <xdr:colOff>276225</xdr:colOff>
      <xdr:row>42</xdr:row>
      <xdr:rowOff>133350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2162175" y="574357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219075</xdr:colOff>
      <xdr:row>0</xdr:row>
      <xdr:rowOff>66675</xdr:rowOff>
    </xdr:from>
    <xdr:to>
      <xdr:col>9</xdr:col>
      <xdr:colOff>297180</xdr:colOff>
      <xdr:row>3</xdr:row>
      <xdr:rowOff>85725</xdr:rowOff>
    </xdr:to>
    <xdr:sp macro="" textlink="">
      <xdr:nvSpPr>
        <xdr:cNvPr id="11266" name="Rectangle 2">
          <a:extLst>
            <a:ext uri="{FF2B5EF4-FFF2-40B4-BE49-F238E27FC236}">
              <a16:creationId xmlns:a16="http://schemas.microsoft.com/office/drawing/2014/main" id="{00000000-0008-0000-0800-0000022C0000}"/>
            </a:ext>
          </a:extLst>
        </xdr:cNvPr>
        <xdr:cNvSpPr>
          <a:spLocks noChangeArrowheads="1"/>
        </xdr:cNvSpPr>
      </xdr:nvSpPr>
      <xdr:spPr bwMode="auto">
        <a:xfrm>
          <a:off x="379095" y="66675"/>
          <a:ext cx="4558665" cy="521970"/>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Garage/Auto Dealer - Addtl Coverages</a:t>
          </a:r>
        </a:p>
      </xdr:txBody>
    </xdr:sp>
    <xdr:clientData/>
  </xdr:twoCellAnchor>
  <xdr:twoCellAnchor>
    <xdr:from>
      <xdr:col>2</xdr:col>
      <xdr:colOff>19050</xdr:colOff>
      <xdr:row>28</xdr:row>
      <xdr:rowOff>28575</xdr:rowOff>
    </xdr:from>
    <xdr:to>
      <xdr:col>3</xdr:col>
      <xdr:colOff>142875</xdr:colOff>
      <xdr:row>29</xdr:row>
      <xdr:rowOff>9525</xdr:rowOff>
    </xdr:to>
    <xdr:sp macro="[0]!K_AddDOCRow_Click" textlink="">
      <xdr:nvSpPr>
        <xdr:cNvPr id="11269" name="AutoShape 5">
          <a:extLst>
            <a:ext uri="{FF2B5EF4-FFF2-40B4-BE49-F238E27FC236}">
              <a16:creationId xmlns:a16="http://schemas.microsoft.com/office/drawing/2014/main" id="{00000000-0008-0000-0800-0000052C0000}"/>
            </a:ext>
          </a:extLst>
        </xdr:cNvPr>
        <xdr:cNvSpPr>
          <a:spLocks noChangeArrowheads="1"/>
        </xdr:cNvSpPr>
      </xdr:nvSpPr>
      <xdr:spPr bwMode="auto">
        <a:xfrm>
          <a:off x="466725" y="10039350"/>
          <a:ext cx="438150" cy="1524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2</xdr:col>
      <xdr:colOff>304800</xdr:colOff>
      <xdr:row>39</xdr:row>
      <xdr:rowOff>19050</xdr:rowOff>
    </xdr:from>
    <xdr:to>
      <xdr:col>4</xdr:col>
      <xdr:colOff>9525</xdr:colOff>
      <xdr:row>40</xdr:row>
      <xdr:rowOff>0</xdr:rowOff>
    </xdr:to>
    <xdr:sp macro="[0]!K_AddDDRow_Click" textlink="">
      <xdr:nvSpPr>
        <xdr:cNvPr id="11272" name="AutoShape 8">
          <a:extLst>
            <a:ext uri="{FF2B5EF4-FFF2-40B4-BE49-F238E27FC236}">
              <a16:creationId xmlns:a16="http://schemas.microsoft.com/office/drawing/2014/main" id="{00000000-0008-0000-0800-0000082C0000}"/>
            </a:ext>
          </a:extLst>
        </xdr:cNvPr>
        <xdr:cNvSpPr>
          <a:spLocks noChangeArrowheads="1"/>
        </xdr:cNvSpPr>
      </xdr:nvSpPr>
      <xdr:spPr bwMode="auto">
        <a:xfrm>
          <a:off x="752475" y="11744325"/>
          <a:ext cx="438150" cy="1524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4</xdr:col>
      <xdr:colOff>428625</xdr:colOff>
      <xdr:row>46</xdr:row>
      <xdr:rowOff>9525</xdr:rowOff>
    </xdr:from>
    <xdr:to>
      <xdr:col>13</xdr:col>
      <xdr:colOff>0</xdr:colOff>
      <xdr:row>47</xdr:row>
      <xdr:rowOff>123825</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609725" y="135255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0</xdr:row>
      <xdr:rowOff>0</xdr:rowOff>
    </xdr:from>
    <xdr:to>
      <xdr:col>11</xdr:col>
      <xdr:colOff>247650</xdr:colOff>
      <xdr:row>2</xdr:row>
      <xdr:rowOff>104775</xdr:rowOff>
    </xdr:to>
    <xdr:sp macro="" textlink="">
      <xdr:nvSpPr>
        <xdr:cNvPr id="2" name="Rectangle 1">
          <a:extLst>
            <a:ext uri="{FF2B5EF4-FFF2-40B4-BE49-F238E27FC236}">
              <a16:creationId xmlns:a16="http://schemas.microsoft.com/office/drawing/2014/main" id="{00000000-0008-0000-0900-000002000000}"/>
            </a:ext>
          </a:extLst>
        </xdr:cNvPr>
        <xdr:cNvSpPr>
          <a:spLocks noChangeArrowheads="1"/>
        </xdr:cNvSpPr>
      </xdr:nvSpPr>
      <xdr:spPr bwMode="auto">
        <a:xfrm>
          <a:off x="1828800" y="0"/>
          <a:ext cx="3905250" cy="4286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Garage/Auto Dealer - Open Lot</a:t>
          </a:r>
        </a:p>
      </xdr:txBody>
    </xdr:sp>
    <xdr:clientData/>
  </xdr:twoCellAnchor>
  <xdr:twoCellAnchor>
    <xdr:from>
      <xdr:col>6</xdr:col>
      <xdr:colOff>304800</xdr:colOff>
      <xdr:row>27</xdr:row>
      <xdr:rowOff>47625</xdr:rowOff>
    </xdr:from>
    <xdr:to>
      <xdr:col>13</xdr:col>
      <xdr:colOff>314325</xdr:colOff>
      <xdr:row>28</xdr:row>
      <xdr:rowOff>142875</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2743200" y="12439650"/>
          <a:ext cx="5676900"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11</xdr:col>
          <xdr:colOff>0</xdr:colOff>
          <xdr:row>19</xdr:row>
          <xdr:rowOff>19050</xdr:rowOff>
        </xdr:from>
        <xdr:to>
          <xdr:col>12</xdr:col>
          <xdr:colOff>295275</xdr:colOff>
          <xdr:row>19</xdr:row>
          <xdr:rowOff>190500</xdr:rowOff>
        </xdr:to>
        <xdr:sp macro="" textlink="">
          <xdr:nvSpPr>
            <xdr:cNvPr id="36873" name="Check Box 9" hidden="1">
              <a:extLst>
                <a:ext uri="{63B3BB69-23CF-44E3-9099-C40C66FF867C}">
                  <a14:compatExt spid="_x0000_s36873"/>
                </a:ext>
                <a:ext uri="{FF2B5EF4-FFF2-40B4-BE49-F238E27FC236}">
                  <a16:creationId xmlns:a16="http://schemas.microsoft.com/office/drawing/2014/main" id="{00000000-0008-0000-0900-00000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Lockboxes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323850</xdr:rowOff>
        </xdr:from>
        <xdr:to>
          <xdr:col>12</xdr:col>
          <xdr:colOff>495300</xdr:colOff>
          <xdr:row>19</xdr:row>
          <xdr:rowOff>495300</xdr:rowOff>
        </xdr:to>
        <xdr:sp macro="" textlink="">
          <xdr:nvSpPr>
            <xdr:cNvPr id="36874" name="Check Box 10" hidden="1">
              <a:extLst>
                <a:ext uri="{63B3BB69-23CF-44E3-9099-C40C66FF867C}">
                  <a14:compatExt spid="_x0000_s36874"/>
                </a:ext>
                <a:ext uri="{FF2B5EF4-FFF2-40B4-BE49-F238E27FC236}">
                  <a16:creationId xmlns:a16="http://schemas.microsoft.com/office/drawing/2014/main" id="{00000000-0008-0000-0900-00000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Locking key cabinet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485775</xdr:rowOff>
        </xdr:from>
        <xdr:to>
          <xdr:col>12</xdr:col>
          <xdr:colOff>514350</xdr:colOff>
          <xdr:row>19</xdr:row>
          <xdr:rowOff>666750</xdr:rowOff>
        </xdr:to>
        <xdr:sp macro="" textlink="">
          <xdr:nvSpPr>
            <xdr:cNvPr id="36875" name="Check Box 11" hidden="1">
              <a:extLst>
                <a:ext uri="{63B3BB69-23CF-44E3-9099-C40C66FF867C}">
                  <a14:compatExt spid="_x0000_s36875"/>
                </a:ext>
                <a:ext uri="{FF2B5EF4-FFF2-40B4-BE49-F238E27FC236}">
                  <a16:creationId xmlns:a16="http://schemas.microsoft.com/office/drawing/2014/main" id="{00000000-0008-0000-0900-00000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Daily key inventory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161925</xdr:rowOff>
        </xdr:from>
        <xdr:to>
          <xdr:col>12</xdr:col>
          <xdr:colOff>466725</xdr:colOff>
          <xdr:row>19</xdr:row>
          <xdr:rowOff>333375</xdr:rowOff>
        </xdr:to>
        <xdr:sp macro="" textlink="">
          <xdr:nvSpPr>
            <xdr:cNvPr id="36876" name="Check Box 12" hidden="1">
              <a:extLst>
                <a:ext uri="{63B3BB69-23CF-44E3-9099-C40C66FF867C}">
                  <a14:compatExt spid="_x0000_s36876"/>
                </a:ext>
                <a:ext uri="{FF2B5EF4-FFF2-40B4-BE49-F238E27FC236}">
                  <a16:creationId xmlns:a16="http://schemas.microsoft.com/office/drawing/2014/main" id="{00000000-0008-0000-0900-00000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Computerized key vault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638175</xdr:rowOff>
        </xdr:from>
        <xdr:to>
          <xdr:col>12</xdr:col>
          <xdr:colOff>295275</xdr:colOff>
          <xdr:row>19</xdr:row>
          <xdr:rowOff>819150</xdr:rowOff>
        </xdr:to>
        <xdr:sp macro="" textlink="">
          <xdr:nvSpPr>
            <xdr:cNvPr id="36877" name="Check Box 13" hidden="1">
              <a:extLst>
                <a:ext uri="{63B3BB69-23CF-44E3-9099-C40C66FF867C}">
                  <a14:compatExt spid="_x0000_s36877"/>
                </a:ext>
                <a:ext uri="{FF2B5EF4-FFF2-40B4-BE49-F238E27FC236}">
                  <a16:creationId xmlns:a16="http://schemas.microsoft.com/office/drawing/2014/main" id="{00000000-0008-0000-0900-00000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Locked in manager's office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790575</xdr:rowOff>
        </xdr:from>
        <xdr:to>
          <xdr:col>13</xdr:col>
          <xdr:colOff>38100</xdr:colOff>
          <xdr:row>20</xdr:row>
          <xdr:rowOff>142875</xdr:rowOff>
        </xdr:to>
        <xdr:sp macro="" textlink="">
          <xdr:nvSpPr>
            <xdr:cNvPr id="36878" name="Check Box 14" hidden="1">
              <a:extLst>
                <a:ext uri="{63B3BB69-23CF-44E3-9099-C40C66FF867C}">
                  <a14:compatExt spid="_x0000_s36878"/>
                </a:ext>
                <a:ext uri="{FF2B5EF4-FFF2-40B4-BE49-F238E27FC236}">
                  <a16:creationId xmlns:a16="http://schemas.microsoft.com/office/drawing/2014/main" id="{00000000-0008-0000-0900-00000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Other, please explain directly below</a:t>
              </a:r>
            </a:p>
          </xdr:txBody>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4</xdr:col>
      <xdr:colOff>180975</xdr:colOff>
      <xdr:row>0</xdr:row>
      <xdr:rowOff>76200</xdr:rowOff>
    </xdr:from>
    <xdr:to>
      <xdr:col>8</xdr:col>
      <xdr:colOff>85725</xdr:colOff>
      <xdr:row>3</xdr:row>
      <xdr:rowOff>76200</xdr:rowOff>
    </xdr:to>
    <xdr:sp macro="" textlink="">
      <xdr:nvSpPr>
        <xdr:cNvPr id="13314" name="Rectangle 2">
          <a:extLst>
            <a:ext uri="{FF2B5EF4-FFF2-40B4-BE49-F238E27FC236}">
              <a16:creationId xmlns:a16="http://schemas.microsoft.com/office/drawing/2014/main" id="{00000000-0008-0000-0A00-000002340000}"/>
            </a:ext>
          </a:extLst>
        </xdr:cNvPr>
        <xdr:cNvSpPr>
          <a:spLocks noChangeArrowheads="1"/>
        </xdr:cNvSpPr>
      </xdr:nvSpPr>
      <xdr:spPr bwMode="auto">
        <a:xfrm>
          <a:off x="400050" y="76200"/>
          <a:ext cx="2124075" cy="5048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General Liability</a:t>
          </a:r>
        </a:p>
      </xdr:txBody>
    </xdr:sp>
    <xdr:clientData/>
  </xdr:twoCellAnchor>
  <xdr:twoCellAnchor>
    <xdr:from>
      <xdr:col>5</xdr:col>
      <xdr:colOff>0</xdr:colOff>
      <xdr:row>25</xdr:row>
      <xdr:rowOff>9525</xdr:rowOff>
    </xdr:from>
    <xdr:to>
      <xdr:col>5</xdr:col>
      <xdr:colOff>438150</xdr:colOff>
      <xdr:row>26</xdr:row>
      <xdr:rowOff>28575</xdr:rowOff>
    </xdr:to>
    <xdr:sp macro="[0]!M_AddGLClassRow_Click" textlink="">
      <xdr:nvSpPr>
        <xdr:cNvPr id="13319" name="AutoShape 7">
          <a:extLst>
            <a:ext uri="{FF2B5EF4-FFF2-40B4-BE49-F238E27FC236}">
              <a16:creationId xmlns:a16="http://schemas.microsoft.com/office/drawing/2014/main" id="{00000000-0008-0000-0A00-000007340000}"/>
            </a:ext>
          </a:extLst>
        </xdr:cNvPr>
        <xdr:cNvSpPr>
          <a:spLocks noChangeArrowheads="1"/>
        </xdr:cNvSpPr>
      </xdr:nvSpPr>
      <xdr:spPr bwMode="auto">
        <a:xfrm>
          <a:off x="561975" y="3343275"/>
          <a:ext cx="438150" cy="180975"/>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6</xdr:col>
      <xdr:colOff>361950</xdr:colOff>
      <xdr:row>35</xdr:row>
      <xdr:rowOff>19050</xdr:rowOff>
    </xdr:from>
    <xdr:to>
      <xdr:col>13</xdr:col>
      <xdr:colOff>342900</xdr:colOff>
      <xdr:row>36</xdr:row>
      <xdr:rowOff>133350</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1533525" y="481012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257175</xdr:colOff>
      <xdr:row>0</xdr:row>
      <xdr:rowOff>28575</xdr:rowOff>
    </xdr:from>
    <xdr:to>
      <xdr:col>7</xdr:col>
      <xdr:colOff>371475</xdr:colOff>
      <xdr:row>2</xdr:row>
      <xdr:rowOff>57150</xdr:rowOff>
    </xdr:to>
    <xdr:sp macro="" textlink="">
      <xdr:nvSpPr>
        <xdr:cNvPr id="14339" name="Rectangle 3">
          <a:extLst>
            <a:ext uri="{FF2B5EF4-FFF2-40B4-BE49-F238E27FC236}">
              <a16:creationId xmlns:a16="http://schemas.microsoft.com/office/drawing/2014/main" id="{00000000-0008-0000-0B00-000003380000}"/>
            </a:ext>
          </a:extLst>
        </xdr:cNvPr>
        <xdr:cNvSpPr>
          <a:spLocks noChangeArrowheads="1"/>
        </xdr:cNvSpPr>
      </xdr:nvSpPr>
      <xdr:spPr bwMode="auto">
        <a:xfrm>
          <a:off x="419100" y="28575"/>
          <a:ext cx="3533775" cy="3524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Contingent Lease and Rental</a:t>
          </a:r>
        </a:p>
      </xdr:txBody>
    </xdr:sp>
    <xdr:clientData/>
  </xdr:twoCellAnchor>
  <xdr:twoCellAnchor>
    <xdr:from>
      <xdr:col>3</xdr:col>
      <xdr:colOff>571500</xdr:colOff>
      <xdr:row>29</xdr:row>
      <xdr:rowOff>85725</xdr:rowOff>
    </xdr:from>
    <xdr:to>
      <xdr:col>10</xdr:col>
      <xdr:colOff>9525</xdr:colOff>
      <xdr:row>31</xdr:row>
      <xdr:rowOff>38100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276350" y="68961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10</xdr:col>
          <xdr:colOff>9525</xdr:colOff>
          <xdr:row>21</xdr:row>
          <xdr:rowOff>0</xdr:rowOff>
        </xdr:from>
        <xdr:to>
          <xdr:col>11</xdr:col>
          <xdr:colOff>152400</xdr:colOff>
          <xdr:row>21</xdr:row>
          <xdr:rowOff>171450</xdr:rowOff>
        </xdr:to>
        <xdr:sp macro="" textlink="">
          <xdr:nvSpPr>
            <xdr:cNvPr id="29699" name="Check Box 3" hidden="1">
              <a:extLst>
                <a:ext uri="{63B3BB69-23CF-44E3-9099-C40C66FF867C}">
                  <a14:compatExt spid="_x0000_s29699"/>
                </a:ext>
                <a:ext uri="{FF2B5EF4-FFF2-40B4-BE49-F238E27FC236}">
                  <a16:creationId xmlns:a16="http://schemas.microsoft.com/office/drawing/2014/main" id="{00000000-0008-0000-0B00-00000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Nationalease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21</xdr:row>
          <xdr:rowOff>190500</xdr:rowOff>
        </xdr:from>
        <xdr:to>
          <xdr:col>11</xdr:col>
          <xdr:colOff>400050</xdr:colOff>
          <xdr:row>21</xdr:row>
          <xdr:rowOff>361950</xdr:rowOff>
        </xdr:to>
        <xdr:sp macro="" textlink="">
          <xdr:nvSpPr>
            <xdr:cNvPr id="29700" name="Check Box 4" hidden="1">
              <a:extLst>
                <a:ext uri="{63B3BB69-23CF-44E3-9099-C40C66FF867C}">
                  <a14:compatExt spid="_x0000_s29700"/>
                </a:ext>
                <a:ext uri="{FF2B5EF4-FFF2-40B4-BE49-F238E27FC236}">
                  <a16:creationId xmlns:a16="http://schemas.microsoft.com/office/drawing/2014/main" id="{00000000-0008-0000-0B00-000004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Idealease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21</xdr:row>
          <xdr:rowOff>371475</xdr:rowOff>
        </xdr:from>
        <xdr:to>
          <xdr:col>13</xdr:col>
          <xdr:colOff>1038225</xdr:colOff>
          <xdr:row>22</xdr:row>
          <xdr:rowOff>0</xdr:rowOff>
        </xdr:to>
        <xdr:sp macro="" textlink="">
          <xdr:nvSpPr>
            <xdr:cNvPr id="29701" name="Check Box 5" hidden="1">
              <a:extLst>
                <a:ext uri="{63B3BB69-23CF-44E3-9099-C40C66FF867C}">
                  <a14:compatExt spid="_x0000_s29701"/>
                </a:ext>
                <a:ext uri="{FF2B5EF4-FFF2-40B4-BE49-F238E27FC236}">
                  <a16:creationId xmlns:a16="http://schemas.microsoft.com/office/drawing/2014/main" id="{00000000-0008-0000-0B00-00000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In-House/Other (Describe below)</a:t>
              </a:r>
            </a:p>
          </xdr:txBody>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5</xdr:col>
      <xdr:colOff>0</xdr:colOff>
      <xdr:row>20</xdr:row>
      <xdr:rowOff>9525</xdr:rowOff>
    </xdr:from>
    <xdr:to>
      <xdr:col>5</xdr:col>
      <xdr:colOff>438150</xdr:colOff>
      <xdr:row>21</xdr:row>
      <xdr:rowOff>28575</xdr:rowOff>
    </xdr:to>
    <xdr:sp macro="[0]!P_AddPollTankRow_Click" textlink="">
      <xdr:nvSpPr>
        <xdr:cNvPr id="4" name="AutoShape 7">
          <a:extLst>
            <a:ext uri="{FF2B5EF4-FFF2-40B4-BE49-F238E27FC236}">
              <a16:creationId xmlns:a16="http://schemas.microsoft.com/office/drawing/2014/main" id="{00000000-0008-0000-0C00-000004000000}"/>
            </a:ext>
          </a:extLst>
        </xdr:cNvPr>
        <xdr:cNvSpPr>
          <a:spLocks noChangeArrowheads="1"/>
        </xdr:cNvSpPr>
      </xdr:nvSpPr>
      <xdr:spPr bwMode="auto">
        <a:xfrm>
          <a:off x="561975" y="3343275"/>
          <a:ext cx="438150" cy="200025"/>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5</xdr:col>
      <xdr:colOff>590550</xdr:colOff>
      <xdr:row>53</xdr:row>
      <xdr:rowOff>9525</xdr:rowOff>
    </xdr:from>
    <xdr:to>
      <xdr:col>11</xdr:col>
      <xdr:colOff>419100</xdr:colOff>
      <xdr:row>54</xdr:row>
      <xdr:rowOff>123825</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1647825" y="4486275"/>
          <a:ext cx="463867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twoCellAnchor>
    <xdr:from>
      <xdr:col>4</xdr:col>
      <xdr:colOff>9525</xdr:colOff>
      <xdr:row>0</xdr:row>
      <xdr:rowOff>57150</xdr:rowOff>
    </xdr:from>
    <xdr:to>
      <xdr:col>12</xdr:col>
      <xdr:colOff>114300</xdr:colOff>
      <xdr:row>3</xdr:row>
      <xdr:rowOff>114299</xdr:rowOff>
    </xdr:to>
    <xdr:sp macro="" textlink="">
      <xdr:nvSpPr>
        <xdr:cNvPr id="6" name="Rectangle 2">
          <a:extLst>
            <a:ext uri="{FF2B5EF4-FFF2-40B4-BE49-F238E27FC236}">
              <a16:creationId xmlns:a16="http://schemas.microsoft.com/office/drawing/2014/main" id="{00000000-0008-0000-0C00-000006000000}"/>
            </a:ext>
          </a:extLst>
        </xdr:cNvPr>
        <xdr:cNvSpPr>
          <a:spLocks noChangeArrowheads="1"/>
        </xdr:cNvSpPr>
      </xdr:nvSpPr>
      <xdr:spPr bwMode="auto">
        <a:xfrm>
          <a:off x="558165" y="57150"/>
          <a:ext cx="8143875" cy="560069"/>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Pollution Liability - </a:t>
          </a:r>
          <a:r>
            <a:rPr lang="en-US" sz="1600" b="0" i="0" u="none" strike="noStrike" baseline="0">
              <a:solidFill>
                <a:srgbClr val="000000"/>
              </a:solidFill>
              <a:latin typeface="Arial"/>
              <a:cs typeface="Arial"/>
            </a:rPr>
            <a:t>Available effective 2-1-2016</a:t>
          </a:r>
        </a:p>
        <a:p>
          <a:pPr algn="ctr" rtl="0">
            <a:defRPr sz="1000"/>
          </a:pPr>
          <a:r>
            <a:rPr lang="en-US" sz="1600" b="0" i="0" u="none" strike="noStrike" baseline="0">
              <a:solidFill>
                <a:srgbClr val="000000"/>
              </a:solidFill>
              <a:latin typeface="Arial"/>
              <a:cs typeface="Arial"/>
            </a:rPr>
            <a:t>NOT CURRENTLY AVAILABLE IN Texas, Florida, New York, or Oregon</a:t>
          </a:r>
          <a:endParaRPr lang="en-US" sz="2000" b="0" i="0" u="none" strike="noStrike" baseline="0">
            <a:solidFill>
              <a:srgbClr val="000000"/>
            </a:solidFill>
            <a:latin typeface="Arial"/>
            <a:cs typeface="Arial"/>
          </a:endParaRPr>
        </a:p>
      </xdr:txBody>
    </xdr:sp>
    <xdr:clientData/>
  </xdr:twoCellAnchor>
  <xdr:twoCellAnchor>
    <xdr:from>
      <xdr:col>9</xdr:col>
      <xdr:colOff>104775</xdr:colOff>
      <xdr:row>50</xdr:row>
      <xdr:rowOff>28575</xdr:rowOff>
    </xdr:from>
    <xdr:to>
      <xdr:col>9</xdr:col>
      <xdr:colOff>990600</xdr:colOff>
      <xdr:row>51</xdr:row>
      <xdr:rowOff>104775</xdr:rowOff>
    </xdr:to>
    <xdr:sp macro="[0]!P_AddPollTrnsprtRow_Click" textlink="">
      <xdr:nvSpPr>
        <xdr:cNvPr id="7" name="Rounded Rectangle 6">
          <a:extLst>
            <a:ext uri="{FF2B5EF4-FFF2-40B4-BE49-F238E27FC236}">
              <a16:creationId xmlns:a16="http://schemas.microsoft.com/office/drawing/2014/main" id="{00000000-0008-0000-0C00-000007000000}"/>
            </a:ext>
          </a:extLst>
        </xdr:cNvPr>
        <xdr:cNvSpPr/>
      </xdr:nvSpPr>
      <xdr:spPr bwMode="auto">
        <a:xfrm>
          <a:off x="6534150" y="9020175"/>
          <a:ext cx="885825" cy="238125"/>
        </a:xfrm>
        <a:prstGeom prst="round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1100"/>
            <a:t>Add Row</a:t>
          </a:r>
        </a:p>
      </xdr:txBody>
    </xdr:sp>
    <xdr:clientData/>
  </xdr:twoCellAnchor>
  <mc:AlternateContent xmlns:mc="http://schemas.openxmlformats.org/markup-compatibility/2006">
    <mc:Choice xmlns:a14="http://schemas.microsoft.com/office/drawing/2010/main" Requires="a14">
      <xdr:twoCellAnchor>
        <xdr:from>
          <xdr:col>14</xdr:col>
          <xdr:colOff>2514600</xdr:colOff>
          <xdr:row>27</xdr:row>
          <xdr:rowOff>0</xdr:rowOff>
        </xdr:from>
        <xdr:to>
          <xdr:col>14</xdr:col>
          <xdr:colOff>3590925</xdr:colOff>
          <xdr:row>27</xdr:row>
          <xdr:rowOff>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C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Transport Company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2514600</xdr:colOff>
          <xdr:row>43</xdr:row>
          <xdr:rowOff>133350</xdr:rowOff>
        </xdr:from>
        <xdr:to>
          <xdr:col>10</xdr:col>
          <xdr:colOff>3590925</xdr:colOff>
          <xdr:row>46</xdr:row>
          <xdr:rowOff>47625</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C00-000003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Transport Company Row</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xdr:col>
      <xdr:colOff>190500</xdr:colOff>
      <xdr:row>0</xdr:row>
      <xdr:rowOff>95250</xdr:rowOff>
    </xdr:from>
    <xdr:to>
      <xdr:col>4</xdr:col>
      <xdr:colOff>228600</xdr:colOff>
      <xdr:row>3</xdr:row>
      <xdr:rowOff>0</xdr:rowOff>
    </xdr:to>
    <xdr:sp macro="" textlink="">
      <xdr:nvSpPr>
        <xdr:cNvPr id="17411" name="Rectangle 3">
          <a:extLst>
            <a:ext uri="{FF2B5EF4-FFF2-40B4-BE49-F238E27FC236}">
              <a16:creationId xmlns:a16="http://schemas.microsoft.com/office/drawing/2014/main" id="{00000000-0008-0000-0D00-000003440000}"/>
            </a:ext>
          </a:extLst>
        </xdr:cNvPr>
        <xdr:cNvSpPr>
          <a:spLocks noChangeArrowheads="1"/>
        </xdr:cNvSpPr>
      </xdr:nvSpPr>
      <xdr:spPr bwMode="auto">
        <a:xfrm>
          <a:off x="314325" y="95250"/>
          <a:ext cx="1866900" cy="3905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Umbrella</a:t>
          </a:r>
        </a:p>
      </xdr:txBody>
    </xdr:sp>
    <xdr:clientData/>
  </xdr:twoCellAnchor>
  <xdr:twoCellAnchor>
    <xdr:from>
      <xdr:col>1</xdr:col>
      <xdr:colOff>47625</xdr:colOff>
      <xdr:row>13</xdr:row>
      <xdr:rowOff>47625</xdr:rowOff>
    </xdr:from>
    <xdr:to>
      <xdr:col>1</xdr:col>
      <xdr:colOff>485775</xdr:colOff>
      <xdr:row>14</xdr:row>
      <xdr:rowOff>0</xdr:rowOff>
    </xdr:to>
    <xdr:sp macro="[0]!Q_AddUnderlyingRow_Click" textlink="">
      <xdr:nvSpPr>
        <xdr:cNvPr id="17414" name="AutoShape 6">
          <a:extLst>
            <a:ext uri="{FF2B5EF4-FFF2-40B4-BE49-F238E27FC236}">
              <a16:creationId xmlns:a16="http://schemas.microsoft.com/office/drawing/2014/main" id="{00000000-0008-0000-0D00-000006440000}"/>
            </a:ext>
          </a:extLst>
        </xdr:cNvPr>
        <xdr:cNvSpPr>
          <a:spLocks noChangeArrowheads="1"/>
        </xdr:cNvSpPr>
      </xdr:nvSpPr>
      <xdr:spPr bwMode="auto">
        <a:xfrm>
          <a:off x="171450" y="2638425"/>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1</xdr:col>
      <xdr:colOff>95250</xdr:colOff>
      <xdr:row>20</xdr:row>
      <xdr:rowOff>47625</xdr:rowOff>
    </xdr:from>
    <xdr:to>
      <xdr:col>1</xdr:col>
      <xdr:colOff>533400</xdr:colOff>
      <xdr:row>21</xdr:row>
      <xdr:rowOff>0</xdr:rowOff>
    </xdr:to>
    <xdr:sp macro="[0]!Q_AddPersonalUmbrellaRow_Click" textlink="">
      <xdr:nvSpPr>
        <xdr:cNvPr id="17415" name="AutoShape 7">
          <a:extLst>
            <a:ext uri="{FF2B5EF4-FFF2-40B4-BE49-F238E27FC236}">
              <a16:creationId xmlns:a16="http://schemas.microsoft.com/office/drawing/2014/main" id="{00000000-0008-0000-0D00-000007440000}"/>
            </a:ext>
          </a:extLst>
        </xdr:cNvPr>
        <xdr:cNvSpPr>
          <a:spLocks noChangeArrowheads="1"/>
        </xdr:cNvSpPr>
      </xdr:nvSpPr>
      <xdr:spPr bwMode="auto">
        <a:xfrm>
          <a:off x="219075" y="3771900"/>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4</xdr:col>
      <xdr:colOff>57150</xdr:colOff>
      <xdr:row>29</xdr:row>
      <xdr:rowOff>38100</xdr:rowOff>
    </xdr:from>
    <xdr:to>
      <xdr:col>10</xdr:col>
      <xdr:colOff>352425</xdr:colOff>
      <xdr:row>30</xdr:row>
      <xdr:rowOff>152400</xdr:rowOff>
    </xdr:to>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2105025" y="6353175"/>
          <a:ext cx="4381500"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161926</xdr:colOff>
      <xdr:row>0</xdr:row>
      <xdr:rowOff>95250</xdr:rowOff>
    </xdr:from>
    <xdr:to>
      <xdr:col>3</xdr:col>
      <xdr:colOff>5095875</xdr:colOff>
      <xdr:row>3</xdr:row>
      <xdr:rowOff>9525</xdr:rowOff>
    </xdr:to>
    <xdr:sp macro="" textlink="">
      <xdr:nvSpPr>
        <xdr:cNvPr id="2" name="Rectangle 1">
          <a:extLst>
            <a:ext uri="{FF2B5EF4-FFF2-40B4-BE49-F238E27FC236}">
              <a16:creationId xmlns:a16="http://schemas.microsoft.com/office/drawing/2014/main" id="{00000000-0008-0000-0E00-000002000000}"/>
            </a:ext>
          </a:extLst>
        </xdr:cNvPr>
        <xdr:cNvSpPr/>
      </xdr:nvSpPr>
      <xdr:spPr bwMode="auto">
        <a:xfrm>
          <a:off x="771526" y="95250"/>
          <a:ext cx="4933949" cy="400050"/>
        </a:xfrm>
        <a:prstGeom prst="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2000"/>
            <a:t>Underwriting Questions - General</a:t>
          </a:r>
        </a:p>
      </xdr:txBody>
    </xdr:sp>
    <xdr:clientData/>
  </xdr:twoCellAnchor>
  <xdr:twoCellAnchor>
    <xdr:from>
      <xdr:col>3</xdr:col>
      <xdr:colOff>697102</xdr:colOff>
      <xdr:row>133</xdr:row>
      <xdr:rowOff>68580</xdr:rowOff>
    </xdr:from>
    <xdr:to>
      <xdr:col>3</xdr:col>
      <xdr:colOff>5040502</xdr:colOff>
      <xdr:row>134</xdr:row>
      <xdr:rowOff>162892</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2320162" y="59009280"/>
          <a:ext cx="4343400" cy="2771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57150</xdr:colOff>
          <xdr:row>6</xdr:row>
          <xdr:rowOff>57150</xdr:rowOff>
        </xdr:from>
        <xdr:to>
          <xdr:col>4</xdr:col>
          <xdr:colOff>647700</xdr:colOff>
          <xdr:row>6</xdr:row>
          <xdr:rowOff>238125</xdr:rowOff>
        </xdr:to>
        <xdr:sp macro="" textlink="">
          <xdr:nvSpPr>
            <xdr:cNvPr id="23553" name="Check Box 1"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Cancelled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771525</xdr:colOff>
          <xdr:row>6</xdr:row>
          <xdr:rowOff>57150</xdr:rowOff>
        </xdr:from>
        <xdr:to>
          <xdr:col>4</xdr:col>
          <xdr:colOff>1485900</xdr:colOff>
          <xdr:row>6</xdr:row>
          <xdr:rowOff>238125</xdr:rowOff>
        </xdr:to>
        <xdr:sp macro="" textlink="">
          <xdr:nvSpPr>
            <xdr:cNvPr id="23554" name="Check Box 2" hidden="1">
              <a:extLst>
                <a:ext uri="{63B3BB69-23CF-44E3-9099-C40C66FF867C}">
                  <a14:compatExt spid="_x0000_s23554"/>
                </a:ext>
                <a:ext uri="{FF2B5EF4-FFF2-40B4-BE49-F238E27FC236}">
                  <a16:creationId xmlns:a16="http://schemas.microsoft.com/office/drawing/2014/main" id="{00000000-0008-0000-0E00-00000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Non-Renewed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6</xdr:row>
          <xdr:rowOff>57150</xdr:rowOff>
        </xdr:from>
        <xdr:to>
          <xdr:col>5</xdr:col>
          <xdr:colOff>847725</xdr:colOff>
          <xdr:row>6</xdr:row>
          <xdr:rowOff>238125</xdr:rowOff>
        </xdr:to>
        <xdr:sp macro="" textlink="">
          <xdr:nvSpPr>
            <xdr:cNvPr id="23555" name="Check Box 3" hidden="1">
              <a:extLst>
                <a:ext uri="{63B3BB69-23CF-44E3-9099-C40C66FF867C}">
                  <a14:compatExt spid="_x0000_s23555"/>
                </a:ext>
                <a:ext uri="{FF2B5EF4-FFF2-40B4-BE49-F238E27FC236}">
                  <a16:creationId xmlns:a16="http://schemas.microsoft.com/office/drawing/2014/main" id="{00000000-0008-0000-0E00-00000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Declined Quoting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6</xdr:row>
          <xdr:rowOff>57150</xdr:rowOff>
        </xdr:from>
        <xdr:to>
          <xdr:col>6</xdr:col>
          <xdr:colOff>400050</xdr:colOff>
          <xdr:row>6</xdr:row>
          <xdr:rowOff>238125</xdr:rowOff>
        </xdr:to>
        <xdr:sp macro="" textlink="">
          <xdr:nvSpPr>
            <xdr:cNvPr id="23556" name="Check Box 4" hidden="1">
              <a:extLst>
                <a:ext uri="{63B3BB69-23CF-44E3-9099-C40C66FF867C}">
                  <a14:compatExt spid="_x0000_s23556"/>
                </a:ext>
                <a:ext uri="{FF2B5EF4-FFF2-40B4-BE49-F238E27FC236}">
                  <a16:creationId xmlns:a16="http://schemas.microsoft.com/office/drawing/2014/main" id="{00000000-0008-0000-0E00-00000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20</xdr:row>
          <xdr:rowOff>19050</xdr:rowOff>
        </xdr:from>
        <xdr:to>
          <xdr:col>7</xdr:col>
          <xdr:colOff>66675</xdr:colOff>
          <xdr:row>20</xdr:row>
          <xdr:rowOff>219075</xdr:rowOff>
        </xdr:to>
        <xdr:sp macro="" textlink="">
          <xdr:nvSpPr>
            <xdr:cNvPr id="23560" name="Check Box 8" hidden="1">
              <a:extLst>
                <a:ext uri="{63B3BB69-23CF-44E3-9099-C40C66FF867C}">
                  <a14:compatExt spid="_x0000_s23560"/>
                </a:ext>
                <a:ext uri="{FF2B5EF4-FFF2-40B4-BE49-F238E27FC236}">
                  <a16:creationId xmlns:a16="http://schemas.microsoft.com/office/drawing/2014/main" id="{00000000-0008-0000-0E00-00000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They provide their own insurance with applicant listed as an additional insured.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20</xdr:row>
          <xdr:rowOff>209550</xdr:rowOff>
        </xdr:from>
        <xdr:to>
          <xdr:col>6</xdr:col>
          <xdr:colOff>723900</xdr:colOff>
          <xdr:row>20</xdr:row>
          <xdr:rowOff>390525</xdr:rowOff>
        </xdr:to>
        <xdr:sp macro="" textlink="">
          <xdr:nvSpPr>
            <xdr:cNvPr id="23561" name="Check Box 9" hidden="1">
              <a:extLst>
                <a:ext uri="{63B3BB69-23CF-44E3-9099-C40C66FF867C}">
                  <a14:compatExt spid="_x0000_s23561"/>
                </a:ext>
                <a:ext uri="{FF2B5EF4-FFF2-40B4-BE49-F238E27FC236}">
                  <a16:creationId xmlns:a16="http://schemas.microsoft.com/office/drawing/2014/main" id="{00000000-0008-0000-0E00-00000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They sign a furnished auto agreement (if so, please provide a copy).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20</xdr:row>
          <xdr:rowOff>400050</xdr:rowOff>
        </xdr:from>
        <xdr:to>
          <xdr:col>6</xdr:col>
          <xdr:colOff>809625</xdr:colOff>
          <xdr:row>20</xdr:row>
          <xdr:rowOff>571500</xdr:rowOff>
        </xdr:to>
        <xdr:sp macro="" textlink="">
          <xdr:nvSpPr>
            <xdr:cNvPr id="23562" name="Check Box 10" hidden="1">
              <a:extLst>
                <a:ext uri="{63B3BB69-23CF-44E3-9099-C40C66FF867C}">
                  <a14:compatExt spid="_x0000_s23562"/>
                </a:ext>
                <a:ext uri="{FF2B5EF4-FFF2-40B4-BE49-F238E27FC236}">
                  <a16:creationId xmlns:a16="http://schemas.microsoft.com/office/drawing/2014/main" id="{00000000-0008-0000-0E00-00000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They have deductible participation.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20</xdr:row>
          <xdr:rowOff>571500</xdr:rowOff>
        </xdr:from>
        <xdr:to>
          <xdr:col>5</xdr:col>
          <xdr:colOff>390525</xdr:colOff>
          <xdr:row>21</xdr:row>
          <xdr:rowOff>0</xdr:rowOff>
        </xdr:to>
        <xdr:sp macro="" textlink="">
          <xdr:nvSpPr>
            <xdr:cNvPr id="23563" name="Check Box 11" descr="Fully fenced premises" hidden="1">
              <a:extLst>
                <a:ext uri="{63B3BB69-23CF-44E3-9099-C40C66FF867C}">
                  <a14:compatExt spid="_x0000_s23563"/>
                </a:ext>
                <a:ext uri="{FF2B5EF4-FFF2-40B4-BE49-F238E27FC236}">
                  <a16:creationId xmlns:a16="http://schemas.microsoft.com/office/drawing/2014/main" id="{00000000-0008-0000-0E00-00000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1247775</xdr:colOff>
          <xdr:row>33</xdr:row>
          <xdr:rowOff>180975</xdr:rowOff>
        </xdr:to>
        <xdr:sp macro="" textlink="">
          <xdr:nvSpPr>
            <xdr:cNvPr id="23566" name="Check Box 14" descr="Fully fenced premises" hidden="1">
              <a:extLst>
                <a:ext uri="{63B3BB69-23CF-44E3-9099-C40C66FF867C}">
                  <a14:compatExt spid="_x0000_s23566"/>
                </a:ext>
                <a:ext uri="{FF2B5EF4-FFF2-40B4-BE49-F238E27FC236}">
                  <a16:creationId xmlns:a16="http://schemas.microsoft.com/office/drawing/2014/main" id="{00000000-0008-0000-0E00-00000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Fully fenced premises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1514475</xdr:colOff>
          <xdr:row>33</xdr:row>
          <xdr:rowOff>19050</xdr:rowOff>
        </xdr:from>
        <xdr:to>
          <xdr:col>6</xdr:col>
          <xdr:colOff>342900</xdr:colOff>
          <xdr:row>33</xdr:row>
          <xdr:rowOff>190500</xdr:rowOff>
        </xdr:to>
        <xdr:sp macro="" textlink="">
          <xdr:nvSpPr>
            <xdr:cNvPr id="23567" name="Check Box 15" hidden="1">
              <a:extLst>
                <a:ext uri="{63B3BB69-23CF-44E3-9099-C40C66FF867C}">
                  <a14:compatExt spid="_x0000_s23567"/>
                </a:ext>
                <a:ext uri="{FF2B5EF4-FFF2-40B4-BE49-F238E27FC236}">
                  <a16:creationId xmlns:a16="http://schemas.microsoft.com/office/drawing/2014/main" id="{00000000-0008-0000-0E00-00000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Blocked entrances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161925</xdr:rowOff>
        </xdr:from>
        <xdr:to>
          <xdr:col>5</xdr:col>
          <xdr:colOff>142875</xdr:colOff>
          <xdr:row>33</xdr:row>
          <xdr:rowOff>333375</xdr:rowOff>
        </xdr:to>
        <xdr:sp macro="" textlink="">
          <xdr:nvSpPr>
            <xdr:cNvPr id="23568" name="Check Box 16" hidden="1">
              <a:extLst>
                <a:ext uri="{63B3BB69-23CF-44E3-9099-C40C66FF867C}">
                  <a14:compatExt spid="_x0000_s23568"/>
                </a:ext>
                <a:ext uri="{FF2B5EF4-FFF2-40B4-BE49-F238E27FC236}">
                  <a16:creationId xmlns:a16="http://schemas.microsoft.com/office/drawing/2014/main" id="{00000000-0008-0000-0E00-00001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After-hours lighting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1514475</xdr:colOff>
          <xdr:row>33</xdr:row>
          <xdr:rowOff>161925</xdr:rowOff>
        </xdr:from>
        <xdr:to>
          <xdr:col>6</xdr:col>
          <xdr:colOff>457200</xdr:colOff>
          <xdr:row>33</xdr:row>
          <xdr:rowOff>333375</xdr:rowOff>
        </xdr:to>
        <xdr:sp macro="" textlink="">
          <xdr:nvSpPr>
            <xdr:cNvPr id="23569" name="Check Box 17" hidden="1">
              <a:extLst>
                <a:ext uri="{63B3BB69-23CF-44E3-9099-C40C66FF867C}">
                  <a14:compatExt spid="_x0000_s23569"/>
                </a:ext>
                <a:ext uri="{FF2B5EF4-FFF2-40B4-BE49-F238E27FC236}">
                  <a16:creationId xmlns:a16="http://schemas.microsoft.com/office/drawing/2014/main" id="{00000000-0008-0000-0E00-00001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Surveillance cameras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323850</xdr:rowOff>
        </xdr:from>
        <xdr:to>
          <xdr:col>4</xdr:col>
          <xdr:colOff>1276350</xdr:colOff>
          <xdr:row>33</xdr:row>
          <xdr:rowOff>495300</xdr:rowOff>
        </xdr:to>
        <xdr:sp macro="" textlink="">
          <xdr:nvSpPr>
            <xdr:cNvPr id="23570" name="Check Box 18" hidden="1">
              <a:extLst>
                <a:ext uri="{63B3BB69-23CF-44E3-9099-C40C66FF867C}">
                  <a14:compatExt spid="_x0000_s23570"/>
                </a:ext>
                <a:ext uri="{FF2B5EF4-FFF2-40B4-BE49-F238E27FC236}">
                  <a16:creationId xmlns:a16="http://schemas.microsoft.com/office/drawing/2014/main" id="{00000000-0008-0000-0E00-00001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Security Guards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1524000</xdr:colOff>
          <xdr:row>33</xdr:row>
          <xdr:rowOff>323850</xdr:rowOff>
        </xdr:from>
        <xdr:to>
          <xdr:col>6</xdr:col>
          <xdr:colOff>647700</xdr:colOff>
          <xdr:row>33</xdr:row>
          <xdr:rowOff>504825</xdr:rowOff>
        </xdr:to>
        <xdr:sp macro="" textlink="">
          <xdr:nvSpPr>
            <xdr:cNvPr id="23571" name="Check Box 19" hidden="1">
              <a:extLst>
                <a:ext uri="{63B3BB69-23CF-44E3-9099-C40C66FF867C}">
                  <a14:compatExt spid="_x0000_s23571"/>
                </a:ext>
                <a:ext uri="{FF2B5EF4-FFF2-40B4-BE49-F238E27FC236}">
                  <a16:creationId xmlns:a16="http://schemas.microsoft.com/office/drawing/2014/main" id="{00000000-0008-0000-0E00-00001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Guard dogs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495300</xdr:rowOff>
        </xdr:from>
        <xdr:to>
          <xdr:col>5</xdr:col>
          <xdr:colOff>333375</xdr:colOff>
          <xdr:row>33</xdr:row>
          <xdr:rowOff>666750</xdr:rowOff>
        </xdr:to>
        <xdr:sp macro="" textlink="">
          <xdr:nvSpPr>
            <xdr:cNvPr id="23572" name="Check Box 20" hidden="1">
              <a:extLst>
                <a:ext uri="{63B3BB69-23CF-44E3-9099-C40C66FF867C}">
                  <a14:compatExt spid="_x0000_s23572"/>
                </a:ext>
                <a:ext uri="{FF2B5EF4-FFF2-40B4-BE49-F238E27FC236}">
                  <a16:creationId xmlns:a16="http://schemas.microsoft.com/office/drawing/2014/main" id="{00000000-0008-0000-0E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Alarm System</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42</xdr:row>
          <xdr:rowOff>47625</xdr:rowOff>
        </xdr:from>
        <xdr:to>
          <xdr:col>6</xdr:col>
          <xdr:colOff>485775</xdr:colOff>
          <xdr:row>42</xdr:row>
          <xdr:rowOff>219075</xdr:rowOff>
        </xdr:to>
        <xdr:sp macro="" textlink="">
          <xdr:nvSpPr>
            <xdr:cNvPr id="23587" name="Check Box 35" hidden="1">
              <a:extLst>
                <a:ext uri="{63B3BB69-23CF-44E3-9099-C40C66FF867C}">
                  <a14:compatExt spid="_x0000_s23587"/>
                </a:ext>
                <a:ext uri="{FF2B5EF4-FFF2-40B4-BE49-F238E27FC236}">
                  <a16:creationId xmlns:a16="http://schemas.microsoft.com/office/drawing/2014/main" id="{00000000-0008-0000-0E00-00002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Applicant does not use Contract Drivers. (No other checkboxes apply.)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42</xdr:row>
          <xdr:rowOff>228600</xdr:rowOff>
        </xdr:from>
        <xdr:to>
          <xdr:col>6</xdr:col>
          <xdr:colOff>295275</xdr:colOff>
          <xdr:row>42</xdr:row>
          <xdr:rowOff>400050</xdr:rowOff>
        </xdr:to>
        <xdr:sp macro="" textlink="">
          <xdr:nvSpPr>
            <xdr:cNvPr id="23588" name="Check Box 36" hidden="1">
              <a:extLst>
                <a:ext uri="{63B3BB69-23CF-44E3-9099-C40C66FF867C}">
                  <a14:compatExt spid="_x0000_s23588"/>
                </a:ext>
                <a:ext uri="{FF2B5EF4-FFF2-40B4-BE49-F238E27FC236}">
                  <a16:creationId xmlns:a16="http://schemas.microsoft.com/office/drawing/2014/main" id="{00000000-0008-0000-0E00-00002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Applicant uses Contract Driver's 1-20 times a month.</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42</xdr:row>
          <xdr:rowOff>409575</xdr:rowOff>
        </xdr:from>
        <xdr:to>
          <xdr:col>6</xdr:col>
          <xdr:colOff>333375</xdr:colOff>
          <xdr:row>42</xdr:row>
          <xdr:rowOff>590550</xdr:rowOff>
        </xdr:to>
        <xdr:sp macro="" textlink="">
          <xdr:nvSpPr>
            <xdr:cNvPr id="23590" name="Check Box 38" hidden="1">
              <a:extLst>
                <a:ext uri="{63B3BB69-23CF-44E3-9099-C40C66FF867C}">
                  <a14:compatExt spid="_x0000_s23590"/>
                </a:ext>
                <a:ext uri="{FF2B5EF4-FFF2-40B4-BE49-F238E27FC236}">
                  <a16:creationId xmlns:a16="http://schemas.microsoft.com/office/drawing/2014/main" id="{00000000-0008-0000-0E00-00002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Applicant uses Contract Driver's more than 20 times a month.</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42</xdr:row>
          <xdr:rowOff>581025</xdr:rowOff>
        </xdr:from>
        <xdr:to>
          <xdr:col>6</xdr:col>
          <xdr:colOff>571500</xdr:colOff>
          <xdr:row>42</xdr:row>
          <xdr:rowOff>1000125</xdr:rowOff>
        </xdr:to>
        <xdr:sp macro="" textlink="">
          <xdr:nvSpPr>
            <xdr:cNvPr id="23591" name="Check Box 39" descr="Applicant has a Contract Driver contract in place. (Provide a copy prior to binding.)" hidden="1">
              <a:extLst>
                <a:ext uri="{63B3BB69-23CF-44E3-9099-C40C66FF867C}">
                  <a14:compatExt spid="_x0000_s23591"/>
                </a:ext>
                <a:ext uri="{FF2B5EF4-FFF2-40B4-BE49-F238E27FC236}">
                  <a16:creationId xmlns:a16="http://schemas.microsoft.com/office/drawing/2014/main" id="{00000000-0008-0000-0E00-00002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Applicant has a Contract Driver contract in place. (Provide a copy prior to binding.)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60</xdr:row>
          <xdr:rowOff>19050</xdr:rowOff>
        </xdr:from>
        <xdr:to>
          <xdr:col>4</xdr:col>
          <xdr:colOff>981075</xdr:colOff>
          <xdr:row>60</xdr:row>
          <xdr:rowOff>190500</xdr:rowOff>
        </xdr:to>
        <xdr:sp macro="" textlink="">
          <xdr:nvSpPr>
            <xdr:cNvPr id="23594" name="Check Box 42" hidden="1">
              <a:extLst>
                <a:ext uri="{63B3BB69-23CF-44E3-9099-C40C66FF867C}">
                  <a14:compatExt spid="_x0000_s23594"/>
                </a:ext>
                <a:ext uri="{FF2B5EF4-FFF2-40B4-BE49-F238E27FC236}">
                  <a16:creationId xmlns:a16="http://schemas.microsoft.com/office/drawing/2014/main" id="{00000000-0008-0000-0E00-00002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Pre-employment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1076325</xdr:colOff>
          <xdr:row>60</xdr:row>
          <xdr:rowOff>19050</xdr:rowOff>
        </xdr:from>
        <xdr:to>
          <xdr:col>5</xdr:col>
          <xdr:colOff>419100</xdr:colOff>
          <xdr:row>60</xdr:row>
          <xdr:rowOff>190500</xdr:rowOff>
        </xdr:to>
        <xdr:sp macro="" textlink="">
          <xdr:nvSpPr>
            <xdr:cNvPr id="23595" name="Check Box 43" hidden="1">
              <a:extLst>
                <a:ext uri="{63B3BB69-23CF-44E3-9099-C40C66FF867C}">
                  <a14:compatExt spid="_x0000_s23595"/>
                </a:ext>
                <a:ext uri="{FF2B5EF4-FFF2-40B4-BE49-F238E27FC236}">
                  <a16:creationId xmlns:a16="http://schemas.microsoft.com/office/drawing/2014/main" id="{00000000-0008-0000-0E00-00002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Random</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60</xdr:row>
          <xdr:rowOff>9525</xdr:rowOff>
        </xdr:from>
        <xdr:to>
          <xdr:col>5</xdr:col>
          <xdr:colOff>1171575</xdr:colOff>
          <xdr:row>60</xdr:row>
          <xdr:rowOff>219075</xdr:rowOff>
        </xdr:to>
        <xdr:sp macro="" textlink="">
          <xdr:nvSpPr>
            <xdr:cNvPr id="23596" name="Check Box 44" hidden="1">
              <a:extLst>
                <a:ext uri="{63B3BB69-23CF-44E3-9099-C40C66FF867C}">
                  <a14:compatExt spid="_x0000_s23596"/>
                </a:ext>
                <a:ext uri="{FF2B5EF4-FFF2-40B4-BE49-F238E27FC236}">
                  <a16:creationId xmlns:a16="http://schemas.microsoft.com/office/drawing/2014/main" id="{00000000-0008-0000-0E00-00002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Post Accident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61</xdr:row>
          <xdr:rowOff>76200</xdr:rowOff>
        </xdr:from>
        <xdr:to>
          <xdr:col>5</xdr:col>
          <xdr:colOff>28575</xdr:colOff>
          <xdr:row>61</xdr:row>
          <xdr:rowOff>247650</xdr:rowOff>
        </xdr:to>
        <xdr:sp macro="" textlink="">
          <xdr:nvSpPr>
            <xdr:cNvPr id="23597" name="Check Box 45" hidden="1">
              <a:extLst>
                <a:ext uri="{63B3BB69-23CF-44E3-9099-C40C66FF867C}">
                  <a14:compatExt spid="_x0000_s23597"/>
                </a:ext>
                <a:ext uri="{FF2B5EF4-FFF2-40B4-BE49-F238E27FC236}">
                  <a16:creationId xmlns:a16="http://schemas.microsoft.com/office/drawing/2014/main" id="{00000000-0008-0000-0E00-00002D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Disciplinary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1304925</xdr:colOff>
          <xdr:row>61</xdr:row>
          <xdr:rowOff>76200</xdr:rowOff>
        </xdr:from>
        <xdr:to>
          <xdr:col>6</xdr:col>
          <xdr:colOff>133350</xdr:colOff>
          <xdr:row>61</xdr:row>
          <xdr:rowOff>247650</xdr:rowOff>
        </xdr:to>
        <xdr:sp macro="" textlink="">
          <xdr:nvSpPr>
            <xdr:cNvPr id="23598" name="Check Box 46" hidden="1">
              <a:extLst>
                <a:ext uri="{63B3BB69-23CF-44E3-9099-C40C66FF867C}">
                  <a14:compatExt spid="_x0000_s23598"/>
                </a:ext>
                <a:ext uri="{FF2B5EF4-FFF2-40B4-BE49-F238E27FC236}">
                  <a16:creationId xmlns:a16="http://schemas.microsoft.com/office/drawing/2014/main" id="{00000000-0008-0000-0E00-00002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Anti-harassment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61</xdr:row>
          <xdr:rowOff>247650</xdr:rowOff>
        </xdr:from>
        <xdr:to>
          <xdr:col>5</xdr:col>
          <xdr:colOff>28575</xdr:colOff>
          <xdr:row>61</xdr:row>
          <xdr:rowOff>428625</xdr:rowOff>
        </xdr:to>
        <xdr:sp macro="" textlink="">
          <xdr:nvSpPr>
            <xdr:cNvPr id="23599" name="Check Box 47" hidden="1">
              <a:extLst>
                <a:ext uri="{63B3BB69-23CF-44E3-9099-C40C66FF867C}">
                  <a14:compatExt spid="_x0000_s23599"/>
                </a:ext>
                <a:ext uri="{FF2B5EF4-FFF2-40B4-BE49-F238E27FC236}">
                  <a16:creationId xmlns:a16="http://schemas.microsoft.com/office/drawing/2014/main" id="{00000000-0008-0000-0E00-00002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Sexual Harassment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61</xdr:row>
          <xdr:rowOff>428625</xdr:rowOff>
        </xdr:from>
        <xdr:to>
          <xdr:col>5</xdr:col>
          <xdr:colOff>38100</xdr:colOff>
          <xdr:row>61</xdr:row>
          <xdr:rowOff>600075</xdr:rowOff>
        </xdr:to>
        <xdr:sp macro="" textlink="">
          <xdr:nvSpPr>
            <xdr:cNvPr id="23600" name="Check Box 48" hidden="1">
              <a:extLst>
                <a:ext uri="{63B3BB69-23CF-44E3-9099-C40C66FF867C}">
                  <a14:compatExt spid="_x0000_s23600"/>
                </a:ext>
                <a:ext uri="{FF2B5EF4-FFF2-40B4-BE49-F238E27FC236}">
                  <a16:creationId xmlns:a16="http://schemas.microsoft.com/office/drawing/2014/main" id="{00000000-0008-0000-0E00-00003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Termination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1314450</xdr:colOff>
          <xdr:row>61</xdr:row>
          <xdr:rowOff>238125</xdr:rowOff>
        </xdr:from>
        <xdr:to>
          <xdr:col>6</xdr:col>
          <xdr:colOff>142875</xdr:colOff>
          <xdr:row>61</xdr:row>
          <xdr:rowOff>409575</xdr:rowOff>
        </xdr:to>
        <xdr:sp macro="" textlink="">
          <xdr:nvSpPr>
            <xdr:cNvPr id="23601" name="Check Box 49" hidden="1">
              <a:extLst>
                <a:ext uri="{63B3BB69-23CF-44E3-9099-C40C66FF867C}">
                  <a14:compatExt spid="_x0000_s23601"/>
                </a:ext>
                <a:ext uri="{FF2B5EF4-FFF2-40B4-BE49-F238E27FC236}">
                  <a16:creationId xmlns:a16="http://schemas.microsoft.com/office/drawing/2014/main" id="{00000000-0008-0000-0E00-00003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Drug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1323975</xdr:colOff>
          <xdr:row>61</xdr:row>
          <xdr:rowOff>409575</xdr:rowOff>
        </xdr:from>
        <xdr:to>
          <xdr:col>6</xdr:col>
          <xdr:colOff>152400</xdr:colOff>
          <xdr:row>61</xdr:row>
          <xdr:rowOff>590550</xdr:rowOff>
        </xdr:to>
        <xdr:sp macro="" textlink="">
          <xdr:nvSpPr>
            <xdr:cNvPr id="23602" name="Check Box 50" hidden="1">
              <a:extLst>
                <a:ext uri="{63B3BB69-23CF-44E3-9099-C40C66FF867C}">
                  <a14:compatExt spid="_x0000_s23602"/>
                </a:ext>
                <a:ext uri="{FF2B5EF4-FFF2-40B4-BE49-F238E27FC236}">
                  <a16:creationId xmlns:a16="http://schemas.microsoft.com/office/drawing/2014/main" id="{00000000-0008-0000-0E00-00003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Background Checks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61</xdr:row>
          <xdr:rowOff>600075</xdr:rowOff>
        </xdr:from>
        <xdr:to>
          <xdr:col>5</xdr:col>
          <xdr:colOff>38100</xdr:colOff>
          <xdr:row>61</xdr:row>
          <xdr:rowOff>781050</xdr:rowOff>
        </xdr:to>
        <xdr:sp macro="" textlink="">
          <xdr:nvSpPr>
            <xdr:cNvPr id="23603" name="Check Box 51" hidden="1">
              <a:extLst>
                <a:ext uri="{63B3BB69-23CF-44E3-9099-C40C66FF867C}">
                  <a14:compatExt spid="_x0000_s23603"/>
                </a:ext>
                <a:ext uri="{FF2B5EF4-FFF2-40B4-BE49-F238E27FC236}">
                  <a16:creationId xmlns:a16="http://schemas.microsoft.com/office/drawing/2014/main" id="{00000000-0008-0000-0E00-00003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Corrective Action Procedures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61</xdr:row>
          <xdr:rowOff>628650</xdr:rowOff>
        </xdr:from>
        <xdr:to>
          <xdr:col>6</xdr:col>
          <xdr:colOff>1009650</xdr:colOff>
          <xdr:row>61</xdr:row>
          <xdr:rowOff>819150</xdr:rowOff>
        </xdr:to>
        <xdr:sp macro="" textlink="">
          <xdr:nvSpPr>
            <xdr:cNvPr id="23604" name="Check Box 52" hidden="1">
              <a:extLst>
                <a:ext uri="{63B3BB69-23CF-44E3-9099-C40C66FF867C}">
                  <a14:compatExt spid="_x0000_s23604"/>
                </a:ext>
                <a:ext uri="{FF2B5EF4-FFF2-40B4-BE49-F238E27FC236}">
                  <a16:creationId xmlns:a16="http://schemas.microsoft.com/office/drawing/2014/main" id="{00000000-0008-0000-0E00-00003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Involuntary Termination Procedures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933450</xdr:colOff>
          <xdr:row>61</xdr:row>
          <xdr:rowOff>447675</xdr:rowOff>
        </xdr:from>
        <xdr:to>
          <xdr:col>7</xdr:col>
          <xdr:colOff>95250</xdr:colOff>
          <xdr:row>61</xdr:row>
          <xdr:rowOff>628650</xdr:rowOff>
        </xdr:to>
        <xdr:sp macro="" textlink="">
          <xdr:nvSpPr>
            <xdr:cNvPr id="23605" name="Check Box 53" hidden="1">
              <a:extLst>
                <a:ext uri="{63B3BB69-23CF-44E3-9099-C40C66FF867C}">
                  <a14:compatExt spid="_x0000_s23605"/>
                </a:ext>
                <a:ext uri="{FF2B5EF4-FFF2-40B4-BE49-F238E27FC236}">
                  <a16:creationId xmlns:a16="http://schemas.microsoft.com/office/drawing/2014/main" id="{00000000-0008-0000-0E00-00003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Employment at Will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952500</xdr:colOff>
          <xdr:row>61</xdr:row>
          <xdr:rowOff>247650</xdr:rowOff>
        </xdr:from>
        <xdr:to>
          <xdr:col>7</xdr:col>
          <xdr:colOff>114300</xdr:colOff>
          <xdr:row>61</xdr:row>
          <xdr:rowOff>428625</xdr:rowOff>
        </xdr:to>
        <xdr:sp macro="" textlink="">
          <xdr:nvSpPr>
            <xdr:cNvPr id="23606" name="Check Box 54" hidden="1">
              <a:extLst>
                <a:ext uri="{63B3BB69-23CF-44E3-9099-C40C66FF867C}">
                  <a14:compatExt spid="_x0000_s23606"/>
                </a:ext>
                <a:ext uri="{FF2B5EF4-FFF2-40B4-BE49-F238E27FC236}">
                  <a16:creationId xmlns:a16="http://schemas.microsoft.com/office/drawing/2014/main" id="{00000000-0008-0000-0E00-00003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Electronic Data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952500</xdr:colOff>
          <xdr:row>61</xdr:row>
          <xdr:rowOff>76200</xdr:rowOff>
        </xdr:from>
        <xdr:to>
          <xdr:col>6</xdr:col>
          <xdr:colOff>1276350</xdr:colOff>
          <xdr:row>61</xdr:row>
          <xdr:rowOff>247650</xdr:rowOff>
        </xdr:to>
        <xdr:sp macro="" textlink="">
          <xdr:nvSpPr>
            <xdr:cNvPr id="23607" name="Check Box 55" hidden="1">
              <a:extLst>
                <a:ext uri="{63B3BB69-23CF-44E3-9099-C40C66FF867C}">
                  <a14:compatExt spid="_x0000_s23607"/>
                </a:ext>
                <a:ext uri="{FF2B5EF4-FFF2-40B4-BE49-F238E27FC236}">
                  <a16:creationId xmlns:a16="http://schemas.microsoft.com/office/drawing/2014/main" id="{00000000-0008-0000-0E00-00003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Anti-discrimination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69</xdr:row>
          <xdr:rowOff>28575</xdr:rowOff>
        </xdr:from>
        <xdr:to>
          <xdr:col>7</xdr:col>
          <xdr:colOff>266700</xdr:colOff>
          <xdr:row>69</xdr:row>
          <xdr:rowOff>209550</xdr:rowOff>
        </xdr:to>
        <xdr:sp macro="" textlink="">
          <xdr:nvSpPr>
            <xdr:cNvPr id="23608" name="Check Box 56" hidden="1">
              <a:extLst>
                <a:ext uri="{63B3BB69-23CF-44E3-9099-C40C66FF867C}">
                  <a14:compatExt spid="_x0000_s23608"/>
                </a:ext>
                <a:ext uri="{FF2B5EF4-FFF2-40B4-BE49-F238E27FC236}">
                  <a16:creationId xmlns:a16="http://schemas.microsoft.com/office/drawing/2014/main" id="{00000000-0008-0000-0E00-00003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Software update process to ensure all anti-virus and software updates are installed.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69</xdr:row>
          <xdr:rowOff>190500</xdr:rowOff>
        </xdr:from>
        <xdr:to>
          <xdr:col>7</xdr:col>
          <xdr:colOff>38100</xdr:colOff>
          <xdr:row>69</xdr:row>
          <xdr:rowOff>361950</xdr:rowOff>
        </xdr:to>
        <xdr:sp macro="" textlink="">
          <xdr:nvSpPr>
            <xdr:cNvPr id="23609" name="Check Box 57" hidden="1">
              <a:extLst>
                <a:ext uri="{63B3BB69-23CF-44E3-9099-C40C66FF867C}">
                  <a14:compatExt spid="_x0000_s23609"/>
                </a:ext>
                <a:ext uri="{FF2B5EF4-FFF2-40B4-BE49-F238E27FC236}">
                  <a16:creationId xmlns:a16="http://schemas.microsoft.com/office/drawing/2014/main" id="{00000000-0008-0000-0E00-00003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All computers protected with firewalls.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69</xdr:row>
          <xdr:rowOff>342900</xdr:rowOff>
        </xdr:from>
        <xdr:to>
          <xdr:col>6</xdr:col>
          <xdr:colOff>1009650</xdr:colOff>
          <xdr:row>69</xdr:row>
          <xdr:rowOff>571500</xdr:rowOff>
        </xdr:to>
        <xdr:sp macro="" textlink="">
          <xdr:nvSpPr>
            <xdr:cNvPr id="23610" name="Check Box 58" hidden="1">
              <a:extLst>
                <a:ext uri="{63B3BB69-23CF-44E3-9099-C40C66FF867C}">
                  <a14:compatExt spid="_x0000_s23610"/>
                </a:ext>
                <a:ext uri="{FF2B5EF4-FFF2-40B4-BE49-F238E27FC236}">
                  <a16:creationId xmlns:a16="http://schemas.microsoft.com/office/drawing/2014/main" id="{00000000-0008-0000-0E00-00003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Daily virus scans are run on all computers.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1533525</xdr:colOff>
          <xdr:row>33</xdr:row>
          <xdr:rowOff>419100</xdr:rowOff>
        </xdr:from>
        <xdr:to>
          <xdr:col>6</xdr:col>
          <xdr:colOff>676275</xdr:colOff>
          <xdr:row>33</xdr:row>
          <xdr:rowOff>762000</xdr:rowOff>
        </xdr:to>
        <xdr:sp macro="" textlink="">
          <xdr:nvSpPr>
            <xdr:cNvPr id="23621" name="Check Box 69" hidden="1">
              <a:extLst>
                <a:ext uri="{63B3BB69-23CF-44E3-9099-C40C66FF867C}">
                  <a14:compatExt spid="_x0000_s23621"/>
                </a:ext>
                <a:ext uri="{FF2B5EF4-FFF2-40B4-BE49-F238E27FC236}">
                  <a16:creationId xmlns:a16="http://schemas.microsoft.com/office/drawing/2014/main" id="{00000000-0008-0000-0E00-00004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Other, please explain directly below</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xdr:row>
          <xdr:rowOff>38100</xdr:rowOff>
        </xdr:from>
        <xdr:to>
          <xdr:col>2</xdr:col>
          <xdr:colOff>161925</xdr:colOff>
          <xdr:row>1</xdr:row>
          <xdr:rowOff>114300</xdr:rowOff>
        </xdr:to>
        <xdr:sp macro="" textlink="">
          <xdr:nvSpPr>
            <xdr:cNvPr id="23624" name="Button 72" hidden="1">
              <a:extLst>
                <a:ext uri="{63B3BB69-23CF-44E3-9099-C40C66FF867C}">
                  <a14:compatExt spid="_x0000_s23624"/>
                </a:ext>
                <a:ext uri="{FF2B5EF4-FFF2-40B4-BE49-F238E27FC236}">
                  <a16:creationId xmlns:a16="http://schemas.microsoft.com/office/drawing/2014/main" id="{00000000-0008-0000-0E00-00004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Admin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69</xdr:row>
          <xdr:rowOff>504825</xdr:rowOff>
        </xdr:from>
        <xdr:to>
          <xdr:col>6</xdr:col>
          <xdr:colOff>1009650</xdr:colOff>
          <xdr:row>70</xdr:row>
          <xdr:rowOff>95250</xdr:rowOff>
        </xdr:to>
        <xdr:sp macro="" textlink="">
          <xdr:nvSpPr>
            <xdr:cNvPr id="23635" name="Check Box 83" hidden="1">
              <a:extLst>
                <a:ext uri="{63B3BB69-23CF-44E3-9099-C40C66FF867C}">
                  <a14:compatExt spid="_x0000_s23635"/>
                </a:ext>
                <a:ext uri="{FF2B5EF4-FFF2-40B4-BE49-F238E27FC236}">
                  <a16:creationId xmlns:a16="http://schemas.microsoft.com/office/drawing/2014/main" id="{00000000-0008-0000-0E00-00005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61</xdr:row>
          <xdr:rowOff>809625</xdr:rowOff>
        </xdr:from>
        <xdr:to>
          <xdr:col>5</xdr:col>
          <xdr:colOff>552450</xdr:colOff>
          <xdr:row>61</xdr:row>
          <xdr:rowOff>1009650</xdr:rowOff>
        </xdr:to>
        <xdr:sp macro="" textlink="">
          <xdr:nvSpPr>
            <xdr:cNvPr id="23636" name="Check Box 84" hidden="1">
              <a:extLst>
                <a:ext uri="{63B3BB69-23CF-44E3-9099-C40C66FF867C}">
                  <a14:compatExt spid="_x0000_s23636"/>
                </a:ext>
                <a:ext uri="{FF2B5EF4-FFF2-40B4-BE49-F238E27FC236}">
                  <a16:creationId xmlns:a16="http://schemas.microsoft.com/office/drawing/2014/main" id="{00000000-0008-0000-0E00-00005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None of the above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1009650</xdr:colOff>
          <xdr:row>60</xdr:row>
          <xdr:rowOff>19050</xdr:rowOff>
        </xdr:from>
        <xdr:to>
          <xdr:col>6</xdr:col>
          <xdr:colOff>914400</xdr:colOff>
          <xdr:row>60</xdr:row>
          <xdr:rowOff>238125</xdr:rowOff>
        </xdr:to>
        <xdr:sp macro="" textlink="">
          <xdr:nvSpPr>
            <xdr:cNvPr id="23637" name="Check Box 85" hidden="1">
              <a:extLst>
                <a:ext uri="{63B3BB69-23CF-44E3-9099-C40C66FF867C}">
                  <a14:compatExt spid="_x0000_s23637"/>
                </a:ext>
                <a:ext uri="{FF2B5EF4-FFF2-40B4-BE49-F238E27FC236}">
                  <a16:creationId xmlns:a16="http://schemas.microsoft.com/office/drawing/2014/main" id="{00000000-0008-0000-0E00-00005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0</xdr:row>
          <xdr:rowOff>171450</xdr:rowOff>
        </xdr:from>
        <xdr:to>
          <xdr:col>0</xdr:col>
          <xdr:colOff>561975</xdr:colOff>
          <xdr:row>1</xdr:row>
          <xdr:rowOff>152400</xdr:rowOff>
        </xdr:to>
        <xdr:sp macro="" textlink="">
          <xdr:nvSpPr>
            <xdr:cNvPr id="23638" name="Button 86" hidden="1">
              <a:extLst>
                <a:ext uri="{63B3BB69-23CF-44E3-9099-C40C66FF867C}">
                  <a14:compatExt spid="_x0000_s23638"/>
                </a:ext>
                <a:ext uri="{FF2B5EF4-FFF2-40B4-BE49-F238E27FC236}">
                  <a16:creationId xmlns:a16="http://schemas.microsoft.com/office/drawing/2014/main" id="{00000000-0008-0000-0E00-000056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1</xdr:row>
          <xdr:rowOff>9525</xdr:rowOff>
        </xdr:from>
        <xdr:to>
          <xdr:col>8</xdr:col>
          <xdr:colOff>76200</xdr:colOff>
          <xdr:row>2</xdr:row>
          <xdr:rowOff>9525</xdr:rowOff>
        </xdr:to>
        <xdr:sp macro="" textlink="">
          <xdr:nvSpPr>
            <xdr:cNvPr id="23639" name="Button 87" hidden="1">
              <a:extLst>
                <a:ext uri="{63B3BB69-23CF-44E3-9099-C40C66FF867C}">
                  <a14:compatExt spid="_x0000_s23639"/>
                </a:ext>
                <a:ext uri="{FF2B5EF4-FFF2-40B4-BE49-F238E27FC236}">
                  <a16:creationId xmlns:a16="http://schemas.microsoft.com/office/drawing/2014/main" id="{00000000-0008-0000-0E00-000057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Score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xdr:col>
      <xdr:colOff>762000</xdr:colOff>
      <xdr:row>70</xdr:row>
      <xdr:rowOff>114300</xdr:rowOff>
    </xdr:from>
    <xdr:to>
      <xdr:col>5</xdr:col>
      <xdr:colOff>1228725</xdr:colOff>
      <xdr:row>71</xdr:row>
      <xdr:rowOff>171450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114425" y="274320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619126</xdr:colOff>
      <xdr:row>0</xdr:row>
      <xdr:rowOff>19050</xdr:rowOff>
    </xdr:from>
    <xdr:to>
      <xdr:col>2</xdr:col>
      <xdr:colOff>4972050</xdr:colOff>
      <xdr:row>1</xdr:row>
      <xdr:rowOff>133350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4286251" y="19050"/>
          <a:ext cx="4352924" cy="314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33</xdr:row>
      <xdr:rowOff>0</xdr:rowOff>
    </xdr:from>
    <xdr:to>
      <xdr:col>1</xdr:col>
      <xdr:colOff>4200525</xdr:colOff>
      <xdr:row>34</xdr:row>
      <xdr:rowOff>114300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352425" y="91821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73</xdr:row>
      <xdr:rowOff>0</xdr:rowOff>
    </xdr:from>
    <xdr:to>
      <xdr:col>1</xdr:col>
      <xdr:colOff>4200525</xdr:colOff>
      <xdr:row>74</xdr:row>
      <xdr:rowOff>114300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028700" y="137160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0</xdr:colOff>
      <xdr:row>1</xdr:row>
      <xdr:rowOff>0</xdr:rowOff>
    </xdr:from>
    <xdr:to>
      <xdr:col>12</xdr:col>
      <xdr:colOff>542925</xdr:colOff>
      <xdr:row>1</xdr:row>
      <xdr:rowOff>276225</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6638925" y="14287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2007-2014 Harco National Insurance Company. All rights reserved.</a:t>
          </a:r>
          <a:endParaRPr lang="en-US" sz="11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962025</xdr:colOff>
      <xdr:row>0</xdr:row>
      <xdr:rowOff>114300</xdr:rowOff>
    </xdr:from>
    <xdr:to>
      <xdr:col>11</xdr:col>
      <xdr:colOff>2286000</xdr:colOff>
      <xdr:row>2</xdr:row>
      <xdr:rowOff>66675</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3276600" y="1143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2007-2014 Harco National Insurance Company. All rights reserved.</a:t>
          </a:r>
          <a:endParaRPr lang="en-US" sz="11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266700</xdr:colOff>
      <xdr:row>0</xdr:row>
      <xdr:rowOff>85724</xdr:rowOff>
    </xdr:from>
    <xdr:to>
      <xdr:col>1</xdr:col>
      <xdr:colOff>1752600</xdr:colOff>
      <xdr:row>3</xdr:row>
      <xdr:rowOff>152400</xdr:rowOff>
    </xdr:to>
    <xdr:sp macro="[0]!Renumber" textlink="">
      <xdr:nvSpPr>
        <xdr:cNvPr id="2" name="Rounded Rectangle 1">
          <a:extLst>
            <a:ext uri="{FF2B5EF4-FFF2-40B4-BE49-F238E27FC236}">
              <a16:creationId xmlns:a16="http://schemas.microsoft.com/office/drawing/2014/main" id="{00000000-0008-0000-1500-000002000000}"/>
            </a:ext>
          </a:extLst>
        </xdr:cNvPr>
        <xdr:cNvSpPr/>
      </xdr:nvSpPr>
      <xdr:spPr bwMode="auto">
        <a:xfrm>
          <a:off x="876300" y="85724"/>
          <a:ext cx="1485900" cy="552451"/>
        </a:xfrm>
        <a:prstGeom prst="round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1100"/>
            <a:t>Click here to Renumber and/or Delete</a:t>
          </a:r>
        </a:p>
      </xdr:txBody>
    </xdr:sp>
    <xdr:clientData/>
  </xdr:twoCellAnchor>
  <xdr:twoCellAnchor>
    <xdr:from>
      <xdr:col>0</xdr:col>
      <xdr:colOff>400050</xdr:colOff>
      <xdr:row>26</xdr:row>
      <xdr:rowOff>85725</xdr:rowOff>
    </xdr:from>
    <xdr:to>
      <xdr:col>4</xdr:col>
      <xdr:colOff>533400</xdr:colOff>
      <xdr:row>28</xdr:row>
      <xdr:rowOff>38100</xdr:rowOff>
    </xdr:to>
    <xdr:sp macro="" textlink="">
      <xdr:nvSpPr>
        <xdr:cNvPr id="3" name="TextBox 2">
          <a:extLst>
            <a:ext uri="{FF2B5EF4-FFF2-40B4-BE49-F238E27FC236}">
              <a16:creationId xmlns:a16="http://schemas.microsoft.com/office/drawing/2014/main" id="{00000000-0008-0000-1500-000003000000}"/>
            </a:ext>
          </a:extLst>
        </xdr:cNvPr>
        <xdr:cNvSpPr txBox="1"/>
      </xdr:nvSpPr>
      <xdr:spPr>
        <a:xfrm>
          <a:off x="400050" y="25146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9</xdr:col>
      <xdr:colOff>57150</xdr:colOff>
      <xdr:row>15</xdr:row>
      <xdr:rowOff>28575</xdr:rowOff>
    </xdr:from>
    <xdr:to>
      <xdr:col>14</xdr:col>
      <xdr:colOff>361950</xdr:colOff>
      <xdr:row>16</xdr:row>
      <xdr:rowOff>142875</xdr:rowOff>
    </xdr:to>
    <xdr:sp macro="" textlink="">
      <xdr:nvSpPr>
        <xdr:cNvPr id="2" name="TextBox 1">
          <a:extLst>
            <a:ext uri="{FF2B5EF4-FFF2-40B4-BE49-F238E27FC236}">
              <a16:creationId xmlns:a16="http://schemas.microsoft.com/office/drawing/2014/main" id="{00000000-0008-0000-1600-000002000000}"/>
            </a:ext>
          </a:extLst>
        </xdr:cNvPr>
        <xdr:cNvSpPr txBox="1"/>
      </xdr:nvSpPr>
      <xdr:spPr>
        <a:xfrm>
          <a:off x="3371850" y="258127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1</xdr:row>
          <xdr:rowOff>104775</xdr:rowOff>
        </xdr:from>
        <xdr:to>
          <xdr:col>1</xdr:col>
          <xdr:colOff>1028700</xdr:colOff>
          <xdr:row>3</xdr:row>
          <xdr:rowOff>171450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1700-000001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Populate CAT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257175</xdr:colOff>
          <xdr:row>1</xdr:row>
          <xdr:rowOff>19050</xdr:rowOff>
        </xdr:from>
        <xdr:to>
          <xdr:col>3</xdr:col>
          <xdr:colOff>1295400</xdr:colOff>
          <xdr:row>4</xdr:row>
          <xdr:rowOff>95250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1700-000002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Blank Rows if Quote # blank.</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0</xdr:row>
          <xdr:rowOff>85725</xdr:rowOff>
        </xdr:from>
        <xdr:to>
          <xdr:col>1</xdr:col>
          <xdr:colOff>2847975</xdr:colOff>
          <xdr:row>2</xdr:row>
          <xdr:rowOff>76200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18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Populate Template</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0</xdr:col>
      <xdr:colOff>285750</xdr:colOff>
      <xdr:row>11</xdr:row>
      <xdr:rowOff>133350</xdr:rowOff>
    </xdr:from>
    <xdr:to>
      <xdr:col>7</xdr:col>
      <xdr:colOff>123825</xdr:colOff>
      <xdr:row>13</xdr:row>
      <xdr:rowOff>85725</xdr:rowOff>
    </xdr:to>
    <xdr:sp macro="" textlink="">
      <xdr:nvSpPr>
        <xdr:cNvPr id="2" name="TextBox 1">
          <a:extLst>
            <a:ext uri="{FF2B5EF4-FFF2-40B4-BE49-F238E27FC236}">
              <a16:creationId xmlns:a16="http://schemas.microsoft.com/office/drawing/2014/main" id="{00000000-0008-0000-1A00-000002000000}"/>
            </a:ext>
          </a:extLst>
        </xdr:cNvPr>
        <xdr:cNvSpPr txBox="1"/>
      </xdr:nvSpPr>
      <xdr:spPr>
        <a:xfrm>
          <a:off x="285750" y="191452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2007-2014 Harco National Insurance Company. All rights reserved.</a:t>
          </a:r>
          <a:endParaRPr lang="en-US" sz="1100"/>
        </a:p>
      </xdr:txBody>
    </xdr:sp>
    <xdr:clientData/>
  </xdr:twoCellAnchor>
  <xdr:twoCellAnchor>
    <xdr:from>
      <xdr:col>4</xdr:col>
      <xdr:colOff>85725</xdr:colOff>
      <xdr:row>85</xdr:row>
      <xdr:rowOff>152400</xdr:rowOff>
    </xdr:from>
    <xdr:to>
      <xdr:col>5</xdr:col>
      <xdr:colOff>180975</xdr:colOff>
      <xdr:row>87</xdr:row>
      <xdr:rowOff>57150</xdr:rowOff>
    </xdr:to>
    <xdr:sp macro="[0]!L_AddVehRow_Click" textlink="">
      <xdr:nvSpPr>
        <xdr:cNvPr id="3" name="Rounded Rectangle 2">
          <a:extLst>
            <a:ext uri="{FF2B5EF4-FFF2-40B4-BE49-F238E27FC236}">
              <a16:creationId xmlns:a16="http://schemas.microsoft.com/office/drawing/2014/main" id="{00000000-0008-0000-1A00-000003000000}"/>
            </a:ext>
          </a:extLst>
        </xdr:cNvPr>
        <xdr:cNvSpPr/>
      </xdr:nvSpPr>
      <xdr:spPr bwMode="auto">
        <a:xfrm>
          <a:off x="946785" y="6096000"/>
          <a:ext cx="720090" cy="240030"/>
        </a:xfrm>
        <a:prstGeom prst="round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900">
              <a:latin typeface="Arial" pitchFamily="34" charset="0"/>
              <a:cs typeface="Arial" pitchFamily="34" charset="0"/>
            </a:rPr>
            <a:t>Add Row</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99CCFF"/>
        </a:solidFill>
        <a:ln w="3175" cap="flat" cmpd="sng" algn="ctr">
          <a:solidFill>
            <a:srgbClr val="333399"/>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99CCFF"/>
        </a:solidFill>
        <a:ln w="3175" cap="flat" cmpd="sng" algn="ctr">
          <a:solidFill>
            <a:srgbClr val="333399"/>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4.vml"/><Relationship Id="rId7" Type="http://schemas.openxmlformats.org/officeDocument/2006/relationships/ctrlProp" Target="../ctrlProps/ctrlProp7.xml"/><Relationship Id="rId2" Type="http://schemas.openxmlformats.org/officeDocument/2006/relationships/drawing" Target="../drawings/drawing10.xml"/><Relationship Id="rId1" Type="http://schemas.openxmlformats.org/officeDocument/2006/relationships/printerSettings" Target="../printerSettings/printerSettings18.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7" Type="http://schemas.openxmlformats.org/officeDocument/2006/relationships/ctrlProp" Target="../ctrlProps/ctrlProp12.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23.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9" Type="http://schemas.openxmlformats.org/officeDocument/2006/relationships/ctrlProp" Target="../ctrlProps/ctrlProp50.xml"/><Relationship Id="rId21" Type="http://schemas.openxmlformats.org/officeDocument/2006/relationships/ctrlProp" Target="../ctrlProps/ctrlProp32.xml"/><Relationship Id="rId34" Type="http://schemas.openxmlformats.org/officeDocument/2006/relationships/ctrlProp" Target="../ctrlProps/ctrlProp45.xml"/><Relationship Id="rId42" Type="http://schemas.openxmlformats.org/officeDocument/2006/relationships/ctrlProp" Target="../ctrlProps/ctrlProp53.xml"/><Relationship Id="rId7" Type="http://schemas.openxmlformats.org/officeDocument/2006/relationships/ctrlProp" Target="../ctrlProps/ctrlProp18.xml"/><Relationship Id="rId2" Type="http://schemas.openxmlformats.org/officeDocument/2006/relationships/drawing" Target="../drawings/drawing15.xml"/><Relationship Id="rId16" Type="http://schemas.openxmlformats.org/officeDocument/2006/relationships/ctrlProp" Target="../ctrlProps/ctrlProp27.xml"/><Relationship Id="rId29" Type="http://schemas.openxmlformats.org/officeDocument/2006/relationships/ctrlProp" Target="../ctrlProps/ctrlProp40.xml"/><Relationship Id="rId1" Type="http://schemas.openxmlformats.org/officeDocument/2006/relationships/printerSettings" Target="../printerSettings/printerSettings26.bin"/><Relationship Id="rId6" Type="http://schemas.openxmlformats.org/officeDocument/2006/relationships/ctrlProp" Target="../ctrlProps/ctrlProp17.xml"/><Relationship Id="rId11" Type="http://schemas.openxmlformats.org/officeDocument/2006/relationships/ctrlProp" Target="../ctrlProps/ctrlProp22.xml"/><Relationship Id="rId24" Type="http://schemas.openxmlformats.org/officeDocument/2006/relationships/ctrlProp" Target="../ctrlProps/ctrlProp35.xml"/><Relationship Id="rId32" Type="http://schemas.openxmlformats.org/officeDocument/2006/relationships/ctrlProp" Target="../ctrlProps/ctrlProp43.xml"/><Relationship Id="rId37" Type="http://schemas.openxmlformats.org/officeDocument/2006/relationships/ctrlProp" Target="../ctrlProps/ctrlProp48.xml"/><Relationship Id="rId40" Type="http://schemas.openxmlformats.org/officeDocument/2006/relationships/ctrlProp" Target="../ctrlProps/ctrlProp51.xml"/><Relationship Id="rId45" Type="http://schemas.openxmlformats.org/officeDocument/2006/relationships/ctrlProp" Target="../ctrlProps/ctrlProp56.xml"/><Relationship Id="rId5" Type="http://schemas.openxmlformats.org/officeDocument/2006/relationships/ctrlProp" Target="../ctrlProps/ctrlProp16.xml"/><Relationship Id="rId15" Type="http://schemas.openxmlformats.org/officeDocument/2006/relationships/ctrlProp" Target="../ctrlProps/ctrlProp26.xml"/><Relationship Id="rId23" Type="http://schemas.openxmlformats.org/officeDocument/2006/relationships/ctrlProp" Target="../ctrlProps/ctrlProp34.xml"/><Relationship Id="rId28" Type="http://schemas.openxmlformats.org/officeDocument/2006/relationships/ctrlProp" Target="../ctrlProps/ctrlProp39.xml"/><Relationship Id="rId36" Type="http://schemas.openxmlformats.org/officeDocument/2006/relationships/ctrlProp" Target="../ctrlProps/ctrlProp47.xml"/><Relationship Id="rId10" Type="http://schemas.openxmlformats.org/officeDocument/2006/relationships/ctrlProp" Target="../ctrlProps/ctrlProp21.xml"/><Relationship Id="rId19" Type="http://schemas.openxmlformats.org/officeDocument/2006/relationships/ctrlProp" Target="../ctrlProps/ctrlProp30.xml"/><Relationship Id="rId31" Type="http://schemas.openxmlformats.org/officeDocument/2006/relationships/ctrlProp" Target="../ctrlProps/ctrlProp42.xml"/><Relationship Id="rId44" Type="http://schemas.openxmlformats.org/officeDocument/2006/relationships/ctrlProp" Target="../ctrlProps/ctrlProp55.xml"/><Relationship Id="rId4" Type="http://schemas.openxmlformats.org/officeDocument/2006/relationships/ctrlProp" Target="../ctrlProps/ctrlProp15.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ctrlProp" Target="../ctrlProps/ctrlProp38.xml"/><Relationship Id="rId30" Type="http://schemas.openxmlformats.org/officeDocument/2006/relationships/ctrlProp" Target="../ctrlProps/ctrlProp41.xml"/><Relationship Id="rId35" Type="http://schemas.openxmlformats.org/officeDocument/2006/relationships/ctrlProp" Target="../ctrlProps/ctrlProp46.xml"/><Relationship Id="rId43" Type="http://schemas.openxmlformats.org/officeDocument/2006/relationships/ctrlProp" Target="../ctrlProps/ctrlProp54.xml"/><Relationship Id="rId8" Type="http://schemas.openxmlformats.org/officeDocument/2006/relationships/ctrlProp" Target="../ctrlProps/ctrlProp19.xml"/><Relationship Id="rId3" Type="http://schemas.openxmlformats.org/officeDocument/2006/relationships/vmlDrawing" Target="../drawings/vmlDrawing7.v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33" Type="http://schemas.openxmlformats.org/officeDocument/2006/relationships/ctrlProp" Target="../ctrlProps/ctrlProp44.xml"/><Relationship Id="rId38" Type="http://schemas.openxmlformats.org/officeDocument/2006/relationships/ctrlProp" Target="../ctrlProps/ctrlProp49.xml"/><Relationship Id="rId46" Type="http://schemas.openxmlformats.org/officeDocument/2006/relationships/ctrlProp" Target="../ctrlProps/ctrlProp57.xml"/><Relationship Id="rId20" Type="http://schemas.openxmlformats.org/officeDocument/2006/relationships/ctrlProp" Target="../ctrlProps/ctrlProp31.xml"/><Relationship Id="rId41" Type="http://schemas.openxmlformats.org/officeDocument/2006/relationships/ctrlProp" Target="../ctrlProps/ctrlProp5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7.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8.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1.bin"/></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34.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5.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6.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4.xml"/><Relationship Id="rId1" Type="http://schemas.openxmlformats.org/officeDocument/2006/relationships/printerSettings" Target="../printerSettings/printerSettings37.bin"/><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9.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44"/>
    <pageSetUpPr fitToPage="1"/>
  </sheetPr>
  <dimension ref="A1:V41"/>
  <sheetViews>
    <sheetView showGridLines="0" zoomScaleNormal="100" workbookViewId="0">
      <pane ySplit="3" topLeftCell="A4" activePane="bottomLeft" state="frozen"/>
      <selection pane="bottomLeft" activeCell="F16" sqref="F16:H16"/>
    </sheetView>
  </sheetViews>
  <sheetFormatPr defaultRowHeight="12.75" x14ac:dyDescent="0.2"/>
  <cols>
    <col min="1" max="1" width="3.42578125" customWidth="1"/>
    <col min="2" max="2" width="17.42578125" customWidth="1"/>
    <col min="3" max="3" width="15.28515625" customWidth="1"/>
    <col min="4" max="4" width="16.28515625" customWidth="1"/>
    <col min="5" max="5" width="14.28515625" customWidth="1"/>
    <col min="6" max="6" width="4.5703125" customWidth="1"/>
    <col min="7" max="7" width="7.42578125" customWidth="1"/>
    <col min="8" max="8" width="12.140625" customWidth="1"/>
    <col min="9" max="9" width="13.140625" customWidth="1"/>
    <col min="10" max="10" width="12" customWidth="1"/>
    <col min="11" max="11" width="10.7109375" customWidth="1"/>
    <col min="12" max="12" width="7.7109375" customWidth="1"/>
    <col min="13" max="14" width="9.140625" customWidth="1"/>
    <col min="16" max="16" width="51" hidden="1" customWidth="1"/>
    <col min="17" max="17" width="98.28515625" hidden="1" customWidth="1"/>
    <col min="19" max="19" width="12.28515625" hidden="1" customWidth="1"/>
  </cols>
  <sheetData>
    <row r="1" spans="1:19" ht="12.75" customHeight="1" thickBot="1" x14ac:dyDescent="0.25">
      <c r="H1" s="1321" t="s">
        <v>775</v>
      </c>
      <c r="I1" s="1261" t="s">
        <v>776</v>
      </c>
      <c r="J1" s="1262" t="s">
        <v>777</v>
      </c>
      <c r="K1" s="240" t="s">
        <v>769</v>
      </c>
      <c r="L1" s="227"/>
      <c r="M1" s="228"/>
      <c r="N1" s="229"/>
      <c r="O1" s="225"/>
      <c r="S1" s="1264" t="s">
        <v>2318</v>
      </c>
    </row>
    <row r="2" spans="1:19" ht="12.75" customHeight="1" thickBot="1" x14ac:dyDescent="0.25">
      <c r="H2" s="1321"/>
      <c r="I2" s="1263"/>
      <c r="J2" s="1262"/>
      <c r="K2" s="224" t="str">
        <f>ZZ_Version</f>
        <v>2019-05-01</v>
      </c>
      <c r="L2" s="505"/>
      <c r="M2" s="230"/>
      <c r="N2" s="229"/>
      <c r="O2" s="225"/>
      <c r="S2" s="1264"/>
    </row>
    <row r="3" spans="1:19" x14ac:dyDescent="0.2">
      <c r="B3" s="1"/>
      <c r="C3" s="1"/>
      <c r="D3" s="1"/>
      <c r="E3" s="1"/>
      <c r="F3" s="1"/>
      <c r="G3" s="1"/>
      <c r="H3" s="1327" t="s">
        <v>901</v>
      </c>
      <c r="I3" s="1327"/>
      <c r="J3" s="1327"/>
      <c r="K3" s="1327"/>
      <c r="L3" s="1"/>
      <c r="M3" s="1"/>
      <c r="N3" s="1"/>
      <c r="S3" s="1212"/>
    </row>
    <row r="4" spans="1:19" s="304" customFormat="1" ht="13.15" customHeight="1" x14ac:dyDescent="0.2">
      <c r="A4" s="1328" t="s">
        <v>1717</v>
      </c>
      <c r="B4" s="1328"/>
      <c r="C4" s="1328"/>
      <c r="D4" s="1328"/>
      <c r="E4" s="1328"/>
      <c r="F4" s="1328"/>
      <c r="G4" s="1328"/>
      <c r="H4" s="1328"/>
      <c r="I4" s="1328"/>
      <c r="J4" s="1305" t="s">
        <v>518</v>
      </c>
      <c r="K4" s="1305"/>
      <c r="L4" s="1305"/>
      <c r="M4" s="1305"/>
      <c r="N4" s="1305"/>
    </row>
    <row r="5" spans="1:19" ht="13.9" customHeight="1" x14ac:dyDescent="0.2">
      <c r="A5" s="1328"/>
      <c r="B5" s="1328"/>
      <c r="C5" s="1328"/>
      <c r="D5" s="1328"/>
      <c r="E5" s="1328"/>
      <c r="F5" s="1328"/>
      <c r="G5" s="1328"/>
      <c r="H5" s="1328"/>
      <c r="I5" s="1328"/>
      <c r="J5" s="1305"/>
      <c r="K5" s="1305"/>
      <c r="L5" s="1305"/>
      <c r="M5" s="1305"/>
      <c r="N5" s="1305"/>
    </row>
    <row r="6" spans="1:19" ht="18.75" customHeight="1" x14ac:dyDescent="0.4">
      <c r="A6" s="392"/>
      <c r="B6" s="392"/>
      <c r="C6" s="1329" t="s">
        <v>1119</v>
      </c>
      <c r="D6" s="1330"/>
      <c r="E6" s="1330"/>
      <c r="F6" s="471"/>
      <c r="G6" s="471"/>
      <c r="I6" s="471"/>
    </row>
    <row r="7" spans="1:19" ht="26.25" customHeight="1" x14ac:dyDescent="0.2">
      <c r="A7" s="155"/>
      <c r="B7" s="155"/>
      <c r="C7" s="1245" t="s">
        <v>2337</v>
      </c>
      <c r="D7" s="1218" t="s">
        <v>2338</v>
      </c>
      <c r="E7" s="1221" t="s">
        <v>1120</v>
      </c>
      <c r="F7" s="1331" t="s">
        <v>1048</v>
      </c>
      <c r="G7" s="1332"/>
      <c r="H7" s="1221" t="s">
        <v>2339</v>
      </c>
      <c r="I7" s="1221" t="s">
        <v>2340</v>
      </c>
      <c r="J7" s="1335" t="s">
        <v>2341</v>
      </c>
      <c r="K7" s="1336"/>
      <c r="M7" s="304"/>
    </row>
    <row r="8" spans="1:19" ht="12.75" customHeight="1" x14ac:dyDescent="0.2">
      <c r="A8" s="154"/>
      <c r="B8" s="154"/>
      <c r="C8" s="1220"/>
      <c r="D8" s="1257"/>
      <c r="E8" s="1205"/>
      <c r="F8" s="1333"/>
      <c r="G8" s="1334"/>
      <c r="H8" s="1222"/>
      <c r="I8" s="1219"/>
      <c r="J8" s="1325"/>
      <c r="K8" s="1326"/>
    </row>
    <row r="9" spans="1:19" ht="9.9499999999999993" customHeight="1" x14ac:dyDescent="0.2">
      <c r="A9" s="1347" t="s">
        <v>484</v>
      </c>
      <c r="B9" s="1348"/>
      <c r="C9" s="1355" t="s">
        <v>706</v>
      </c>
      <c r="D9" s="1356"/>
      <c r="E9" s="1356"/>
      <c r="F9" s="1356"/>
      <c r="G9" s="1356"/>
      <c r="H9" s="1356"/>
      <c r="I9" s="1356"/>
      <c r="J9" s="1224" t="s">
        <v>482</v>
      </c>
      <c r="K9" s="726" t="s">
        <v>483</v>
      </c>
    </row>
    <row r="10" spans="1:19" x14ac:dyDescent="0.2">
      <c r="A10" s="1317"/>
      <c r="B10" s="1318"/>
      <c r="C10" s="1352"/>
      <c r="D10" s="1353"/>
      <c r="E10" s="1353"/>
      <c r="F10" s="1353"/>
      <c r="G10" s="1353"/>
      <c r="H10" s="1353"/>
      <c r="I10" s="1354"/>
      <c r="J10" s="1223"/>
      <c r="K10" s="728"/>
    </row>
    <row r="11" spans="1:19" ht="9.9499999999999993" customHeight="1" x14ac:dyDescent="0.2">
      <c r="A11" s="1317"/>
      <c r="B11" s="1318"/>
      <c r="C11" s="1357" t="s">
        <v>598</v>
      </c>
      <c r="D11" s="1358"/>
      <c r="E11" s="1359"/>
      <c r="F11" s="1355" t="s">
        <v>599</v>
      </c>
      <c r="G11" s="1356"/>
      <c r="H11" s="1356"/>
      <c r="I11" s="1363"/>
      <c r="J11" s="1224" t="s">
        <v>600</v>
      </c>
      <c r="K11" s="1225" t="s">
        <v>601</v>
      </c>
    </row>
    <row r="12" spans="1:19" x14ac:dyDescent="0.2">
      <c r="A12" s="1317"/>
      <c r="B12" s="1318"/>
      <c r="C12" s="1360"/>
      <c r="D12" s="1361"/>
      <c r="E12" s="1362"/>
      <c r="F12" s="1349"/>
      <c r="G12" s="1350"/>
      <c r="H12" s="1350"/>
      <c r="I12" s="1351"/>
      <c r="J12" s="729"/>
      <c r="K12" s="730"/>
      <c r="R12" s="384"/>
    </row>
    <row r="13" spans="1:19" x14ac:dyDescent="0.2">
      <c r="A13" s="1317"/>
      <c r="B13" s="1318"/>
      <c r="C13" s="1355" t="s">
        <v>2336</v>
      </c>
      <c r="D13" s="1356"/>
      <c r="E13" s="1363"/>
      <c r="F13" s="1280" t="s">
        <v>2342</v>
      </c>
      <c r="G13" s="1281"/>
      <c r="H13" s="1281"/>
      <c r="I13" s="1281"/>
      <c r="J13" s="1281"/>
      <c r="K13" s="1282"/>
      <c r="R13" s="384"/>
    </row>
    <row r="14" spans="1:19" ht="13.5" thickBot="1" x14ac:dyDescent="0.25">
      <c r="A14" s="1317"/>
      <c r="B14" s="1318"/>
      <c r="C14" s="1277"/>
      <c r="D14" s="1278"/>
      <c r="E14" s="1279"/>
      <c r="F14" s="1283"/>
      <c r="G14" s="1284"/>
      <c r="H14" s="1284"/>
      <c r="I14" s="1284"/>
      <c r="J14" s="1284"/>
      <c r="K14" s="1285"/>
      <c r="L14" s="1244"/>
      <c r="R14" s="384"/>
    </row>
    <row r="15" spans="1:19" ht="9.75" customHeight="1" thickTop="1" x14ac:dyDescent="0.2">
      <c r="A15" s="1315" t="s">
        <v>605</v>
      </c>
      <c r="B15" s="1316"/>
      <c r="C15" s="1296" t="s">
        <v>2023</v>
      </c>
      <c r="D15" s="1297"/>
      <c r="E15" s="1298"/>
      <c r="F15" s="1344" t="s">
        <v>1530</v>
      </c>
      <c r="G15" s="1345"/>
      <c r="H15" s="1346"/>
      <c r="I15" s="1344" t="s">
        <v>512</v>
      </c>
      <c r="J15" s="1345"/>
      <c r="K15" s="1346"/>
    </row>
    <row r="16" spans="1:19" ht="25.5" customHeight="1" x14ac:dyDescent="0.2">
      <c r="A16" s="1317"/>
      <c r="B16" s="1318"/>
      <c r="C16" s="1299"/>
      <c r="D16" s="1300"/>
      <c r="E16" s="1301"/>
      <c r="F16" s="1289" t="s">
        <v>1526</v>
      </c>
      <c r="G16" s="1290"/>
      <c r="H16" s="1291"/>
      <c r="I16" s="1322"/>
      <c r="J16" s="1323"/>
      <c r="K16" s="1324"/>
    </row>
    <row r="17" spans="1:22" ht="9" customHeight="1" thickBot="1" x14ac:dyDescent="0.25">
      <c r="A17" s="1317"/>
      <c r="B17" s="1318"/>
      <c r="C17" s="1292" t="s">
        <v>606</v>
      </c>
      <c r="D17" s="1293"/>
      <c r="E17" s="1206" t="s">
        <v>607</v>
      </c>
      <c r="F17" s="1286" t="s">
        <v>509</v>
      </c>
      <c r="G17" s="1287"/>
      <c r="H17" s="1288"/>
      <c r="I17" s="1286" t="s">
        <v>510</v>
      </c>
      <c r="J17" s="1287"/>
      <c r="K17" s="1288"/>
    </row>
    <row r="18" spans="1:22" ht="15.75" x14ac:dyDescent="0.25">
      <c r="A18" s="1317"/>
      <c r="B18" s="1318"/>
      <c r="C18" s="1294"/>
      <c r="D18" s="1295"/>
      <c r="E18" s="1210"/>
      <c r="F18" s="1274"/>
      <c r="G18" s="1275"/>
      <c r="H18" s="1276"/>
      <c r="I18" s="1302"/>
      <c r="J18" s="1303"/>
      <c r="K18" s="1304"/>
      <c r="M18" s="1268" t="s">
        <v>1379</v>
      </c>
      <c r="N18" s="1269"/>
    </row>
    <row r="19" spans="1:22" ht="28.5" customHeight="1" thickBot="1" x14ac:dyDescent="0.25">
      <c r="A19" s="1317"/>
      <c r="B19" s="1318"/>
      <c r="C19" s="1272" t="s">
        <v>513</v>
      </c>
      <c r="D19" s="1273"/>
      <c r="E19" s="1265"/>
      <c r="F19" s="1266"/>
      <c r="G19" s="1266"/>
      <c r="H19" s="1266"/>
      <c r="I19" s="1266"/>
      <c r="J19" s="1266"/>
      <c r="K19" s="1267"/>
      <c r="M19" s="1270"/>
      <c r="N19" s="1271"/>
    </row>
    <row r="20" spans="1:22" s="2" customFormat="1" ht="9.75" customHeight="1" thickTop="1" x14ac:dyDescent="0.2">
      <c r="A20" s="1315" t="s">
        <v>387</v>
      </c>
      <c r="B20" s="1316"/>
      <c r="C20" s="732" t="s">
        <v>481</v>
      </c>
      <c r="D20" s="1309" t="s">
        <v>514</v>
      </c>
      <c r="E20" s="1309"/>
      <c r="F20" s="1309"/>
      <c r="G20" s="1309"/>
      <c r="H20" s="1340" t="s">
        <v>515</v>
      </c>
      <c r="I20" s="1341"/>
      <c r="J20" s="1342"/>
      <c r="K20" s="733" t="s">
        <v>1072</v>
      </c>
    </row>
    <row r="21" spans="1:22" x14ac:dyDescent="0.2">
      <c r="A21" s="1317"/>
      <c r="B21" s="1318"/>
      <c r="C21" s="734">
        <v>1</v>
      </c>
      <c r="D21" s="1310"/>
      <c r="E21" s="1311"/>
      <c r="F21" s="1311"/>
      <c r="G21" s="1311"/>
      <c r="H21" s="1343" t="s">
        <v>1079</v>
      </c>
      <c r="I21" s="1307"/>
      <c r="J21" s="1308"/>
      <c r="K21" s="740">
        <v>1</v>
      </c>
    </row>
    <row r="22" spans="1:22" x14ac:dyDescent="0.2">
      <c r="A22" s="1317"/>
      <c r="B22" s="1318"/>
      <c r="C22" s="734">
        <f>C21+1</f>
        <v>2</v>
      </c>
      <c r="D22" s="1311"/>
      <c r="E22" s="1311"/>
      <c r="F22" s="1311"/>
      <c r="G22" s="1311"/>
      <c r="H22" s="1306" t="s">
        <v>481</v>
      </c>
      <c r="I22" s="1307"/>
      <c r="J22" s="1308"/>
      <c r="K22" s="741"/>
    </row>
    <row r="23" spans="1:22" x14ac:dyDescent="0.2">
      <c r="A23" s="1317"/>
      <c r="B23" s="1318"/>
      <c r="C23" s="734">
        <f>C22+1</f>
        <v>3</v>
      </c>
      <c r="D23" s="1311"/>
      <c r="E23" s="1311"/>
      <c r="F23" s="1311"/>
      <c r="G23" s="1311"/>
      <c r="H23" s="1306" t="s">
        <v>481</v>
      </c>
      <c r="I23" s="1307"/>
      <c r="J23" s="1308"/>
      <c r="K23" s="741"/>
    </row>
    <row r="24" spans="1:22" x14ac:dyDescent="0.2">
      <c r="A24" s="1317"/>
      <c r="B24" s="1318"/>
      <c r="C24" s="734">
        <f>C23+1</f>
        <v>4</v>
      </c>
      <c r="D24" s="1312"/>
      <c r="E24" s="1313"/>
      <c r="F24" s="1313"/>
      <c r="G24" s="1314"/>
      <c r="H24" s="1306"/>
      <c r="I24" s="1307"/>
      <c r="J24" s="1308"/>
      <c r="K24" s="741"/>
    </row>
    <row r="25" spans="1:22" x14ac:dyDescent="0.2">
      <c r="A25" s="1317"/>
      <c r="B25" s="1318"/>
      <c r="C25" s="1018"/>
      <c r="D25" s="1311"/>
      <c r="E25" s="1311"/>
      <c r="F25" s="1311"/>
      <c r="G25" s="1311"/>
      <c r="H25" s="1306"/>
      <c r="I25" s="1307"/>
      <c r="J25" s="1308"/>
      <c r="K25" s="741"/>
      <c r="M25" s="35"/>
    </row>
    <row r="26" spans="1:22" ht="13.5" thickBot="1" x14ac:dyDescent="0.25">
      <c r="A26" s="1319"/>
      <c r="B26" s="1320"/>
      <c r="C26" s="1337" t="s">
        <v>1075</v>
      </c>
      <c r="D26" s="1338"/>
      <c r="E26" s="1338"/>
      <c r="F26" s="1338"/>
      <c r="G26" s="1338"/>
      <c r="H26" s="1338"/>
      <c r="I26" s="1338"/>
      <c r="J26" s="1339"/>
      <c r="K26" s="739">
        <f>ROUND(SUM(K21:K25),2)</f>
        <v>1</v>
      </c>
    </row>
    <row r="27" spans="1:22" s="3" customFormat="1" ht="13.5" thickTop="1" x14ac:dyDescent="0.2">
      <c r="A27" s="1315" t="s">
        <v>1590</v>
      </c>
      <c r="B27" s="1316"/>
      <c r="C27" s="735">
        <v>1</v>
      </c>
      <c r="D27" s="736" t="s">
        <v>516</v>
      </c>
      <c r="E27" s="1370"/>
      <c r="F27" s="1371"/>
      <c r="G27" s="1371"/>
      <c r="H27" s="1371"/>
      <c r="I27" s="1371"/>
      <c r="J27" s="1372"/>
      <c r="P27" s="493">
        <f t="shared" ref="P27:P29" si="0">E27</f>
        <v>0</v>
      </c>
    </row>
    <row r="28" spans="1:22" s="3" customFormat="1" x14ac:dyDescent="0.2">
      <c r="A28" s="1317"/>
      <c r="B28" s="1318"/>
      <c r="C28" s="737"/>
      <c r="D28" s="738" t="s">
        <v>1589</v>
      </c>
      <c r="E28" s="1365"/>
      <c r="F28" s="1366"/>
      <c r="G28" s="1366"/>
      <c r="H28" s="1366"/>
      <c r="I28" s="1366"/>
      <c r="J28" s="1367"/>
      <c r="P28" s="493">
        <f t="shared" si="0"/>
        <v>0</v>
      </c>
    </row>
    <row r="29" spans="1:22" s="3" customFormat="1" ht="13.5" hidden="1" thickTop="1" x14ac:dyDescent="0.2">
      <c r="A29" s="8"/>
      <c r="B29" s="4"/>
      <c r="C29" s="1019"/>
      <c r="D29" s="1020" t="s">
        <v>516</v>
      </c>
      <c r="E29" s="1370"/>
      <c r="F29" s="1371"/>
      <c r="G29" s="1371"/>
      <c r="H29" s="1371"/>
      <c r="I29" s="1371"/>
      <c r="J29" s="1372"/>
      <c r="M29" s="61"/>
      <c r="P29" s="493">
        <f t="shared" si="0"/>
        <v>0</v>
      </c>
    </row>
    <row r="30" spans="1:22" s="3" customFormat="1" hidden="1" x14ac:dyDescent="0.2">
      <c r="A30" s="8"/>
      <c r="B30" s="4"/>
      <c r="C30" s="1021"/>
      <c r="D30" s="1022" t="s">
        <v>517</v>
      </c>
      <c r="E30" s="1365"/>
      <c r="F30" s="1366"/>
      <c r="G30" s="1366"/>
      <c r="H30" s="1366"/>
      <c r="I30" s="1366"/>
      <c r="J30" s="1367"/>
      <c r="M30" s="61"/>
      <c r="P30" s="493">
        <f>E30</f>
        <v>0</v>
      </c>
      <c r="Q30" s="492"/>
      <c r="R30" s="492"/>
      <c r="S30" s="492"/>
      <c r="T30" s="492"/>
      <c r="U30" s="492"/>
      <c r="V30" s="492"/>
    </row>
    <row r="31" spans="1:22" s="3" customFormat="1" ht="13.5" thickBot="1" x14ac:dyDescent="0.25">
      <c r="A31" s="185"/>
      <c r="B31" s="186"/>
      <c r="C31" s="187"/>
      <c r="D31" s="1368"/>
      <c r="E31" s="1368"/>
      <c r="F31" s="1368"/>
      <c r="G31" s="1368"/>
      <c r="H31" s="1368"/>
      <c r="I31" s="1368"/>
      <c r="J31" s="1369"/>
    </row>
    <row r="32" spans="1:22" ht="26.25" customHeight="1" thickTop="1" x14ac:dyDescent="0.2">
      <c r="D32" s="995"/>
      <c r="E32" s="990"/>
      <c r="F32" s="990"/>
      <c r="G32" s="990"/>
      <c r="H32" s="990"/>
      <c r="I32" s="990"/>
      <c r="J32" s="990"/>
      <c r="K32" s="6"/>
    </row>
    <row r="33" spans="1:17" x14ac:dyDescent="0.2">
      <c r="A33" t="s">
        <v>519</v>
      </c>
      <c r="D33" s="6"/>
      <c r="E33" s="6"/>
      <c r="F33" s="6"/>
      <c r="G33" s="6"/>
      <c r="H33" s="6"/>
      <c r="I33" s="6"/>
      <c r="J33" s="6"/>
      <c r="K33" s="6"/>
    </row>
    <row r="34" spans="1:17" x14ac:dyDescent="0.2">
      <c r="B34" s="1373"/>
      <c r="C34" s="1373"/>
      <c r="D34" s="1373"/>
      <c r="E34" s="1373"/>
      <c r="F34" s="1373"/>
      <c r="G34" s="1373"/>
      <c r="H34" s="1373"/>
      <c r="I34" s="1373"/>
      <c r="J34" s="1373"/>
      <c r="K34" s="6"/>
      <c r="Q34" s="493">
        <f>B34</f>
        <v>0</v>
      </c>
    </row>
    <row r="35" spans="1:17" x14ac:dyDescent="0.2">
      <c r="B35" s="564"/>
      <c r="C35" s="565"/>
      <c r="D35" s="565"/>
      <c r="E35" s="565"/>
      <c r="F35" s="565"/>
      <c r="G35" s="565"/>
      <c r="H35" s="565"/>
      <c r="I35" s="565"/>
      <c r="J35" s="565"/>
      <c r="K35" s="6"/>
    </row>
    <row r="36" spans="1:17" x14ac:dyDescent="0.2">
      <c r="B36" s="565"/>
      <c r="C36" s="565"/>
      <c r="D36" s="565"/>
      <c r="E36" s="565"/>
      <c r="F36" s="565"/>
      <c r="G36" s="565"/>
      <c r="H36" s="565"/>
      <c r="I36" s="565"/>
      <c r="J36" s="565"/>
      <c r="K36" s="6"/>
    </row>
    <row r="37" spans="1:17" x14ac:dyDescent="0.2">
      <c r="B37" s="565"/>
      <c r="C37" s="565"/>
      <c r="D37" s="565"/>
      <c r="E37" s="565"/>
      <c r="F37" s="565"/>
      <c r="G37" s="565"/>
      <c r="H37" s="565"/>
      <c r="I37" s="565"/>
      <c r="J37" s="565"/>
      <c r="K37" s="6"/>
    </row>
    <row r="38" spans="1:17" x14ac:dyDescent="0.2">
      <c r="B38" s="565"/>
      <c r="C38" s="565"/>
      <c r="D38" s="565"/>
      <c r="E38" s="565"/>
      <c r="F38" s="565"/>
      <c r="G38" s="565"/>
      <c r="H38" s="565"/>
      <c r="I38" s="565"/>
      <c r="J38" s="565"/>
      <c r="K38" s="6"/>
    </row>
    <row r="39" spans="1:17" x14ac:dyDescent="0.2">
      <c r="D39" s="6"/>
      <c r="E39" s="6"/>
      <c r="F39" s="6"/>
      <c r="G39" s="6"/>
      <c r="H39" s="6"/>
      <c r="I39" s="6"/>
      <c r="J39" s="6"/>
      <c r="K39" s="6"/>
    </row>
    <row r="40" spans="1:17" s="7" customFormat="1" ht="12" x14ac:dyDescent="0.2">
      <c r="C40" s="1364"/>
      <c r="D40" s="1364"/>
      <c r="E40" s="1364"/>
      <c r="F40" s="1364"/>
      <c r="G40" s="153"/>
      <c r="H40" s="1364"/>
      <c r="I40" s="1364"/>
      <c r="J40" s="1364"/>
    </row>
    <row r="41" spans="1:17" x14ac:dyDescent="0.2">
      <c r="D41" s="196"/>
    </row>
  </sheetData>
  <sheetProtection algorithmName="SHA-512" hashValue="wsP2QTsW/XNze4b/Y1cmmS8pHusTwiZOCXWZf4QEOTAYdUHlpXfi+ShqWxwsVabF1WOZskxJBd/uTWIZm4Igjg==" saltValue="uVqFdeOdTrXEmCJt8w6T2g==" spinCount="100000" sheet="1" objects="1" scenarios="1" formatCells="0"/>
  <customSheetViews>
    <customSheetView guid="{261BAEAF-D16F-41C7-9125-84B264CAC60E}" hiddenRows="1" showRuler="0">
      <pane ySplit="3" topLeftCell="A4" activePane="bottomLeft" state="frozen"/>
      <selection pane="bottomLeft" activeCell="J7" sqref="J7"/>
      <pageMargins left="0.5" right="0.5" top="0.25" bottom="0.25" header="0.5" footer="0.5"/>
      <pageSetup orientation="portrait" r:id="rId1"/>
      <headerFooter alignWithMargins="0"/>
    </customSheetView>
  </customSheetViews>
  <mergeCells count="59">
    <mergeCell ref="C40:F40"/>
    <mergeCell ref="H40:J40"/>
    <mergeCell ref="E28:J28"/>
    <mergeCell ref="D31:J31"/>
    <mergeCell ref="E30:J30"/>
    <mergeCell ref="E29:J29"/>
    <mergeCell ref="B34:J34"/>
    <mergeCell ref="A27:B28"/>
    <mergeCell ref="E27:J27"/>
    <mergeCell ref="I15:K15"/>
    <mergeCell ref="A15:B19"/>
    <mergeCell ref="F15:H15"/>
    <mergeCell ref="A9:B14"/>
    <mergeCell ref="F12:I12"/>
    <mergeCell ref="C10:I10"/>
    <mergeCell ref="C9:I9"/>
    <mergeCell ref="C11:E11"/>
    <mergeCell ref="C12:E12"/>
    <mergeCell ref="F11:I11"/>
    <mergeCell ref="C13:E13"/>
    <mergeCell ref="A20:B26"/>
    <mergeCell ref="H1:H2"/>
    <mergeCell ref="I16:K16"/>
    <mergeCell ref="J8:K8"/>
    <mergeCell ref="D25:G25"/>
    <mergeCell ref="H3:K3"/>
    <mergeCell ref="A4:I5"/>
    <mergeCell ref="C6:E6"/>
    <mergeCell ref="F7:G7"/>
    <mergeCell ref="F8:G8"/>
    <mergeCell ref="J7:K7"/>
    <mergeCell ref="C26:J26"/>
    <mergeCell ref="H25:J25"/>
    <mergeCell ref="H20:J20"/>
    <mergeCell ref="H21:J21"/>
    <mergeCell ref="H22:J22"/>
    <mergeCell ref="H23:J23"/>
    <mergeCell ref="H24:J24"/>
    <mergeCell ref="D20:G20"/>
    <mergeCell ref="D21:G21"/>
    <mergeCell ref="D23:G23"/>
    <mergeCell ref="D24:G24"/>
    <mergeCell ref="D22:G22"/>
    <mergeCell ref="S1:S2"/>
    <mergeCell ref="E19:K19"/>
    <mergeCell ref="M18:N18"/>
    <mergeCell ref="M19:N19"/>
    <mergeCell ref="C19:D19"/>
    <mergeCell ref="F18:H18"/>
    <mergeCell ref="C14:E14"/>
    <mergeCell ref="F13:K13"/>
    <mergeCell ref="F14:K14"/>
    <mergeCell ref="F17:H17"/>
    <mergeCell ref="F16:H16"/>
    <mergeCell ref="I17:K17"/>
    <mergeCell ref="C17:D18"/>
    <mergeCell ref="C15:E16"/>
    <mergeCell ref="I18:K18"/>
    <mergeCell ref="J4:N5"/>
  </mergeCells>
  <phoneticPr fontId="21" type="noConversion"/>
  <conditionalFormatting sqref="K26">
    <cfRule type="cellIs" dxfId="52" priority="1" operator="equal">
      <formula>1</formula>
    </cfRule>
    <cfRule type="cellIs" dxfId="51" priority="2" operator="notEqual">
      <formula>1</formula>
    </cfRule>
  </conditionalFormatting>
  <dataValidations count="8">
    <dataValidation type="list" allowBlank="1" showInputMessage="1" showErrorMessage="1" error="Please select from drop down." sqref="I16" xr:uid="{00000000-0002-0000-0000-000000000000}">
      <formula1>"Individual,Partnership,Corporation,Association,Limited Partnership,Limited Liability Company,Other (please specify)"</formula1>
    </dataValidation>
    <dataValidation type="list" allowBlank="1" showInputMessage="1" showErrorMessage="1" error="Please select from drop down." sqref="J12" xr:uid="{00000000-0002-0000-0000-000001000000}">
      <formula1>ddStates</formula1>
    </dataValidation>
    <dataValidation type="whole" allowBlank="1" showInputMessage="1" showErrorMessage="1" error="Must be a whole number from 1 to 9,999,999" prompt="Must be a whole number from 1 to 9,999,999" sqref="C8" xr:uid="{00000000-0002-0000-0000-000002000000}">
      <formula1>1</formula1>
      <formula2>9999999</formula2>
    </dataValidation>
    <dataValidation type="list" allowBlank="1" showInputMessage="1" showErrorMessage="1" error="Please choose from drop down" sqref="F18:H18" xr:uid="{00000000-0002-0000-0000-000003000000}">
      <formula1>IF(A_Type_lkup="Auto",ddFranchise,IF(A_Type_lkup="Truck",ddTrkFran,IF(A_Type_lkup="Equipment",ddEquipFran,IF(A_Type_lkup="Trailer",ddTrlrFran,IF(A_Type_lkup="RV",ddRVFran,IF(A_Type_lkup="Motorcycle",ddMotorCycleFran,ddFranchise))))))</formula1>
    </dataValidation>
    <dataValidation type="whole" operator="greaterThan" allowBlank="1" showInputMessage="1" showErrorMessage="1" error="You must get a quote number from MyHarco and enter just the numeric part here." sqref="E8:F8" xr:uid="{00000000-0002-0000-0000-000004000000}">
      <formula1>1000</formula1>
    </dataValidation>
    <dataValidation type="whole" allowBlank="1" showErrorMessage="1" error="Zip Code should be 5 digit, whole number.  Do NOT include the zip + 4." sqref="K12" xr:uid="{00000000-0002-0000-0000-000005000000}">
      <formula1>1</formula1>
      <formula2>99999</formula2>
    </dataValidation>
    <dataValidation type="list" allowBlank="1" showInputMessage="1" showErrorMessage="1" error="Please select from drop down." sqref="F16:H16" xr:uid="{00000000-0002-0000-0000-000006000000}">
      <formula1>IF(R_Broker = "Ally",ddDlrTypeAlly, IF(R_Broker = "Arrowhead",ddDlrTypeArrowhead,IF(R_App_Type = "PollutionOnly", ddDlrTypePO, ddDlrType)))</formula1>
    </dataValidation>
    <dataValidation type="list" allowBlank="1" showInputMessage="1" showErrorMessage="1" sqref="E18 I18:K18" xr:uid="{00000000-0002-0000-0000-000007000000}">
      <formula1>IF(A_Type_lkup="Auto",ddFranchise,IF(A_Type_lkup="Truck",ddTrkFran,IF(A_Type_lkup="Equipment",ddEquipFran,IF(A_Type_lkup="Trailer",ddTrlrFran,IF(A_Type_lkup="RV",ddRVFran,IF(A_Type_lkup="Motorcycle",ddMotorCycleFran,ddFranchise))))))</formula1>
    </dataValidation>
  </dataValidations>
  <pageMargins left="0.25" right="0.25" top="0.75" bottom="0.75" header="0.3" footer="0.3"/>
  <pageSetup scale="76" fitToHeight="0" orientation="portrait" r:id="rId2"/>
  <headerFooter>
    <oddFooter>&amp;C© 2007-2016 Harco National Insurance Company. All rights reserved.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31" r:id="rId5" name="Button 7">
              <controlPr defaultSize="0" print="0" autoFill="0" autoPict="0" macro="[0]!FinalSaveButton_Click">
                <anchor moveWithCells="1" sizeWithCells="1">
                  <from>
                    <xdr:col>11</xdr:col>
                    <xdr:colOff>133350</xdr:colOff>
                    <xdr:row>0</xdr:row>
                    <xdr:rowOff>57150</xdr:rowOff>
                  </from>
                  <to>
                    <xdr:col>14</xdr:col>
                    <xdr:colOff>95250</xdr:colOff>
                    <xdr:row>2</xdr:row>
                    <xdr:rowOff>19050</xdr:rowOff>
                  </to>
                </anchor>
              </controlPr>
            </control>
          </mc:Choice>
        </mc:AlternateContent>
        <mc:AlternateContent xmlns:mc="http://schemas.openxmlformats.org/markup-compatibility/2006">
          <mc:Choice Requires="x14">
            <control shapeId="1032" r:id="rId6" name="Button 8">
              <controlPr defaultSize="0" print="0" autoFill="0" autoPict="0" macro="[0]!Transfer_Data">
                <anchor moveWithCells="1" sizeWithCells="1">
                  <from>
                    <xdr:col>12</xdr:col>
                    <xdr:colOff>9525</xdr:colOff>
                    <xdr:row>12</xdr:row>
                    <xdr:rowOff>123825</xdr:rowOff>
                  </from>
                  <to>
                    <xdr:col>13</xdr:col>
                    <xdr:colOff>476250</xdr:colOff>
                    <xdr:row>15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indexed="42"/>
    <pageSetUpPr fitToPage="1"/>
  </sheetPr>
  <dimension ref="A1:AE40"/>
  <sheetViews>
    <sheetView showGridLines="0" zoomScale="90" zoomScaleNormal="90" workbookViewId="0">
      <pane ySplit="5" topLeftCell="A6" activePane="bottomLeft" state="frozen"/>
      <selection activeCell="J5" sqref="J5:L5"/>
      <selection pane="bottomLeft" activeCell="K20" sqref="K20"/>
    </sheetView>
  </sheetViews>
  <sheetFormatPr defaultRowHeight="12.75" x14ac:dyDescent="0.2"/>
  <cols>
    <col min="1" max="1" width="1.28515625" customWidth="1"/>
    <col min="2" max="6" width="5.28515625" hidden="1" customWidth="1"/>
    <col min="7" max="8" width="4" style="16" customWidth="1"/>
    <col min="9" max="9" width="24.28515625" style="31" customWidth="1"/>
    <col min="10" max="10" width="7.85546875" style="31" customWidth="1"/>
    <col min="11" max="11" width="18.5703125" style="31" customWidth="1"/>
    <col min="12" max="12" width="6.7109375" style="31" customWidth="1"/>
    <col min="13" max="13" width="11.140625" style="31" customWidth="1"/>
    <col min="14" max="14" width="9.140625" style="31" customWidth="1"/>
    <col min="15" max="15" width="7.28515625" style="31" customWidth="1"/>
    <col min="16" max="16" width="8.7109375" style="31" customWidth="1"/>
    <col min="17" max="17" width="9.7109375" style="31" customWidth="1"/>
    <col min="18" max="18" width="10.28515625" style="31" customWidth="1"/>
    <col min="19" max="19" width="14.7109375" style="31" customWidth="1"/>
    <col min="20" max="20" width="9.7109375" style="31" customWidth="1"/>
    <col min="21" max="21" width="10.7109375" style="31" customWidth="1"/>
    <col min="22" max="22" width="13.7109375" style="31" customWidth="1"/>
    <col min="23" max="23" width="20.7109375" style="31" customWidth="1"/>
    <col min="24" max="24" width="4.7109375" customWidth="1"/>
    <col min="25" max="25" width="2.140625" customWidth="1"/>
    <col min="26" max="26" width="8.140625" customWidth="1"/>
    <col min="27" max="27" width="30.7109375" hidden="1" customWidth="1"/>
    <col min="28" max="28" width="46.7109375" hidden="1" customWidth="1"/>
    <col min="29" max="30" width="30.7109375" hidden="1" customWidth="1"/>
    <col min="31" max="31" width="0" hidden="1" customWidth="1"/>
  </cols>
  <sheetData>
    <row r="1" spans="1:31" x14ac:dyDescent="0.2">
      <c r="B1" s="18" t="s">
        <v>1662</v>
      </c>
      <c r="X1" s="31"/>
      <c r="Y1" s="31"/>
      <c r="Z1" s="31"/>
    </row>
    <row r="2" spans="1:31" s="35" customFormat="1" ht="30.75" customHeight="1" x14ac:dyDescent="0.2">
      <c r="K2" s="40"/>
      <c r="L2" s="40"/>
      <c r="M2" s="40"/>
      <c r="O2" s="40"/>
      <c r="Q2" s="41"/>
      <c r="R2" s="40"/>
      <c r="S2" s="40"/>
      <c r="U2" s="40"/>
      <c r="V2" s="40"/>
      <c r="Y2" s="41"/>
      <c r="Z2" s="41"/>
    </row>
    <row r="3" spans="1:31" ht="49.5" customHeight="1" x14ac:dyDescent="0.2">
      <c r="B3" s="43" t="s">
        <v>479</v>
      </c>
      <c r="C3" s="43"/>
      <c r="D3" s="43"/>
      <c r="E3" s="43"/>
      <c r="F3" s="43"/>
      <c r="G3" s="44" t="s">
        <v>584</v>
      </c>
      <c r="H3" s="44" t="s">
        <v>585</v>
      </c>
      <c r="I3" s="359" t="s">
        <v>476</v>
      </c>
      <c r="J3" s="359" t="s">
        <v>1059</v>
      </c>
      <c r="K3" s="183" t="s">
        <v>599</v>
      </c>
      <c r="L3" s="183" t="s">
        <v>600</v>
      </c>
      <c r="M3" s="44" t="s">
        <v>601</v>
      </c>
      <c r="N3" s="44" t="s">
        <v>586</v>
      </c>
      <c r="O3" s="45" t="s">
        <v>587</v>
      </c>
      <c r="P3" s="44" t="s">
        <v>588</v>
      </c>
      <c r="Q3" s="219" t="s">
        <v>2089</v>
      </c>
      <c r="R3" s="219" t="s">
        <v>1006</v>
      </c>
      <c r="S3" s="44" t="s">
        <v>589</v>
      </c>
      <c r="T3" s="219" t="s">
        <v>2050</v>
      </c>
      <c r="U3" s="219" t="s">
        <v>883</v>
      </c>
      <c r="V3" s="44" t="s">
        <v>590</v>
      </c>
      <c r="W3" s="274" t="s">
        <v>979</v>
      </c>
      <c r="X3" s="219" t="s">
        <v>2309</v>
      </c>
    </row>
    <row r="4" spans="1:31" s="22" customFormat="1" x14ac:dyDescent="0.2">
      <c r="B4" s="401" t="str">
        <f>G4&amp;"-"&amp;H4</f>
        <v>-</v>
      </c>
      <c r="C4" s="110">
        <f>IF(ReNum!D3="Yes","DEL",ReNum!E3)</f>
        <v>0</v>
      </c>
      <c r="D4" s="110">
        <f>IF(ReNum!D3="Yes","DEL",ReNum!F3)</f>
        <v>0</v>
      </c>
      <c r="E4" s="110"/>
      <c r="F4" s="110"/>
      <c r="G4" s="945"/>
      <c r="H4" s="945"/>
      <c r="I4" s="753"/>
      <c r="J4" s="753"/>
      <c r="K4" s="753"/>
      <c r="L4" s="754"/>
      <c r="M4" s="1157"/>
      <c r="N4" s="753"/>
      <c r="O4" s="755"/>
      <c r="P4" s="756"/>
      <c r="Q4" s="756"/>
      <c r="R4" s="756"/>
      <c r="S4" s="753"/>
      <c r="T4" s="753"/>
      <c r="U4" s="757"/>
      <c r="V4" s="753"/>
      <c r="W4" s="758"/>
      <c r="X4" s="503" t="str">
        <f>IF(AND(ISERROR(FIND("vacant", LOWER(V4))), ISERROR(FIND("parking", LOWER(V4))),ISERROR(FIND("storage", LOWER(V4)))), "S", "A")</f>
        <v>S</v>
      </c>
      <c r="Y4" s="21"/>
      <c r="Z4" s="22" t="str">
        <f>G4&amp;"-"&amp;H4&amp;":  "&amp;I4&amp;", "&amp;K4&amp;", "&amp;L4&amp;" "&amp;M4</f>
        <v xml:space="preserve">-:  , ,  </v>
      </c>
    </row>
    <row r="5" spans="1:31" ht="40.5" customHeight="1" x14ac:dyDescent="0.2">
      <c r="A5" s="35"/>
      <c r="B5" s="35"/>
      <c r="C5" s="35"/>
      <c r="D5" s="35"/>
      <c r="E5" s="35"/>
      <c r="F5" s="35"/>
      <c r="G5" s="36"/>
      <c r="H5" s="36"/>
      <c r="I5" s="36"/>
      <c r="J5" s="36"/>
      <c r="K5" s="36"/>
      <c r="L5" s="36"/>
      <c r="M5" s="35"/>
      <c r="N5" s="1395" t="s">
        <v>902</v>
      </c>
      <c r="O5" s="1395"/>
      <c r="P5" s="1395"/>
      <c r="Q5" s="1395"/>
      <c r="R5" s="1395"/>
      <c r="S5" s="1395"/>
      <c r="T5" s="231"/>
      <c r="U5" s="35"/>
      <c r="V5" s="273"/>
      <c r="W5" s="35"/>
      <c r="X5" s="35"/>
      <c r="Y5" s="35"/>
      <c r="Z5" s="35"/>
    </row>
    <row r="6" spans="1:31" s="2" customFormat="1" ht="11.25" x14ac:dyDescent="0.2">
      <c r="A6" s="37"/>
      <c r="B6" s="37"/>
      <c r="C6" s="37"/>
      <c r="D6" s="37"/>
      <c r="E6" s="37"/>
      <c r="F6" s="37"/>
      <c r="V6" s="271"/>
      <c r="X6" s="42">
        <f>'A-Gen'!$J$8</f>
        <v>0</v>
      </c>
      <c r="Y6" s="38"/>
    </row>
    <row r="7" spans="1:31" s="2" customFormat="1" ht="11.25" x14ac:dyDescent="0.2">
      <c r="A7" s="37"/>
      <c r="B7" s="37"/>
      <c r="C7" s="37"/>
      <c r="D7" s="37"/>
      <c r="E7" s="37"/>
      <c r="F7" s="37"/>
      <c r="V7" s="271"/>
      <c r="X7" s="14">
        <f>'A-Gen'!$C$10</f>
        <v>0</v>
      </c>
      <c r="Y7" s="24"/>
    </row>
    <row r="8" spans="1:31" ht="24" customHeight="1" x14ac:dyDescent="0.25">
      <c r="C8" s="1380" t="s">
        <v>24</v>
      </c>
      <c r="D8" s="1380"/>
      <c r="E8" s="177"/>
      <c r="F8" s="177"/>
      <c r="G8" s="23" t="s">
        <v>475</v>
      </c>
      <c r="H8" s="23"/>
      <c r="I8" s="23"/>
      <c r="J8" s="23"/>
      <c r="K8" s="23"/>
      <c r="L8" s="23"/>
      <c r="M8" s="23"/>
      <c r="N8" s="991"/>
      <c r="O8" s="991"/>
      <c r="P8" s="991"/>
      <c r="Q8" s="991"/>
      <c r="R8" s="991"/>
      <c r="S8" s="25"/>
      <c r="T8" s="25"/>
      <c r="U8" s="241"/>
      <c r="V8" s="272"/>
      <c r="W8" s="25"/>
      <c r="X8" s="299"/>
      <c r="Y8" s="26"/>
    </row>
    <row r="9" spans="1:31" ht="35.25" customHeight="1" x14ac:dyDescent="0.2">
      <c r="B9" s="34" t="s">
        <v>480</v>
      </c>
      <c r="C9" s="106" t="s">
        <v>22</v>
      </c>
      <c r="D9" s="106" t="s">
        <v>23</v>
      </c>
      <c r="E9" s="179" t="s">
        <v>691</v>
      </c>
      <c r="F9" s="179" t="s">
        <v>692</v>
      </c>
      <c r="G9" s="734" t="s">
        <v>584</v>
      </c>
      <c r="H9" s="734" t="s">
        <v>585</v>
      </c>
      <c r="I9" s="734" t="s">
        <v>476</v>
      </c>
      <c r="J9" s="742" t="s">
        <v>1059</v>
      </c>
      <c r="K9" s="734" t="s">
        <v>599</v>
      </c>
      <c r="L9" s="734" t="s">
        <v>600</v>
      </c>
      <c r="M9" s="734" t="s">
        <v>601</v>
      </c>
      <c r="N9" s="734" t="s">
        <v>586</v>
      </c>
      <c r="O9" s="743" t="s">
        <v>587</v>
      </c>
      <c r="P9" s="734" t="s">
        <v>477</v>
      </c>
      <c r="Q9" s="742" t="s">
        <v>2089</v>
      </c>
      <c r="R9" s="742" t="s">
        <v>1006</v>
      </c>
      <c r="S9" s="734" t="s">
        <v>589</v>
      </c>
      <c r="T9" s="742" t="s">
        <v>2050</v>
      </c>
      <c r="U9" s="742" t="s">
        <v>883</v>
      </c>
      <c r="V9" s="734" t="s">
        <v>590</v>
      </c>
      <c r="W9" s="744" t="s">
        <v>1967</v>
      </c>
      <c r="X9" s="742" t="s">
        <v>2309</v>
      </c>
    </row>
    <row r="10" spans="1:31" hidden="1" x14ac:dyDescent="0.2">
      <c r="B10" s="402"/>
      <c r="C10" s="108">
        <f>IF(ReNum!D9="Yes","DEL",ReNum!E9)</f>
        <v>0</v>
      </c>
      <c r="D10" s="109">
        <f>IF(ReNum!D9="Yes","DEL",ReNum!F9)</f>
        <v>0</v>
      </c>
      <c r="E10" s="27">
        <v>0</v>
      </c>
      <c r="F10" s="28">
        <v>0</v>
      </c>
      <c r="G10" s="750">
        <v>0</v>
      </c>
      <c r="H10" s="750">
        <v>0</v>
      </c>
      <c r="I10" s="1156"/>
      <c r="J10" s="1156"/>
      <c r="K10" s="1156"/>
      <c r="L10" s="754"/>
      <c r="M10" s="1157"/>
      <c r="N10" s="753"/>
      <c r="O10" s="755"/>
      <c r="P10" s="756"/>
      <c r="Q10" s="756"/>
      <c r="R10" s="756"/>
      <c r="S10" s="753"/>
      <c r="T10" s="753"/>
      <c r="U10" s="1158"/>
      <c r="V10" s="753"/>
      <c r="W10" s="1159"/>
      <c r="X10" s="245" t="str">
        <f>IF(AND(ISERROR(FIND("vacant", LOWER(V10))), ISERROR(FIND("parking", LOWER(V10))),ISERROR(FIND("storage", LOWER(V10)))), "S", "A")</f>
        <v>S</v>
      </c>
      <c r="Y10" s="752"/>
      <c r="Z10" s="18" t="s">
        <v>209</v>
      </c>
    </row>
    <row r="11" spans="1:31" hidden="1" x14ac:dyDescent="0.2">
      <c r="B11" s="403" t="s">
        <v>415</v>
      </c>
      <c r="C11" s="110" t="str">
        <f>IF(ReNum!D10="Yes","DEL",ReNum!E10)</f>
        <v>z</v>
      </c>
      <c r="D11" s="110" t="str">
        <f>IF(ReNum!D10="Yes","DEL",ReNum!F10)</f>
        <v>z</v>
      </c>
      <c r="E11" s="29" t="s">
        <v>414</v>
      </c>
      <c r="F11" s="20" t="s">
        <v>414</v>
      </c>
      <c r="G11" s="751" t="s">
        <v>414</v>
      </c>
      <c r="H11" s="751" t="s">
        <v>414</v>
      </c>
      <c r="I11" s="753"/>
      <c r="J11" s="753"/>
      <c r="K11" s="753"/>
      <c r="L11" s="754"/>
      <c r="M11" s="1157"/>
      <c r="N11" s="753"/>
      <c r="O11" s="755"/>
      <c r="P11" s="756"/>
      <c r="Q11" s="756"/>
      <c r="R11" s="756"/>
      <c r="S11" s="753"/>
      <c r="T11" s="753"/>
      <c r="U11" s="1158"/>
      <c r="V11" s="753"/>
      <c r="W11" s="1159"/>
      <c r="X11" s="245" t="str">
        <f>IF(AND(ISERROR(FIND("vacant", LOWER(V11))), ISERROR(FIND("parking", LOWER(V11))),ISERROR(FIND("storage", LOWER(V11)))), "S", "A")</f>
        <v>S</v>
      </c>
      <c r="Y11" s="21"/>
      <c r="Z11" s="22" t="str">
        <f>G11&amp;"-"&amp;H11&amp;":  "&amp;I11&amp;", "&amp;K11&amp;", "&amp;L11&amp;" "&amp;M11</f>
        <v xml:space="preserve">z-z:  , ,  </v>
      </c>
    </row>
    <row r="12" spans="1:31" ht="38.25" customHeight="1" x14ac:dyDescent="0.2">
      <c r="G12" s="30"/>
      <c r="H12" s="30"/>
      <c r="I12" s="30"/>
      <c r="J12" s="30"/>
      <c r="K12" s="30"/>
      <c r="L12" s="30"/>
      <c r="M12" s="30"/>
      <c r="N12" s="30"/>
      <c r="O12" s="30"/>
      <c r="P12" s="30"/>
      <c r="Q12" s="30"/>
      <c r="R12" s="30"/>
      <c r="S12" s="30"/>
      <c r="T12" s="30"/>
      <c r="U12" s="30"/>
      <c r="V12" s="270"/>
      <c r="W12"/>
    </row>
    <row r="13" spans="1:31" ht="15.75" x14ac:dyDescent="0.25">
      <c r="G13" s="32" t="s">
        <v>707</v>
      </c>
      <c r="L13" s="188" t="s">
        <v>712</v>
      </c>
      <c r="O13" s="33"/>
      <c r="X13" s="31"/>
    </row>
    <row r="14" spans="1:31" ht="15.75" x14ac:dyDescent="0.25">
      <c r="G14" s="32"/>
      <c r="L14" s="188"/>
      <c r="O14" s="33"/>
      <c r="Q14" s="1396" t="s">
        <v>912</v>
      </c>
      <c r="R14" s="1396"/>
      <c r="S14" s="1396"/>
      <c r="T14" s="1396"/>
      <c r="U14" s="1396"/>
      <c r="V14" s="361"/>
      <c r="W14" s="361"/>
    </row>
    <row r="15" spans="1:31" ht="35.25" customHeight="1" x14ac:dyDescent="0.2">
      <c r="G15" s="1381" t="s">
        <v>713</v>
      </c>
      <c r="H15" s="1382"/>
      <c r="I15" s="1383"/>
      <c r="J15" s="1397" t="s">
        <v>711</v>
      </c>
      <c r="K15" s="1398"/>
      <c r="L15" s="1399"/>
      <c r="M15" s="1387" t="s">
        <v>709</v>
      </c>
      <c r="N15" s="1388"/>
      <c r="O15" s="1397" t="s">
        <v>710</v>
      </c>
      <c r="P15" s="1399"/>
      <c r="Q15" s="1381" t="s">
        <v>910</v>
      </c>
      <c r="R15" s="1383"/>
      <c r="S15" s="1381" t="s">
        <v>911</v>
      </c>
      <c r="T15" s="1383"/>
      <c r="U15" s="745" t="s">
        <v>599</v>
      </c>
      <c r="V15" s="745" t="s">
        <v>909</v>
      </c>
      <c r="W15" s="745" t="s">
        <v>601</v>
      </c>
      <c r="X15" s="17"/>
      <c r="Y15" s="232"/>
    </row>
    <row r="16" spans="1:31" x14ac:dyDescent="0.2">
      <c r="G16" s="1384"/>
      <c r="H16" s="1385"/>
      <c r="I16" s="1386"/>
      <c r="J16" s="1384"/>
      <c r="K16" s="1385"/>
      <c r="L16" s="1386"/>
      <c r="M16" s="1384"/>
      <c r="N16" s="1386"/>
      <c r="O16" s="1384"/>
      <c r="P16" s="1386"/>
      <c r="Q16" s="1384"/>
      <c r="R16" s="1386"/>
      <c r="S16" s="1384"/>
      <c r="T16" s="1386"/>
      <c r="U16" s="746"/>
      <c r="V16" s="747"/>
      <c r="W16" s="747"/>
      <c r="AC16" s="494">
        <f>G16</f>
        <v>0</v>
      </c>
      <c r="AD16" s="497">
        <f>J16</f>
        <v>0</v>
      </c>
      <c r="AE16">
        <f>COUNTIF(M16:P17,"Owner of Garage Premises")</f>
        <v>0</v>
      </c>
    </row>
    <row r="17" spans="7:30" s="304" customFormat="1" hidden="1" x14ac:dyDescent="0.2">
      <c r="G17" s="1389"/>
      <c r="H17" s="1389"/>
      <c r="I17" s="1389"/>
      <c r="J17" s="1390"/>
      <c r="K17" s="1391"/>
      <c r="L17" s="1392"/>
      <c r="M17" s="1393"/>
      <c r="N17" s="1394"/>
      <c r="O17" s="748"/>
      <c r="P17" s="1202"/>
      <c r="Q17" s="1390"/>
      <c r="R17" s="1392"/>
      <c r="S17" s="1390"/>
      <c r="T17" s="1392"/>
      <c r="U17" s="748"/>
      <c r="V17" s="749"/>
      <c r="W17" s="749"/>
      <c r="AC17" s="494">
        <f t="shared" ref="AC17" si="0">G17</f>
        <v>0</v>
      </c>
      <c r="AD17" s="497">
        <f t="shared" ref="AD17" si="1">J17</f>
        <v>0</v>
      </c>
    </row>
    <row r="18" spans="7:30" x14ac:dyDescent="0.2">
      <c r="AB18" s="497"/>
    </row>
    <row r="21" spans="7:30" x14ac:dyDescent="0.2">
      <c r="G21"/>
      <c r="H21"/>
      <c r="I21" s="156"/>
    </row>
    <row r="22" spans="7:30" x14ac:dyDescent="0.2">
      <c r="G22"/>
      <c r="H22"/>
    </row>
    <row r="23" spans="7:30" x14ac:dyDescent="0.2">
      <c r="G23"/>
      <c r="H23"/>
      <c r="I23" t="s">
        <v>519</v>
      </c>
      <c r="K23" s="61"/>
      <c r="L23" s="61"/>
      <c r="M23" s="61"/>
      <c r="N23" s="61"/>
      <c r="O23" s="61"/>
      <c r="P23" s="61"/>
      <c r="Q23" s="61"/>
      <c r="R23" s="998"/>
    </row>
    <row r="24" spans="7:30" x14ac:dyDescent="0.2">
      <c r="G24"/>
      <c r="H24"/>
      <c r="I24" s="1373"/>
      <c r="J24" s="1373"/>
      <c r="K24" s="1373"/>
      <c r="L24" s="1373"/>
      <c r="M24" s="1373"/>
      <c r="N24" s="1373"/>
      <c r="O24" s="1373"/>
      <c r="P24" s="1373"/>
      <c r="Q24" s="1373"/>
      <c r="AC24" s="493">
        <f>I24</f>
        <v>0</v>
      </c>
    </row>
    <row r="25" spans="7:30" x14ac:dyDescent="0.2">
      <c r="G25"/>
      <c r="H25"/>
      <c r="I25" s="564"/>
      <c r="J25" s="565"/>
      <c r="K25" s="565"/>
      <c r="L25" s="565"/>
      <c r="M25" s="565"/>
      <c r="N25" s="565"/>
      <c r="O25" s="565"/>
      <c r="P25" s="565"/>
      <c r="Q25" s="565"/>
      <c r="Y25" s="70"/>
    </row>
    <row r="26" spans="7:30" x14ac:dyDescent="0.2">
      <c r="G26"/>
      <c r="H26"/>
      <c r="I26" s="565"/>
      <c r="J26" s="565"/>
      <c r="K26" s="565"/>
      <c r="L26" s="565"/>
      <c r="M26" s="565"/>
      <c r="N26" s="565"/>
      <c r="O26" s="565"/>
      <c r="P26" s="565"/>
      <c r="Q26" s="565"/>
    </row>
    <row r="27" spans="7:30" x14ac:dyDescent="0.2">
      <c r="G27"/>
      <c r="H27"/>
      <c r="I27" s="565"/>
      <c r="J27" s="565"/>
      <c r="K27" s="565"/>
      <c r="L27" s="565"/>
      <c r="M27" s="565"/>
      <c r="N27" s="565"/>
      <c r="O27" s="565"/>
      <c r="P27" s="565"/>
      <c r="Q27" s="565"/>
    </row>
    <row r="28" spans="7:30" x14ac:dyDescent="0.2">
      <c r="G28"/>
      <c r="H28"/>
      <c r="I28" s="565"/>
      <c r="J28" s="565"/>
      <c r="K28" s="565"/>
      <c r="L28" s="565"/>
      <c r="M28" s="565"/>
      <c r="N28" s="565"/>
      <c r="O28" s="565"/>
      <c r="P28" s="565"/>
      <c r="Q28" s="565"/>
    </row>
    <row r="29" spans="7:30" ht="24.6" customHeight="1" thickBot="1" x14ac:dyDescent="0.25">
      <c r="G29"/>
      <c r="H29"/>
      <c r="I29" s="1030" t="s">
        <v>410</v>
      </c>
      <c r="J29" s="1030"/>
      <c r="K29" s="1030"/>
      <c r="L29" s="1030"/>
      <c r="M29" s="1030"/>
      <c r="N29" s="1031"/>
      <c r="O29" s="1031"/>
    </row>
    <row r="30" spans="7:30" ht="35.450000000000003" customHeight="1" thickTop="1" x14ac:dyDescent="0.2">
      <c r="G30"/>
      <c r="H30"/>
      <c r="I30" s="1378" t="s">
        <v>890</v>
      </c>
      <c r="J30" s="1379"/>
      <c r="K30" s="1374" t="s">
        <v>893</v>
      </c>
      <c r="L30" s="1375"/>
      <c r="M30" s="1032" t="s">
        <v>486</v>
      </c>
      <c r="N30" s="1033" t="s">
        <v>486</v>
      </c>
      <c r="O30" s="1034" t="s">
        <v>487</v>
      </c>
    </row>
    <row r="31" spans="7:30" ht="13.5" thickBot="1" x14ac:dyDescent="0.25">
      <c r="G31"/>
      <c r="H31"/>
      <c r="I31" s="1035"/>
      <c r="J31" s="1036"/>
      <c r="K31" s="1376"/>
      <c r="L31" s="1377"/>
      <c r="M31" s="1037">
        <f>I31*J31</f>
        <v>0</v>
      </c>
      <c r="N31" s="1038"/>
      <c r="O31" s="1039">
        <f>N31/43560</f>
        <v>0</v>
      </c>
    </row>
    <row r="32" spans="7:30" ht="13.5" thickTop="1" x14ac:dyDescent="0.2">
      <c r="G32"/>
      <c r="H32"/>
    </row>
    <row r="33" spans="7:10" x14ac:dyDescent="0.2">
      <c r="G33"/>
      <c r="H33"/>
    </row>
    <row r="34" spans="7:10" x14ac:dyDescent="0.2">
      <c r="G34"/>
      <c r="H34"/>
    </row>
    <row r="35" spans="7:10" ht="15" x14ac:dyDescent="0.25">
      <c r="G35"/>
      <c r="H35"/>
      <c r="J35" s="244"/>
    </row>
    <row r="36" spans="7:10" x14ac:dyDescent="0.2">
      <c r="G36"/>
      <c r="H36"/>
    </row>
    <row r="37" spans="7:10" x14ac:dyDescent="0.2">
      <c r="G37"/>
      <c r="H37"/>
    </row>
    <row r="38" spans="7:10" x14ac:dyDescent="0.2">
      <c r="G38"/>
      <c r="H38"/>
    </row>
    <row r="39" spans="7:10" x14ac:dyDescent="0.2">
      <c r="G39"/>
      <c r="H39"/>
    </row>
    <row r="40" spans="7:10" x14ac:dyDescent="0.2">
      <c r="G40"/>
      <c r="H40"/>
    </row>
  </sheetData>
  <sheetProtection algorithmName="SHA-512" hashValue="oHH3gvf6qoGyAln405PYIFM/nGHD0wtGgvuzpsW91fEdDRJUPPUbd/6miBFPEvvH5Vqfc59jKIyUti7ltPS4iA==" saltValue="jwrKI3PMr7VA64hSp6b25A==" spinCount="100000" sheet="1" objects="1" scenarios="1" formatCells="0"/>
  <sortState xmlns:xlrd2="http://schemas.microsoft.com/office/spreadsheetml/2017/richdata2" ref="B11:Z11">
    <sortCondition ref="G10"/>
    <sortCondition ref="H10"/>
  </sortState>
  <customSheetViews>
    <customSheetView guid="{261BAEAF-D16F-41C7-9125-84B264CAC60E}" scale="90" fitToPage="1" printArea="1" hiddenRows="1" hiddenColumns="1" showRuler="0" topLeftCell="H1">
      <pane ySplit="5" topLeftCell="A6" activePane="bottomLeft" state="frozen"/>
      <selection pane="bottomLeft" activeCell="W18" sqref="W18"/>
      <pageMargins left="0.5" right="0.5" top="0.75" bottom="0.75" header="0.5" footer="0.5"/>
      <pageSetup scale="92" fitToHeight="0" orientation="landscape" r:id="rId1"/>
      <headerFooter alignWithMargins="0">
        <oddHeader>&amp;LLOCATION SCHEDULE AND ADDITIONAL INTERESTS&amp;RPage  &amp;P of &amp;N</oddHeader>
      </headerFooter>
    </customSheetView>
  </customSheetViews>
  <mergeCells count="23">
    <mergeCell ref="S17:T17"/>
    <mergeCell ref="N5:S5"/>
    <mergeCell ref="Q14:U14"/>
    <mergeCell ref="J15:L15"/>
    <mergeCell ref="J16:L16"/>
    <mergeCell ref="O15:P15"/>
    <mergeCell ref="O16:P16"/>
    <mergeCell ref="S15:T15"/>
    <mergeCell ref="S16:T16"/>
    <mergeCell ref="Q15:R15"/>
    <mergeCell ref="Q16:R16"/>
    <mergeCell ref="K30:L31"/>
    <mergeCell ref="I30:J30"/>
    <mergeCell ref="C8:D8"/>
    <mergeCell ref="G15:I15"/>
    <mergeCell ref="G16:I16"/>
    <mergeCell ref="I24:Q24"/>
    <mergeCell ref="M15:N15"/>
    <mergeCell ref="M16:N16"/>
    <mergeCell ref="G17:I17"/>
    <mergeCell ref="J17:L17"/>
    <mergeCell ref="M17:N17"/>
    <mergeCell ref="Q17:R17"/>
  </mergeCells>
  <phoneticPr fontId="21" type="noConversion"/>
  <dataValidations xWindow="172" yWindow="189" count="34">
    <dataValidation type="whole" operator="greaterThan" allowBlank="1" showInputMessage="1" showErrorMessage="1" sqref="H40" xr:uid="{00000000-0002-0000-0100-000000000000}">
      <formula1>0</formula1>
    </dataValidation>
    <dataValidation allowBlank="1" showErrorMessage="1" sqref="N11" xr:uid="{00000000-0002-0000-0100-000001000000}"/>
    <dataValidation type="list" allowBlank="1" showInputMessage="1" showErrorMessage="1" sqref="S11" xr:uid="{00000000-0002-0000-0100-000002000000}">
      <formula1>ddConstDescNA</formula1>
    </dataValidation>
    <dataValidation type="list" allowBlank="1" showInputMessage="1" showErrorMessage="1" error="Please select from drop down.  Enter additional occupance information in the Occupancy Comments." prompt="For vacant land or storage, enter the # of acres in the Sq Ft column." sqref="V4 V11" xr:uid="{00000000-0002-0000-0100-000003000000}">
      <formula1>C_Occupancy</formula1>
    </dataValidation>
    <dataValidation type="textLength" allowBlank="1" showErrorMessage="1" error="City length is 25 characters or less" sqref="K4 K11" xr:uid="{00000000-0002-0000-0100-000004000000}">
      <formula1>1</formula1>
      <formula2>25</formula2>
    </dataValidation>
    <dataValidation type="textLength" allowBlank="1" showErrorMessage="1" error="Address length must be 25 characters or less" promptTitle="Street Address" prompt="Only use valid address information.  Rear or Adjacent should be selected in the next column labeled &quot;Rear or Adjacent&quot;." sqref="I11" xr:uid="{00000000-0002-0000-0100-000005000000}">
      <formula1>1</formula1>
      <formula2>25</formula2>
    </dataValidation>
    <dataValidation type="list" allowBlank="1" showErrorMessage="1" error="Rear or Adjacent only valid values" promptTitle="Street Address" prompt="Can use &quot;rear of above&quot;, or &quot;adjacent to above&quot; if desired for add'l bldgs." sqref="J4 J11" xr:uid="{00000000-0002-0000-0100-000006000000}">
      <formula1>"Rear, Adjacent"</formula1>
    </dataValidation>
    <dataValidation type="list" allowBlank="1" showInputMessage="1" sqref="V10" xr:uid="{00000000-0002-0000-0100-000007000000}">
      <formula1>C_Occupancy</formula1>
    </dataValidation>
    <dataValidation type="list" allowBlank="1" showInputMessage="1" showErrorMessage="1" sqref="S10" xr:uid="{00000000-0002-0000-0100-000008000000}">
      <formula1>"Frame,Joisted Masonry,Non-Combustible,Masonry Non-Combustible,Modified Fire Resistive,Fire Resistive,Heary Tmbr Joisted Masonry,Superior Non-Combustible,Supr Masonry Non-Combustile, N/A - Special Class Only"</formula1>
    </dataValidation>
    <dataValidation type="textLength" allowBlank="1" showInputMessage="1" showErrorMessage="1" promptTitle="Street Address" sqref="J10" xr:uid="{00000000-0002-0000-0100-000009000000}">
      <formula1>1</formula1>
      <formula2>25</formula2>
    </dataValidation>
    <dataValidation type="whole" operator="greaterThan" allowBlank="1" showInputMessage="1" showErrorMessage="1" errorTitle="Numbers are required" error="This cell must contain a number greater than zero." prompt="Please use the NEW LOC or NEW BLDG buttons to automatically select the next available location._x000a_Use the OUT OF SEQ BUTTON to manually enter a location." sqref="G4" xr:uid="{00000000-0002-0000-0100-00000A000000}">
      <formula1>0</formula1>
    </dataValidation>
    <dataValidation allowBlank="1" showInputMessage="1" showErrorMessage="1" promptTitle="REQUIRED!" prompt="App cannot be rated without a county." sqref="N4" xr:uid="{00000000-0002-0000-0100-00000B000000}"/>
    <dataValidation type="whole" operator="greaterThan" allowBlank="1" showInputMessage="1" showErrorMessage="1" errorTitle="A Number is Required" error="This cell must contain a number greater than zero." prompt="Please use the NEW LOC or NEW BLDG buttons to automatically select the next available location._x000a_Use the OUT OF SEQ BUTTON to manually enter a location." sqref="H4" xr:uid="{00000000-0002-0000-0100-00000C000000}">
      <formula1>0</formula1>
    </dataValidation>
    <dataValidation type="list" allowBlank="1" showInputMessage="1" showErrorMessage="1" sqref="L4 L10:L11" xr:uid="{00000000-0002-0000-0100-00000D000000}">
      <formula1>ddStates</formula1>
    </dataValidation>
    <dataValidation type="list" allowBlank="1" showInputMessage="1" showErrorMessage="1" error="Please select from drop down." sqref="O4" xr:uid="{00000000-0002-0000-0100-00000E000000}">
      <formula1>"Owned,Leased"</formula1>
    </dataValidation>
    <dataValidation type="list" allowBlank="1" showInputMessage="1" showErrorMessage="1" error="Please select from drop down." sqref="S4" xr:uid="{00000000-0002-0000-0100-00000F000000}">
      <formula1>ddConstDescNA</formula1>
    </dataValidation>
    <dataValidation type="list" allowBlank="1" showInputMessage="1" showErrorMessage="1" error="Please select from drop down." sqref="T4" xr:uid="{00000000-0002-0000-0100-000010000000}">
      <formula1>ddCLocSprklr</formula1>
    </dataValidation>
    <dataValidation type="whole" allowBlank="1" showInputMessage="1" showErrorMessage="1" error="Must be valid year. Cannot be a range." prompt="Original construction year only" sqref="P4" xr:uid="{00000000-0002-0000-0100-000011000000}">
      <formula1>1800</formula1>
      <formula2>3000</formula2>
    </dataValidation>
    <dataValidation type="decimal" operator="greaterThan" allowBlank="1" showInputMessage="1" showErrorMessage="1" error="Must be a number &gt; 0" prompt="Enter # of  Square Feet for buildings and # of Acres for vacant land/storage" sqref="U4" xr:uid="{00000000-0002-0000-0100-000012000000}">
      <formula1>0</formula1>
    </dataValidation>
    <dataValidation type="whole" operator="greaterThan" allowBlank="1" showInputMessage="1" showErrorMessage="1" error="Must be valid year. " sqref="R4 R10:R11" xr:uid="{00000000-0002-0000-0100-000013000000}">
      <formula1>1800</formula1>
    </dataValidation>
    <dataValidation type="whole" allowBlank="1" showInputMessage="1" showErrorMessage="1" error="Must be valid year. Cannot be a range." promptTitle="RENOVATION DEFINITION" prompt="renovated and/or modified to satisfy more recent building codes and a new certificate of occupancy was issued" sqref="Q4" xr:uid="{00000000-0002-0000-0100-000014000000}">
      <formula1>1800</formula1>
      <formula2>3000</formula2>
    </dataValidation>
    <dataValidation type="textLength" allowBlank="1" showErrorMessage="1" promptTitle="Street Address" prompt="Only use valid address information.  Rear or Adjacent should be selected in the next column labeled &quot;Rear or Adjacent&quot;." sqref="I10" xr:uid="{00000000-0002-0000-0100-000015000000}">
      <formula1>1</formula1>
      <formula2>25</formula2>
    </dataValidation>
    <dataValidation type="textLength" allowBlank="1" showErrorMessage="1" error="Address length must be 25 characters or less" promptTitle="Street Address" prompt="Only use valid address information.  Rear or Adjacent should be selected in the next column labeled &quot;Rear or Adjacent&quot;." sqref="I4" xr:uid="{00000000-0002-0000-0100-000016000000}">
      <formula1>1</formula1>
      <formula2>75</formula2>
    </dataValidation>
    <dataValidation type="whole" allowBlank="1" showErrorMessage="1" error="Zip Code should be 5 digit, whole number.  Do NOT include the zip + 4." sqref="M4 M10:M11" xr:uid="{00000000-0002-0000-0100-000017000000}">
      <formula1>1</formula1>
      <formula2>99999</formula2>
    </dataValidation>
    <dataValidation type="list" allowBlank="1" showInputMessage="1" showErrorMessage="1" sqref="T10:T11" xr:uid="{00000000-0002-0000-0100-000018000000}">
      <formula1>ddCLocSprklr</formula1>
    </dataValidation>
    <dataValidation type="list" allowBlank="1" showInputMessage="1" showErrorMessage="1" sqref="O10:O11" xr:uid="{00000000-0002-0000-0100-000019000000}">
      <formula1>"Owned,Leased"</formula1>
    </dataValidation>
    <dataValidation type="decimal" operator="greaterThan" allowBlank="1" showInputMessage="1" showErrorMessage="1" error="Must be a number &gt; 0" sqref="U10:U11" xr:uid="{00000000-0002-0000-0100-00001A000000}">
      <formula1>0</formula1>
    </dataValidation>
    <dataValidation type="list" allowBlank="1" showInputMessage="1" showErrorMessage="1" error="Please select from drop down" sqref="V16:V17" xr:uid="{00000000-0002-0000-0100-00001B000000}">
      <formula1>ddStates</formula1>
    </dataValidation>
    <dataValidation type="textLength" allowBlank="1" showInputMessage="1" showErrorMessage="1" error="Please enter 5 digit, numeric zip code" sqref="W16:W17" xr:uid="{00000000-0002-0000-0100-00001C000000}">
      <formula1>5</formula1>
      <formula2>5</formula2>
    </dataValidation>
    <dataValidation type="textLength" allowBlank="1" showInputMessage="1" showErrorMessage="1" error="Text Length limit of 40 characters" sqref="U16:U17" xr:uid="{00000000-0002-0000-0100-00001D000000}">
      <formula1>0</formula1>
      <formula2>35</formula2>
    </dataValidation>
    <dataValidation type="list" allowBlank="1" showInputMessage="1" sqref="J16:J17" xr:uid="{00000000-0002-0000-0100-00001E000000}">
      <formula1>$Z$10:$Z$11</formula1>
    </dataValidation>
    <dataValidation type="list" allowBlank="1" showInputMessage="1" sqref="O16:O17" xr:uid="{00000000-0002-0000-0100-00001F000000}">
      <formula1>"Building Owner, Vehicle(s) financed, Vehicle(s) L&amp;R to insured, Vehicle(s) L&amp;R from insured, Evidence of Property Coverage, Work Performed by insured, Other (Specify)"</formula1>
    </dataValidation>
    <dataValidation type="list" allowBlank="1" showInputMessage="1" showErrorMessage="1" sqref="P17 M16:M17" xr:uid="{00000000-0002-0000-0100-000020000000}">
      <formula1>"Add'l Insd, Loss Payee, Mortgagee, Owner of Garage Premises"</formula1>
    </dataValidation>
    <dataValidation type="textLength" allowBlank="1" showInputMessage="1" showErrorMessage="1" error="Text Length limit of 40 characters" sqref="S16:S17 Q16:Q17" xr:uid="{00000000-0002-0000-0100-000021000000}">
      <formula1>0</formula1>
      <formula2>40</formula2>
    </dataValidation>
  </dataValidations>
  <pageMargins left="0.25" right="0.25" top="0.75" bottom="0.75" header="0.3" footer="0.3"/>
  <pageSetup scale="52" fitToHeight="0" orientation="portrait" r:id="rId2"/>
  <headerFooter>
    <oddFooter xml:space="preserve">&amp;C© 2007-2016 Harco National Insurance Company. All rights reserved.
</oddFooter>
  </headerFooter>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pageSetUpPr fitToPage="1"/>
  </sheetPr>
  <dimension ref="A1:V12"/>
  <sheetViews>
    <sheetView showGridLines="0" topLeftCell="B1" zoomScale="85" zoomScaleNormal="85" workbookViewId="0">
      <selection activeCell="Q15" sqref="Q15"/>
    </sheetView>
  </sheetViews>
  <sheetFormatPr defaultRowHeight="12.75" x14ac:dyDescent="0.2"/>
  <cols>
    <col min="1" max="1" width="9.140625" hidden="1" customWidth="1"/>
    <col min="2" max="2" width="5.7109375" customWidth="1"/>
    <col min="3" max="3" width="15.85546875" customWidth="1"/>
    <col min="4" max="4" width="9.7109375" customWidth="1"/>
    <col min="5" max="5" width="18.7109375" customWidth="1"/>
    <col min="6" max="6" width="7.7109375" customWidth="1"/>
    <col min="7" max="7" width="16.42578125" customWidth="1"/>
    <col min="8" max="8" width="17.5703125" customWidth="1"/>
    <col min="9" max="9" width="10.140625" style="304" customWidth="1"/>
    <col min="10" max="10" width="20.7109375" customWidth="1"/>
    <col min="11" max="11" width="11.42578125" customWidth="1"/>
    <col min="12" max="12" width="12.5703125" style="304" customWidth="1"/>
    <col min="13" max="13" width="9.140625" customWidth="1"/>
    <col min="14" max="14" width="9.7109375" customWidth="1"/>
    <col min="15" max="15" width="9.140625" customWidth="1"/>
    <col min="16" max="16" width="9.28515625" customWidth="1"/>
    <col min="17" max="18" width="9.140625" customWidth="1"/>
    <col min="19" max="19" width="15.5703125" customWidth="1"/>
    <col min="20" max="20" width="20.7109375" customWidth="1"/>
    <col min="21" max="21" width="7.140625" customWidth="1"/>
    <col min="22" max="22" width="6.5703125" bestFit="1" customWidth="1"/>
  </cols>
  <sheetData>
    <row r="1" spans="1:22" ht="62.25" customHeight="1" x14ac:dyDescent="0.2">
      <c r="E1" s="1404" t="s">
        <v>1126</v>
      </c>
      <c r="F1" s="1405"/>
      <c r="G1" s="1405"/>
      <c r="H1" s="1405"/>
      <c r="I1" s="1405"/>
      <c r="J1" s="1405"/>
      <c r="K1" s="1405"/>
      <c r="L1" s="1405"/>
      <c r="M1" s="1405"/>
      <c r="N1" s="1405"/>
      <c r="O1" s="1405"/>
      <c r="P1" s="1405"/>
      <c r="Q1" s="1405"/>
      <c r="R1" s="1405"/>
      <c r="S1" s="1405"/>
      <c r="T1" s="1405"/>
      <c r="U1" s="1405"/>
      <c r="V1" s="1405"/>
    </row>
    <row r="2" spans="1:22" ht="60" customHeight="1" x14ac:dyDescent="0.2">
      <c r="E2" s="1405"/>
      <c r="F2" s="1405"/>
      <c r="G2" s="1405"/>
      <c r="H2" s="1405"/>
      <c r="I2" s="1405"/>
      <c r="J2" s="1405"/>
      <c r="K2" s="1405"/>
      <c r="L2" s="1405"/>
      <c r="M2" s="1405"/>
      <c r="N2" s="1405"/>
      <c r="O2" s="1405"/>
      <c r="P2" s="1405"/>
      <c r="Q2" s="1405"/>
      <c r="R2" s="1405"/>
      <c r="S2" s="1405"/>
      <c r="T2" s="1405"/>
      <c r="U2" s="1405"/>
      <c r="V2" s="1405"/>
    </row>
    <row r="4" spans="1:22" x14ac:dyDescent="0.2">
      <c r="A4" s="304"/>
      <c r="B4" s="304"/>
      <c r="C4" s="1400" t="s">
        <v>1112</v>
      </c>
      <c r="D4" s="1401"/>
      <c r="E4" s="1401"/>
      <c r="F4" s="1401"/>
      <c r="G4" s="1402"/>
      <c r="H4" s="1406" t="s">
        <v>1113</v>
      </c>
      <c r="I4" s="1407"/>
      <c r="J4" s="759" t="s">
        <v>1117</v>
      </c>
      <c r="K4" s="1403" t="s">
        <v>1111</v>
      </c>
      <c r="L4" s="1403"/>
      <c r="M4" s="1403"/>
      <c r="N4" s="1403"/>
      <c r="O4" s="1403"/>
      <c r="P4" s="1403"/>
      <c r="Q4" s="1403"/>
      <c r="R4" s="1403"/>
      <c r="S4" s="1400" t="s">
        <v>598</v>
      </c>
      <c r="T4" s="1401"/>
      <c r="U4" s="1401"/>
      <c r="V4" s="1402"/>
    </row>
    <row r="5" spans="1:22" ht="25.5" x14ac:dyDescent="0.2">
      <c r="A5" s="382"/>
      <c r="B5" s="760" t="s">
        <v>1092</v>
      </c>
      <c r="C5" s="761" t="s">
        <v>1093</v>
      </c>
      <c r="D5" s="761" t="s">
        <v>1094</v>
      </c>
      <c r="E5" s="761" t="s">
        <v>1095</v>
      </c>
      <c r="F5" s="761" t="s">
        <v>1096</v>
      </c>
      <c r="G5" s="761" t="s">
        <v>515</v>
      </c>
      <c r="H5" s="761" t="s">
        <v>602</v>
      </c>
      <c r="I5" s="761" t="s">
        <v>1127</v>
      </c>
      <c r="J5" s="761" t="s">
        <v>1097</v>
      </c>
      <c r="K5" s="762" t="s">
        <v>1116</v>
      </c>
      <c r="L5" s="762" t="s">
        <v>1115</v>
      </c>
      <c r="M5" s="762" t="s">
        <v>1102</v>
      </c>
      <c r="N5" s="762" t="s">
        <v>1099</v>
      </c>
      <c r="O5" s="762" t="s">
        <v>1100</v>
      </c>
      <c r="P5" s="762" t="s">
        <v>1101</v>
      </c>
      <c r="Q5" s="762" t="s">
        <v>1098</v>
      </c>
      <c r="R5" s="763" t="s">
        <v>1103</v>
      </c>
      <c r="S5" s="761" t="s">
        <v>1104</v>
      </c>
      <c r="T5" s="761" t="s">
        <v>599</v>
      </c>
      <c r="U5" s="761" t="s">
        <v>600</v>
      </c>
      <c r="V5" s="761" t="s">
        <v>601</v>
      </c>
    </row>
    <row r="6" spans="1:22" s="304" customFormat="1" hidden="1" x14ac:dyDescent="0.2">
      <c r="A6" s="389"/>
      <c r="B6" s="390">
        <v>0</v>
      </c>
      <c r="C6" s="387"/>
      <c r="D6" s="387"/>
      <c r="E6" s="387"/>
      <c r="F6" s="387"/>
      <c r="G6" s="387"/>
      <c r="H6" s="387"/>
      <c r="I6" s="387"/>
      <c r="J6" s="387"/>
      <c r="K6" s="388"/>
      <c r="L6" s="388"/>
      <c r="M6" s="388"/>
      <c r="N6" s="388"/>
      <c r="O6" s="388"/>
      <c r="P6" s="388"/>
      <c r="Q6" s="388"/>
      <c r="R6" s="387"/>
      <c r="S6" s="387"/>
      <c r="T6" s="387"/>
      <c r="U6" s="387"/>
      <c r="V6" s="387"/>
    </row>
    <row r="7" spans="1:22" x14ac:dyDescent="0.2">
      <c r="A7" s="383"/>
      <c r="B7" s="681">
        <v>1</v>
      </c>
      <c r="C7" s="764" t="str">
        <f>IF(B7=1,AppParseName(A_Owner_Name, 1),"")</f>
        <v/>
      </c>
      <c r="D7" s="765" t="str">
        <f>IF(B7=1,AppParseName(A_Owner_Name, 2),"")</f>
        <v/>
      </c>
      <c r="E7" s="764" t="str">
        <f>IF(B7=1,AppParseName(A_Owner_Name, 3),"")</f>
        <v/>
      </c>
      <c r="F7" s="643"/>
      <c r="G7" s="766"/>
      <c r="H7" s="767">
        <f>IF(B7=1,A_Main_Phone,"")</f>
        <v>0</v>
      </c>
      <c r="I7" s="767"/>
      <c r="J7" s="768"/>
      <c r="K7" s="769" t="s">
        <v>1105</v>
      </c>
      <c r="L7" s="769"/>
      <c r="M7" s="769"/>
      <c r="N7" s="769"/>
      <c r="O7" s="769"/>
      <c r="P7" s="769"/>
      <c r="Q7" s="769"/>
      <c r="R7" s="769"/>
      <c r="S7" s="766">
        <f>IF(B7=1,A_Mailing_Address,VLOOKUP(CONCATENATE(B7,"-1"),C_LocAddr_Lookup,8,FALSE))</f>
        <v>0</v>
      </c>
      <c r="T7" s="766">
        <f>IF(B7=1,A_Main_City,VLOOKUP(CONCATENATE(B7,"-1"),C_LocAddr_Lookup,10,FALSE))</f>
        <v>0</v>
      </c>
      <c r="U7" s="643">
        <f>IF(B7=1,A_Main_State,VLOOKUP(CONCATENATE(B7,"-1"),C_LocAddr_Lookup,11,FALSE))</f>
        <v>0</v>
      </c>
      <c r="V7" s="643">
        <f>IF(B7=1,A_Main_Zip,VLOOKUP(CONCATENATE(B7,"-1"),C_LocAddr_Lookup,12,FALSE))</f>
        <v>0</v>
      </c>
    </row>
    <row r="8" spans="1:22" s="304" customFormat="1" x14ac:dyDescent="0.2">
      <c r="A8" s="383"/>
      <c r="B8" s="681">
        <v>1</v>
      </c>
      <c r="C8" s="764" t="str">
        <f>IF(B8=1,AppParseName(A_Owner_Name, 1),"")</f>
        <v/>
      </c>
      <c r="D8" s="765" t="str">
        <f>IF(B8=1,AppParseName(A_Owner_Name, 2),"")</f>
        <v/>
      </c>
      <c r="E8" s="764" t="str">
        <f>IF(B8=1,AppParseName(A_Owner_Name, 3),"")</f>
        <v/>
      </c>
      <c r="F8" s="643"/>
      <c r="G8" s="766"/>
      <c r="H8" s="767">
        <f>IF(B8=1,A_Main_Phone,"")</f>
        <v>0</v>
      </c>
      <c r="I8" s="767"/>
      <c r="J8" s="768"/>
      <c r="K8" s="769"/>
      <c r="L8" s="769" t="s">
        <v>1105</v>
      </c>
      <c r="M8" s="769"/>
      <c r="N8" s="769"/>
      <c r="O8" s="769"/>
      <c r="P8" s="769"/>
      <c r="Q8" s="769"/>
      <c r="R8" s="769"/>
      <c r="S8" s="766">
        <f>IF(B8=1,A_Mailing_Address,VLOOKUP(CONCATENATE(B8,"-1"),C_LocAddr_Lookup,8,FALSE))</f>
        <v>0</v>
      </c>
      <c r="T8" s="766">
        <f>IF(B8=1,A_Main_City,VLOOKUP(CONCATENATE(B8,"-1"),C_LocAddr_Lookup,10,FALSE))</f>
        <v>0</v>
      </c>
      <c r="U8" s="643">
        <f>IF(B8=1,A_Main_State,VLOOKUP(CONCATENATE(B8,"-1"),C_LocAddr_Lookup,11,FALSE))</f>
        <v>0</v>
      </c>
      <c r="V8" s="643">
        <f>IF(B8=1,A_Main_Zip,VLOOKUP(CONCATENATE(B8,"-1"),C_LocAddr_Lookup,12,FALSE))</f>
        <v>0</v>
      </c>
    </row>
    <row r="9" spans="1:22" s="304" customFormat="1" x14ac:dyDescent="0.2">
      <c r="A9" s="383"/>
      <c r="B9" s="681">
        <v>1</v>
      </c>
      <c r="C9" s="764" t="str">
        <f>IF(B9=1,AppParseName(A_Owner_Name, 1),"")</f>
        <v/>
      </c>
      <c r="D9" s="765" t="str">
        <f>IF(B9=1,AppParseName(A_Owner_Name, 2),"")</f>
        <v/>
      </c>
      <c r="E9" s="764" t="str">
        <f>IF(B9=1,AppParseName(A_Owner_Name, 3),"")</f>
        <v/>
      </c>
      <c r="F9" s="643"/>
      <c r="G9" s="766"/>
      <c r="H9" s="767">
        <f>IF(B9=1,A_Main_Phone,"")</f>
        <v>0</v>
      </c>
      <c r="I9" s="767"/>
      <c r="J9" s="768"/>
      <c r="K9" s="769"/>
      <c r="L9" s="769"/>
      <c r="M9" s="769" t="s">
        <v>1105</v>
      </c>
      <c r="N9" s="769"/>
      <c r="O9" s="769"/>
      <c r="P9" s="769"/>
      <c r="Q9" s="769"/>
      <c r="R9" s="769"/>
      <c r="S9" s="766">
        <f>IF(B9=1,A_Mailing_Address,VLOOKUP(CONCATENATE(B9,"-1"),C_LocAddr_Lookup,8,FALSE))</f>
        <v>0</v>
      </c>
      <c r="T9" s="766">
        <f>IF(B9=1,A_Main_City,VLOOKUP(CONCATENATE(B9,"-1"),C_LocAddr_Lookup,10,FALSE))</f>
        <v>0</v>
      </c>
      <c r="U9" s="643">
        <f>IF(B9=1,A_Main_State,VLOOKUP(CONCATENATE(B9,"-1"),C_LocAddr_Lookup,11,FALSE))</f>
        <v>0</v>
      </c>
      <c r="V9" s="643">
        <f>IF(B9=1,A_Main_Zip,VLOOKUP(CONCATENATE(B9,"-1"),C_LocAddr_Lookup,12,FALSE))</f>
        <v>0</v>
      </c>
    </row>
    <row r="10" spans="1:22" s="304" customFormat="1" x14ac:dyDescent="0.2">
      <c r="A10" s="383"/>
      <c r="B10" s="681">
        <v>1</v>
      </c>
      <c r="C10" s="764" t="str">
        <f>IF(B10=1,AppParseName(A_Owner_Name, 1),"")</f>
        <v/>
      </c>
      <c r="D10" s="765" t="str">
        <f>IF(B10=1,AppParseName(A_Owner_Name, 2),"")</f>
        <v/>
      </c>
      <c r="E10" s="764" t="str">
        <f>IF(B10=1,AppParseName(A_Owner_Name, 3),"")</f>
        <v/>
      </c>
      <c r="F10" s="643"/>
      <c r="G10" s="766"/>
      <c r="H10" s="767">
        <f>IF(B10=1,A_Main_Phone,"")</f>
        <v>0</v>
      </c>
      <c r="I10" s="767"/>
      <c r="J10" s="768"/>
      <c r="K10" s="770"/>
      <c r="L10" s="770"/>
      <c r="M10" s="770"/>
      <c r="N10" s="770"/>
      <c r="O10" s="770"/>
      <c r="P10" s="770"/>
      <c r="Q10" s="770"/>
      <c r="R10" s="770"/>
      <c r="S10" s="766">
        <f>IF(B10=1,A_Mailing_Address,VLOOKUP(CONCATENATE(B10,"-1"),C_LocAddr_Lookup,8,FALSE))</f>
        <v>0</v>
      </c>
      <c r="T10" s="766">
        <f>IF(B10=1,A_Main_City,VLOOKUP(CONCATENATE(B10,"-1"),C_LocAddr_Lookup,10,FALSE))</f>
        <v>0</v>
      </c>
      <c r="U10" s="643">
        <f>IF(B10=1,A_Main_State,VLOOKUP(CONCATENATE(B10,"-1"),C_LocAddr_Lookup,11,FALSE))</f>
        <v>0</v>
      </c>
      <c r="V10" s="643">
        <f>IF(B10=1,A_Main_Zip,VLOOKUP(CONCATENATE(B10,"-1"),C_LocAddr_Lookup,12,FALSE))</f>
        <v>0</v>
      </c>
    </row>
    <row r="11" spans="1:22" s="304" customFormat="1" hidden="1" x14ac:dyDescent="0.2">
      <c r="A11" s="383"/>
      <c r="B11" s="681" t="s">
        <v>414</v>
      </c>
      <c r="C11" s="764"/>
      <c r="D11" s="765"/>
      <c r="E11" s="764"/>
      <c r="F11" s="643"/>
      <c r="G11" s="766" t="str">
        <f>IF(B11=1,A_Owner_Title,"")</f>
        <v/>
      </c>
      <c r="H11" s="767" t="str">
        <f>IF(B11=1,A_Main_Phone,"")</f>
        <v/>
      </c>
      <c r="I11" s="767"/>
      <c r="J11" s="768"/>
      <c r="K11" s="770"/>
      <c r="L11" s="770"/>
      <c r="M11" s="770"/>
      <c r="N11" s="770"/>
      <c r="O11" s="770"/>
      <c r="P11" s="770"/>
      <c r="Q11" s="770"/>
      <c r="R11" s="770"/>
      <c r="S11" s="766" t="e">
        <f>IF(B11=1,A_Mailing_Address,VLOOKUP(CONCATENATE(B11,"-1"),C_LocAddr_Lookup,8,FALSE))</f>
        <v>#N/A</v>
      </c>
      <c r="T11" s="766" t="e">
        <f>IF(B11=1,A_Main_City,VLOOKUP(CONCATENATE(B11,"-1"),C_LocAddr_Lookup,10,FALSE))</f>
        <v>#N/A</v>
      </c>
      <c r="U11" s="643" t="e">
        <f>IF(B11=1,A_Main_State,VLOOKUP(CONCATENATE(B11,"-1"),C_LocAddr_Lookup,11,FALSE))</f>
        <v>#N/A</v>
      </c>
      <c r="V11" s="643" t="e">
        <f>IF(B11=1,A_Main_Zip,VLOOKUP(CONCATENATE(B11,"-1"),C_LocAddr_Lookup,12,FALSE))</f>
        <v>#N/A</v>
      </c>
    </row>
    <row r="12" spans="1:22" ht="13.5" customHeight="1" x14ac:dyDescent="0.2"/>
  </sheetData>
  <sheetProtection algorithmName="SHA-512" hashValue="oP8IIxcU6gx3i2gI9H2uIzlGCBKNyS9B0RkHxm4FiJ16Bp4hs9KCPT1f/meJ5tyPvP0L3KB4Tn/pUnrcHMUHJw==" saltValue="t7WPS+ExUX5AirESr38w7g==" spinCount="100000" sheet="1" objects="1" scenarios="1" formatCells="0"/>
  <mergeCells count="5">
    <mergeCell ref="C4:G4"/>
    <mergeCell ref="K4:R4"/>
    <mergeCell ref="S4:V4"/>
    <mergeCell ref="E1:V2"/>
    <mergeCell ref="H4:I4"/>
  </mergeCells>
  <dataValidations count="6">
    <dataValidation type="list" allowBlank="1" showInputMessage="1" showErrorMessage="1" sqref="B7:B11" xr:uid="{00000000-0002-0000-0200-000000000000}">
      <formula1>Contact_LocList</formula1>
    </dataValidation>
    <dataValidation type="list" allowBlank="1" showInputMessage="1" prompt="Select a title from the list, or type one." sqref="G7:G11" xr:uid="{00000000-0002-0000-0200-000001000000}">
      <formula1>ddContactTitles</formula1>
    </dataValidation>
    <dataValidation type="list" allowBlank="1" showInputMessage="1" showErrorMessage="1" sqref="K7:K9 K10:R11 L8:R9" xr:uid="{00000000-0002-0000-0200-000002000000}">
      <formula1>"P, C"</formula1>
    </dataValidation>
    <dataValidation type="whole" allowBlank="1" showInputMessage="1" showErrorMessage="1" error="Enter only whole numbers, no formatting." sqref="H7:H11" xr:uid="{00000000-0002-0000-0200-000003000000}">
      <formula1>1111111111</formula1>
      <formula2>9999999999</formula2>
    </dataValidation>
    <dataValidation type="whole" allowBlank="1" showInputMessage="1" showErrorMessage="1" sqref="V7:V11" xr:uid="{00000000-0002-0000-0200-000004000000}">
      <formula1>1</formula1>
      <formula2>99999</formula2>
    </dataValidation>
    <dataValidation type="list" allowBlank="1" showInputMessage="1" showErrorMessage="1" sqref="U7:U11" xr:uid="{00000000-0002-0000-0200-000005000000}">
      <formula1>ddStates</formula1>
    </dataValidation>
  </dataValidations>
  <pageMargins left="0.25" right="0.25" top="0.75" bottom="0.75" header="0.3" footer="0.3"/>
  <pageSetup scale="41" orientation="portrait" r:id="rId1"/>
  <headerFooter>
    <oddHeader>&amp;L&amp;"Arial,Bold"&amp;12CONTACTS</oddHeader>
    <oddFooter>&amp;C© 2007-2016 Harco National Insurance Company.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AddNewContact">
                <anchor moveWithCells="1" sizeWithCells="1">
                  <from>
                    <xdr:col>1</xdr:col>
                    <xdr:colOff>276225</xdr:colOff>
                    <xdr:row>0</xdr:row>
                    <xdr:rowOff>57150</xdr:rowOff>
                  </from>
                  <to>
                    <xdr:col>3</xdr:col>
                    <xdr:colOff>371475</xdr:colOff>
                    <xdr:row>2</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47"/>
    <pageSetUpPr fitToPage="1"/>
  </sheetPr>
  <dimension ref="A1:S43"/>
  <sheetViews>
    <sheetView showGridLines="0" zoomScaleNormal="100" workbookViewId="0">
      <pane ySplit="3" topLeftCell="A4" activePane="bottomLeft" state="frozen"/>
      <selection activeCell="H7" sqref="H7:I7"/>
      <selection pane="bottomLeft" activeCell="G18" sqref="G18"/>
    </sheetView>
  </sheetViews>
  <sheetFormatPr defaultRowHeight="12.75" x14ac:dyDescent="0.2"/>
  <cols>
    <col min="1" max="1" width="1.28515625" customWidth="1"/>
    <col min="2" max="3" width="5.28515625" hidden="1" customWidth="1"/>
    <col min="4" max="4" width="0.7109375" customWidth="1"/>
    <col min="5" max="5" width="6" style="2" customWidth="1"/>
    <col min="6" max="6" width="15.140625" customWidth="1"/>
    <col min="7" max="7" width="8.85546875" customWidth="1"/>
    <col min="8" max="8" width="7.85546875" customWidth="1"/>
    <col min="9" max="9" width="14.7109375" customWidth="1"/>
    <col min="10" max="10" width="11.5703125" customWidth="1"/>
    <col min="11" max="11" width="14.7109375" customWidth="1"/>
    <col min="12" max="12" width="11.28515625" customWidth="1"/>
    <col min="13" max="13" width="11.140625" style="16" customWidth="1"/>
    <col min="14" max="14" width="8.42578125" style="16" customWidth="1"/>
    <col min="15" max="15" width="24" style="16" customWidth="1"/>
    <col min="16" max="16" width="7.85546875" style="16" customWidth="1"/>
    <col min="17" max="17" width="21.42578125" style="16" customWidth="1"/>
    <col min="18" max="18" width="4.42578125" customWidth="1"/>
    <col min="19" max="19" width="88.7109375" hidden="1" customWidth="1"/>
  </cols>
  <sheetData>
    <row r="1" spans="1:19" x14ac:dyDescent="0.2">
      <c r="E1"/>
      <c r="M1"/>
      <c r="N1"/>
      <c r="O1"/>
      <c r="P1"/>
      <c r="Q1"/>
    </row>
    <row r="2" spans="1:19" ht="12.75" customHeight="1" x14ac:dyDescent="0.2"/>
    <row r="4" spans="1:19" s="2" customFormat="1" ht="15.75" customHeight="1" x14ac:dyDescent="0.2">
      <c r="E4" s="46" t="s">
        <v>245</v>
      </c>
      <c r="F4" s="47"/>
      <c r="G4" s="47"/>
      <c r="H4" s="47"/>
      <c r="I4" s="47"/>
      <c r="J4" s="47"/>
      <c r="K4" s="47"/>
      <c r="L4" s="47"/>
      <c r="N4" s="13">
        <f>'A-Gen'!$J$8</f>
        <v>0</v>
      </c>
    </row>
    <row r="5" spans="1:19" x14ac:dyDescent="0.2">
      <c r="F5" s="1078" t="s">
        <v>246</v>
      </c>
      <c r="G5" s="1412" t="s">
        <v>317</v>
      </c>
      <c r="H5" s="1413"/>
      <c r="M5"/>
      <c r="N5" s="14">
        <f>'A-Gen'!$C$10</f>
        <v>0</v>
      </c>
      <c r="O5"/>
      <c r="P5"/>
    </row>
    <row r="6" spans="1:19" x14ac:dyDescent="0.2">
      <c r="E6"/>
      <c r="F6" s="641"/>
      <c r="G6" s="1400" t="s">
        <v>247</v>
      </c>
      <c r="H6" s="1414"/>
      <c r="I6" s="1415" t="s">
        <v>664</v>
      </c>
      <c r="J6" s="1416"/>
      <c r="K6" s="1077"/>
      <c r="L6" s="724"/>
      <c r="M6" s="1417" t="s">
        <v>248</v>
      </c>
      <c r="N6" s="1417"/>
      <c r="Q6"/>
    </row>
    <row r="7" spans="1:19" x14ac:dyDescent="0.2">
      <c r="E7"/>
      <c r="F7" s="771" t="s">
        <v>250</v>
      </c>
      <c r="G7" s="1418"/>
      <c r="H7" s="1419"/>
      <c r="I7" s="1420">
        <f>E_Bldg_Deductible</f>
        <v>0</v>
      </c>
      <c r="J7" s="1421"/>
      <c r="K7" s="1408" t="s">
        <v>249</v>
      </c>
      <c r="L7" s="1409"/>
      <c r="M7" s="1410" t="s">
        <v>626</v>
      </c>
      <c r="N7" s="1411"/>
      <c r="Q7"/>
    </row>
    <row r="8" spans="1:19" x14ac:dyDescent="0.2">
      <c r="E8"/>
      <c r="F8" s="771" t="s">
        <v>252</v>
      </c>
      <c r="G8" s="1422"/>
      <c r="H8" s="1423"/>
      <c r="I8" s="1424"/>
      <c r="J8" s="1423"/>
      <c r="K8" s="1408" t="s">
        <v>251</v>
      </c>
      <c r="L8" s="1409"/>
      <c r="M8" s="1410" t="s">
        <v>626</v>
      </c>
      <c r="N8" s="1411"/>
      <c r="Q8"/>
    </row>
    <row r="9" spans="1:19" x14ac:dyDescent="0.2">
      <c r="E9"/>
      <c r="F9" s="771" t="s">
        <v>254</v>
      </c>
      <c r="G9" s="1422" t="s">
        <v>2389</v>
      </c>
      <c r="H9" s="1423"/>
      <c r="I9" s="1424" t="s">
        <v>2390</v>
      </c>
      <c r="J9" s="1423"/>
      <c r="K9" s="1408" t="s">
        <v>253</v>
      </c>
      <c r="L9" s="1409"/>
      <c r="M9" s="1425"/>
      <c r="N9" s="1426"/>
      <c r="O9" s="1226"/>
      <c r="Q9"/>
    </row>
    <row r="10" spans="1:19" x14ac:dyDescent="0.2">
      <c r="E10"/>
      <c r="F10" s="772" t="s">
        <v>255</v>
      </c>
      <c r="G10" s="681"/>
      <c r="H10" s="1079"/>
      <c r="I10" s="656">
        <f>E_Prop_Bldg_EQ_Flag</f>
        <v>0</v>
      </c>
      <c r="J10" s="1079">
        <f>E_Prop_Bldg_EQ_DedPct</f>
        <v>0</v>
      </c>
      <c r="K10" s="1408" t="s">
        <v>255</v>
      </c>
      <c r="L10" s="1409"/>
      <c r="M10" s="1431">
        <f>E_Prop_Bldg_EQ_Flag</f>
        <v>0</v>
      </c>
      <c r="N10" s="1432"/>
      <c r="Q10"/>
    </row>
    <row r="11" spans="1:19" x14ac:dyDescent="0.2">
      <c r="E11"/>
      <c r="F11" s="773" t="s">
        <v>158</v>
      </c>
      <c r="G11" s="1427"/>
      <c r="H11" s="1428"/>
      <c r="I11" s="1429"/>
      <c r="J11" s="1430"/>
      <c r="K11" s="1409" t="s">
        <v>256</v>
      </c>
      <c r="L11" s="1436"/>
      <c r="M11" s="1410" t="s">
        <v>389</v>
      </c>
      <c r="N11" s="1411"/>
      <c r="Q11"/>
    </row>
    <row r="12" spans="1:19" ht="12.75" customHeight="1" x14ac:dyDescent="0.2">
      <c r="E12"/>
      <c r="K12" s="1437" t="s">
        <v>315</v>
      </c>
      <c r="L12" s="1437"/>
      <c r="M12" s="1437"/>
      <c r="N12" s="1437"/>
      <c r="O12" s="899"/>
      <c r="P12" s="899"/>
      <c r="Q12" s="48"/>
    </row>
    <row r="13" spans="1:19" ht="12.75" customHeight="1" x14ac:dyDescent="0.2">
      <c r="E13"/>
      <c r="K13" s="1438"/>
      <c r="L13" s="1438"/>
      <c r="M13" s="1438"/>
      <c r="N13" s="1438"/>
      <c r="O13" s="899"/>
      <c r="P13" s="899"/>
      <c r="Q13" s="48"/>
    </row>
    <row r="14" spans="1:19" x14ac:dyDescent="0.2">
      <c r="E14"/>
      <c r="K14" s="1438"/>
      <c r="L14" s="1438"/>
      <c r="M14" s="1438"/>
      <c r="N14" s="1438"/>
      <c r="O14" s="899"/>
      <c r="P14" s="899"/>
      <c r="Q14" s="48"/>
    </row>
    <row r="15" spans="1:19" s="2" customFormat="1" x14ac:dyDescent="0.2">
      <c r="A15"/>
      <c r="E15" s="47"/>
      <c r="F15" s="1400" t="s">
        <v>258</v>
      </c>
      <c r="G15" s="1401"/>
      <c r="H15" s="1401"/>
      <c r="I15" s="1402"/>
      <c r="J15" s="47"/>
      <c r="L15" s="47"/>
      <c r="M15" s="50"/>
      <c r="N15" s="50"/>
      <c r="O15" s="49"/>
      <c r="P15" s="49"/>
      <c r="Q15" s="49"/>
    </row>
    <row r="16" spans="1:19" s="2" customFormat="1" ht="11.25" customHeight="1" x14ac:dyDescent="0.2">
      <c r="E16" s="1446" t="s">
        <v>583</v>
      </c>
      <c r="F16" s="1433" t="s">
        <v>347</v>
      </c>
      <c r="G16" s="1440" t="s">
        <v>256</v>
      </c>
      <c r="H16" s="1441"/>
      <c r="I16" s="1451" t="s">
        <v>156</v>
      </c>
      <c r="J16" s="1449" t="s">
        <v>237</v>
      </c>
      <c r="K16" s="1451" t="s">
        <v>248</v>
      </c>
      <c r="L16" s="912" t="s">
        <v>260</v>
      </c>
      <c r="M16" s="913"/>
      <c r="N16" s="1451" t="s">
        <v>671</v>
      </c>
      <c r="O16" s="1442" t="s">
        <v>630</v>
      </c>
      <c r="P16" s="947"/>
      <c r="Q16" s="946"/>
      <c r="S16" s="307" t="s">
        <v>2029</v>
      </c>
    </row>
    <row r="17" spans="1:19" s="2" customFormat="1" ht="22.5" customHeight="1" x14ac:dyDescent="0.2">
      <c r="B17" s="1445" t="s">
        <v>266</v>
      </c>
      <c r="C17" s="177"/>
      <c r="E17" s="1447"/>
      <c r="F17" s="1434"/>
      <c r="G17" s="775" t="s">
        <v>262</v>
      </c>
      <c r="H17" s="775" t="s">
        <v>263</v>
      </c>
      <c r="I17" s="1453"/>
      <c r="J17" s="1450"/>
      <c r="K17" s="1452"/>
      <c r="L17" s="776" t="s">
        <v>664</v>
      </c>
      <c r="M17" s="910" t="s">
        <v>144</v>
      </c>
      <c r="N17" s="1453"/>
      <c r="O17" s="1443"/>
      <c r="P17" s="947"/>
      <c r="Q17" s="946"/>
      <c r="S17" s="905" t="s">
        <v>261</v>
      </c>
    </row>
    <row r="18" spans="1:19" s="2" customFormat="1" ht="12.6" customHeight="1" x14ac:dyDescent="0.25">
      <c r="B18" s="1445"/>
      <c r="C18" s="177" t="s">
        <v>689</v>
      </c>
      <c r="D18" s="130"/>
      <c r="E18" s="1448"/>
      <c r="F18" s="1435"/>
      <c r="G18" s="774">
        <v>0.1</v>
      </c>
      <c r="H18" s="774">
        <v>0.1</v>
      </c>
      <c r="I18" s="777" t="s">
        <v>259</v>
      </c>
      <c r="J18" s="734" t="s">
        <v>259</v>
      </c>
      <c r="K18" s="778" t="s">
        <v>259</v>
      </c>
      <c r="L18" s="779" t="s">
        <v>2025</v>
      </c>
      <c r="M18" s="779" t="s">
        <v>2025</v>
      </c>
      <c r="N18" s="1452"/>
      <c r="O18" s="1444"/>
      <c r="P18" s="947"/>
      <c r="Q18" s="946"/>
      <c r="S18" s="906" t="s">
        <v>388</v>
      </c>
    </row>
    <row r="19" spans="1:19" hidden="1" x14ac:dyDescent="0.2">
      <c r="A19" s="35"/>
      <c r="B19" s="404">
        <v>0</v>
      </c>
      <c r="C19" s="473">
        <v>0</v>
      </c>
      <c r="D19" s="1023"/>
      <c r="E19" s="54">
        <v>0</v>
      </c>
      <c r="F19" s="782"/>
      <c r="G19" s="783">
        <f>IF(E_OrdLaw_A_Flag="No","N/A",ROUND('E-Prop'!S19*E_OrdLaw_B_Pct,0))</f>
        <v>0</v>
      </c>
      <c r="H19" s="783">
        <f>IF(E_OrdLaw_A_Flag="No","N/A",ROUND('E-Prop'!S19*E_OrdLaw_C_Pct,0))</f>
        <v>0</v>
      </c>
      <c r="I19" s="782"/>
      <c r="J19" s="782"/>
      <c r="K19" s="782"/>
      <c r="L19" s="784" t="s">
        <v>388</v>
      </c>
      <c r="M19" s="784" t="s">
        <v>388</v>
      </c>
      <c r="N19" s="786" t="str">
        <f>IF(AND(F19="",I19="",K19=""),"",10000)</f>
        <v/>
      </c>
      <c r="O19" s="924"/>
      <c r="P19" s="1080"/>
      <c r="Q19" s="1081"/>
      <c r="S19" s="781">
        <f>IF($S$18="Yes",'E-Prop'!F19,"No")</f>
        <v>0</v>
      </c>
    </row>
    <row r="20" spans="1:19" hidden="1" x14ac:dyDescent="0.2">
      <c r="A20" s="35"/>
      <c r="B20" s="404" t="str">
        <f>IF(E20="","",VLOOKUP(E20,ReNum_LocLookup,5,FALSE))</f>
        <v>z-z</v>
      </c>
      <c r="C20" s="473" t="s">
        <v>415</v>
      </c>
      <c r="D20" s="1023"/>
      <c r="E20" s="54" t="s">
        <v>415</v>
      </c>
      <c r="F20" s="782"/>
      <c r="G20" s="783">
        <f>IF(E_OrdLaw_A_Flag="No","N/A",ROUND('E-Prop'!S20*E_OrdLaw_B_Pct,0))</f>
        <v>0</v>
      </c>
      <c r="H20" s="783">
        <f>IF(E_OrdLaw_A_Flag="No","N/A",ROUND('E-Prop'!S20*E_OrdLaw_C_Pct,0))</f>
        <v>0</v>
      </c>
      <c r="I20" s="782"/>
      <c r="J20" s="782"/>
      <c r="K20" s="782"/>
      <c r="L20" s="784" t="s">
        <v>388</v>
      </c>
      <c r="M20" s="784" t="s">
        <v>388</v>
      </c>
      <c r="N20" s="786" t="str">
        <f>IF(AND(F20="",I20="",K20=""),"",10000)</f>
        <v/>
      </c>
      <c r="O20" s="924"/>
      <c r="P20" s="1080"/>
      <c r="Q20" s="1081"/>
      <c r="S20" s="781">
        <f>IF($S$18="Yes",'E-Prop'!F20,"No")</f>
        <v>0</v>
      </c>
    </row>
    <row r="21" spans="1:19" x14ac:dyDescent="0.2">
      <c r="D21" s="129"/>
      <c r="E21" s="51"/>
      <c r="F21" s="147">
        <f>SUM(F19:F20)</f>
        <v>0</v>
      </c>
      <c r="G21" s="52"/>
      <c r="H21" s="52"/>
      <c r="I21" s="147">
        <f>SUM(I19:I20)</f>
        <v>0</v>
      </c>
      <c r="K21" s="147">
        <f>SUM(K19:K20)</f>
        <v>0</v>
      </c>
      <c r="M21" s="147"/>
      <c r="N21" s="52"/>
      <c r="O21" s="52"/>
      <c r="P21" s="52"/>
      <c r="Q21" s="52"/>
    </row>
    <row r="22" spans="1:19" x14ac:dyDescent="0.2">
      <c r="E22" s="52"/>
      <c r="F22" s="46" t="s">
        <v>708</v>
      </c>
      <c r="G22" s="52"/>
      <c r="H22" s="52"/>
      <c r="I22" s="52"/>
      <c r="J22" s="52"/>
      <c r="M22" s="52"/>
      <c r="N22" s="52"/>
      <c r="O22" s="52"/>
      <c r="P22" s="52"/>
      <c r="Q22" s="52"/>
    </row>
    <row r="23" spans="1:19" x14ac:dyDescent="0.2">
      <c r="E23"/>
      <c r="M23"/>
      <c r="N23"/>
      <c r="O23"/>
      <c r="P23"/>
      <c r="Q23"/>
    </row>
    <row r="24" spans="1:19" x14ac:dyDescent="0.2">
      <c r="E24"/>
      <c r="M24"/>
    </row>
    <row r="25" spans="1:19" x14ac:dyDescent="0.2">
      <c r="E25"/>
    </row>
    <row r="26" spans="1:19" ht="26.45" customHeight="1" x14ac:dyDescent="0.2">
      <c r="E26"/>
      <c r="F26" t="s">
        <v>519</v>
      </c>
      <c r="G26" s="31"/>
      <c r="H26" s="994"/>
      <c r="I26" s="994"/>
      <c r="J26" s="994"/>
      <c r="K26" s="994"/>
      <c r="L26" s="994"/>
      <c r="M26" s="994"/>
      <c r="N26" s="994"/>
    </row>
    <row r="27" spans="1:19" x14ac:dyDescent="0.2">
      <c r="E27"/>
      <c r="F27" s="1439"/>
      <c r="G27" s="1439"/>
      <c r="H27" s="1439"/>
      <c r="I27" s="1439"/>
      <c r="J27" s="1439"/>
      <c r="K27" s="1439"/>
      <c r="L27" s="1439"/>
      <c r="M27" s="1439"/>
      <c r="N27" s="1439"/>
      <c r="S27" s="493">
        <f>F27</f>
        <v>0</v>
      </c>
    </row>
    <row r="28" spans="1:19" x14ac:dyDescent="0.2">
      <c r="E28"/>
      <c r="F28" s="564"/>
      <c r="G28" s="565"/>
      <c r="H28" s="565"/>
      <c r="I28" s="565"/>
      <c r="J28" s="565"/>
      <c r="K28" s="565"/>
      <c r="L28" s="565"/>
      <c r="M28" s="565"/>
      <c r="N28" s="565"/>
    </row>
    <row r="29" spans="1:19" x14ac:dyDescent="0.2">
      <c r="E29"/>
      <c r="F29" s="565"/>
      <c r="G29" s="565"/>
      <c r="H29" s="565"/>
      <c r="I29" s="565"/>
      <c r="J29" s="565"/>
      <c r="K29" s="565"/>
      <c r="L29" s="565"/>
      <c r="M29" s="565"/>
      <c r="N29" s="565"/>
    </row>
    <row r="30" spans="1:19" x14ac:dyDescent="0.2">
      <c r="E30"/>
      <c r="F30" s="565"/>
      <c r="G30" s="565"/>
      <c r="H30" s="565"/>
      <c r="I30" s="565"/>
      <c r="J30" s="565"/>
      <c r="K30" s="565"/>
      <c r="L30" s="565"/>
      <c r="M30" s="565"/>
      <c r="N30" s="565"/>
    </row>
    <row r="31" spans="1:19" x14ac:dyDescent="0.2">
      <c r="E31"/>
      <c r="F31" s="565"/>
      <c r="G31" s="565"/>
      <c r="H31" s="565"/>
      <c r="I31" s="565"/>
      <c r="J31" s="565"/>
      <c r="K31" s="565"/>
      <c r="L31" s="565"/>
      <c r="M31" s="565"/>
      <c r="N31" s="565"/>
    </row>
    <row r="32" spans="1:19" x14ac:dyDescent="0.2">
      <c r="E32"/>
    </row>
    <row r="33" spans="5:5" x14ac:dyDescent="0.2">
      <c r="E33"/>
    </row>
    <row r="34" spans="5:5" x14ac:dyDescent="0.2">
      <c r="E34"/>
    </row>
    <row r="35" spans="5:5" x14ac:dyDescent="0.2">
      <c r="E35"/>
    </row>
    <row r="36" spans="5:5" x14ac:dyDescent="0.2">
      <c r="E36"/>
    </row>
    <row r="37" spans="5:5" x14ac:dyDescent="0.2">
      <c r="E37"/>
    </row>
    <row r="38" spans="5:5" x14ac:dyDescent="0.2">
      <c r="E38"/>
    </row>
    <row r="39" spans="5:5" x14ac:dyDescent="0.2">
      <c r="E39"/>
    </row>
    <row r="40" spans="5:5" x14ac:dyDescent="0.2">
      <c r="E40"/>
    </row>
    <row r="41" spans="5:5" x14ac:dyDescent="0.2">
      <c r="E41"/>
    </row>
    <row r="42" spans="5:5" x14ac:dyDescent="0.2">
      <c r="E42"/>
    </row>
    <row r="43" spans="5:5" x14ac:dyDescent="0.2">
      <c r="E43"/>
    </row>
  </sheetData>
  <sheetProtection algorithmName="SHA-512" hashValue="SmFct7LchXHGfYY1OV3AVWgs7pupD1UD/aRfh8xrDKRDNOC+5uuV93ipKOJHlmt62h0W1YlnsEAQWgQbxjfqgQ==" saltValue="YDqMlLim7Ys1rgN8TkE7tw==" spinCount="100000" sheet="1" objects="1" scenarios="1" formatCells="0"/>
  <sortState xmlns:xlrd2="http://schemas.microsoft.com/office/spreadsheetml/2017/richdata2" ref="B21:S21">
    <sortCondition ref="E20"/>
  </sortState>
  <customSheetViews>
    <customSheetView guid="{261BAEAF-D16F-41C7-9125-84B264CAC60E}" printArea="1" hiddenRows="1" hiddenColumns="1" showRuler="0">
      <pane ySplit="3" topLeftCell="A4" activePane="bottomLeft" state="frozen"/>
      <selection pane="bottomLeft" activeCell="I5" sqref="I5:J5"/>
      <pageMargins left="0.5" right="0.5" top="0.75" bottom="0.75" header="0.5" footer="0.5"/>
      <pageSetup orientation="landscape" r:id="rId1"/>
      <headerFooter alignWithMargins="0">
        <oddHeader>&amp;LPROPERTY LIMITS&amp;RPage &amp;P of &amp;N</oddHeader>
      </headerFooter>
    </customSheetView>
  </customSheetViews>
  <mergeCells count="34">
    <mergeCell ref="F27:N27"/>
    <mergeCell ref="G16:H16"/>
    <mergeCell ref="O16:O18"/>
    <mergeCell ref="B17:B18"/>
    <mergeCell ref="E16:E18"/>
    <mergeCell ref="J16:J17"/>
    <mergeCell ref="K16:K17"/>
    <mergeCell ref="I16:I17"/>
    <mergeCell ref="N16:N18"/>
    <mergeCell ref="F15:I15"/>
    <mergeCell ref="F16:F18"/>
    <mergeCell ref="K10:L10"/>
    <mergeCell ref="K11:L11"/>
    <mergeCell ref="K12:N14"/>
    <mergeCell ref="G9:H9"/>
    <mergeCell ref="I9:J9"/>
    <mergeCell ref="K9:L9"/>
    <mergeCell ref="M9:N9"/>
    <mergeCell ref="G11:H11"/>
    <mergeCell ref="I11:J11"/>
    <mergeCell ref="M11:N11"/>
    <mergeCell ref="M10:N10"/>
    <mergeCell ref="K8:L8"/>
    <mergeCell ref="M8:N8"/>
    <mergeCell ref="G5:H5"/>
    <mergeCell ref="G6:H6"/>
    <mergeCell ref="I6:J6"/>
    <mergeCell ref="M6:N6"/>
    <mergeCell ref="G7:H7"/>
    <mergeCell ref="I7:J7"/>
    <mergeCell ref="K7:L7"/>
    <mergeCell ref="M7:N7"/>
    <mergeCell ref="G8:H8"/>
    <mergeCell ref="I8:J8"/>
  </mergeCells>
  <phoneticPr fontId="21" type="noConversion"/>
  <conditionalFormatting sqref="H10 J10">
    <cfRule type="expression" dxfId="50" priority="63" stopIfTrue="1">
      <formula>AND(G10="No",H10&gt;0)</formula>
    </cfRule>
  </conditionalFormatting>
  <conditionalFormatting sqref="K19">
    <cfRule type="expression" dxfId="49" priority="61" stopIfTrue="1">
      <formula>RIGHT(E19,2)&lt;&gt;"-1"</formula>
    </cfRule>
  </conditionalFormatting>
  <conditionalFormatting sqref="J19">
    <cfRule type="expression" dxfId="48" priority="58" stopIfTrue="1">
      <formula>RIGHT(E19,2)&lt;&gt;"-1"</formula>
    </cfRule>
  </conditionalFormatting>
  <conditionalFormatting sqref="K20">
    <cfRule type="expression" dxfId="47" priority="50" stopIfTrue="1">
      <formula>RIGHT(E20,2)&lt;&gt;"-1"</formula>
    </cfRule>
  </conditionalFormatting>
  <conditionalFormatting sqref="M19:M20">
    <cfRule type="expression" dxfId="46" priority="48" stopIfTrue="1">
      <formula>AND(M19="Yes",LEFT($M$9,5)&lt;&gt;"Coins")</formula>
    </cfRule>
  </conditionalFormatting>
  <conditionalFormatting sqref="J20">
    <cfRule type="expression" dxfId="45" priority="17">
      <formula>RIGHT(E20,2)&lt;&gt;"-1"</formula>
    </cfRule>
  </conditionalFormatting>
  <conditionalFormatting sqref="G8">
    <cfRule type="expression" dxfId="44" priority="80" stopIfTrue="1">
      <formula>AND(#REF!="Yes",CELL("contents",$G$8)&lt;&gt;1)</formula>
    </cfRule>
    <cfRule type="expression" dxfId="43" priority="81" stopIfTrue="1">
      <formula>AND($G$9="Reconstruction Cost",CELL("contents",$G$8)&lt;&gt;1)</formula>
    </cfRule>
  </conditionalFormatting>
  <conditionalFormatting sqref="I8">
    <cfRule type="expression" dxfId="42" priority="82" stopIfTrue="1">
      <formula>AND(#REF!="Yes",CELL("contents",$I$8)&lt;&gt;1)</formula>
    </cfRule>
  </conditionalFormatting>
  <dataValidations xWindow="646" yWindow="570" count="18">
    <dataValidation type="list" allowBlank="1" showInputMessage="1" showErrorMessage="1" error="Please select from drop down." sqref="I11:J11 I10 G10 S18 M10:N10" xr:uid="{00000000-0002-0000-0300-000000000000}">
      <formula1>"Yes,No"</formula1>
    </dataValidation>
    <dataValidation type="list" allowBlank="1" showInputMessage="1" showErrorMessage="1" error="Please select from drop down." sqref="G7:H7" xr:uid="{00000000-0002-0000-0300-000001000000}">
      <formula1>ddPropertyDedOpts</formula1>
    </dataValidation>
    <dataValidation type="list" allowBlank="1" showInputMessage="1" showErrorMessage="1" error="Please select from drop down." promptTitle="Coinsurance and Agreed Value" prompt="If valuation is Agreed Value, then coinsurance must be 100%." sqref="I8" xr:uid="{00000000-0002-0000-0300-000002000000}">
      <formula1>"90%,100%"</formula1>
    </dataValidation>
    <dataValidation type="list" allowBlank="1" showInputMessage="1" showErrorMessage="1" error="Please select from drop down." sqref="I9" xr:uid="{00000000-0002-0000-0300-000003000000}">
      <formula1>"Replacement,Actual Cash Value"</formula1>
    </dataValidation>
    <dataValidation type="list" allowBlank="1" showInputMessage="1" showErrorMessage="1" error="Please select from drop down." promptTitle="Coins and Coverage Type" prompt="If valuation is Agreed Value or Reconstruction Cost, then coinsurance must be 100%." sqref="G8" xr:uid="{00000000-0002-0000-0300-000004000000}">
      <formula1>"80%,90%,100%"</formula1>
    </dataValidation>
    <dataValidation type="list" allowBlank="1" showInputMessage="1" showErrorMessage="1" error="Please select from drop down." promptTitle="Valuation:" prompt="Reconstruction Cost not available in CA or FL." sqref="G9" xr:uid="{00000000-0002-0000-0300-000005000000}">
      <formula1>"Replacement,Reconstruction Cost,Actual Cash Value"</formula1>
    </dataValidation>
    <dataValidation type="list" allowBlank="1" showInputMessage="1" showErrorMessage="1" error="Please select from drop down." sqref="M9:N9" xr:uid="{00000000-0002-0000-0300-000006000000}">
      <formula1>"N/A,Max Period,Mo. Limit-1/3,Mo. Limit-1/4,Mo. Limit-1/6,Coins 80%,Coins 90%,Coins 100%"</formula1>
    </dataValidation>
    <dataValidation allowBlank="1" showInputMessage="1" showErrorMessage="1" prompt="Combine all limits for the same location in the Building 1 field." sqref="K19" xr:uid="{00000000-0002-0000-0300-000007000000}"/>
    <dataValidation type="whole" operator="greaterThan" allowBlank="1" showInputMessage="1" showErrorMessage="1" error="Do not show limits of $50,000 or less.  Fire Legal Liability is automatically included for limits below $50,001." prompt="Combine all limits for the same location in the Building 1 field. Show total desired limit, including the $100,000 of automatic coverage." sqref="J19" xr:uid="{00000000-0002-0000-0300-000008000000}">
      <formula1>50000</formula1>
    </dataValidation>
    <dataValidation type="list" showInputMessage="1" showErrorMessage="1" error="Select from drop down" promptTitle="Deductible percentage" prompt="Enter earthquake deductible percentage between 10% and 40%" sqref="H10" xr:uid="{00000000-0002-0000-0300-000009000000}">
      <formula1>EQDedLst</formula1>
    </dataValidation>
    <dataValidation type="decimal" showInputMessage="1" showErrorMessage="1" error="Enter a number between 0 and 100." promptTitle="Ord or Law %" prompt="Enter a number between 0 and 100." sqref="G18:H18" xr:uid="{00000000-0002-0000-0300-00000A000000}">
      <formula1>0.01</formula1>
      <formula2>1</formula2>
    </dataValidation>
    <dataValidation type="list" allowBlank="1" showInputMessage="1" showErrorMessage="1" sqref="H11" xr:uid="{00000000-0002-0000-0300-00000B000000}">
      <formula1>#REF!</formula1>
    </dataValidation>
    <dataValidation type="list" allowBlank="1" showInputMessage="1" showErrorMessage="1" promptTitle="Business Income" prompt="If Business Income is &quot;Yes&quot;, then Indemnity Type must be selected from the Coinsurance types." sqref="L19:M20" xr:uid="{00000000-0002-0000-0300-00000C000000}">
      <formula1>"Yes,No"</formula1>
    </dataValidation>
    <dataValidation type="list" allowBlank="1" showInputMessage="1" showErrorMessage="1" sqref="N19:N20" xr:uid="{00000000-0002-0000-0300-00000D000000}">
      <formula1>"2500, 5000, 7500, 10000"</formula1>
    </dataValidation>
    <dataValidation type="whole" operator="greaterThanOrEqual" allowBlank="1" showInputMessage="1" showErrorMessage="1" error="Must be whole number, no commas or $." sqref="I20 F20" xr:uid="{00000000-0002-0000-0300-00000E000000}">
      <formula1>0</formula1>
    </dataValidation>
    <dataValidation type="whole" operator="greaterThanOrEqual" allowBlank="1" showInputMessage="1" showErrorMessage="1" error="Must be whole number, no commas or $." prompt="Combine all limits for the same location in the Building 1 field." sqref="K20" xr:uid="{00000000-0002-0000-0300-00000F000000}">
      <formula1>0</formula1>
    </dataValidation>
    <dataValidation type="whole" operator="greaterThan" allowBlank="1" showInputMessage="1" showErrorMessage="1" error="Do not show limits of $100,000 or less.  Fire Legal Liability is automatically included for limits below $100,001." prompt="Combine all limits for the same location in the Building 1 field. Show total desired limit, including the $100,000 of automatic coverage." sqref="J20" xr:uid="{00000000-0002-0000-0300-000010000000}">
      <formula1>100000</formula1>
    </dataValidation>
    <dataValidation type="list" errorStyle="information" showInputMessage="1" showErrorMessage="1" error="Select from drop down" promptTitle="Deductible percentage" prompt="Enter earthquake deductible percentage between 10% and 40%" sqref="J10" xr:uid="{00000000-0002-0000-0300-000012000000}">
      <formula1>EQDedLst</formula1>
    </dataValidation>
  </dataValidations>
  <pageMargins left="0.25" right="0.25" top="0.75" bottom="0.75" header="0.3" footer="0.3"/>
  <pageSetup scale="63" fitToHeight="0" orientation="portrait" r:id="rId2"/>
  <headerFooter>
    <oddHeader>&amp;L&amp;"Arial,Bold"&amp;12PROPERTY - Building, Contents &amp; Business Interruption</oddHeader>
    <oddFooter xml:space="preserve">&amp;C© 2007-2016 Harco National Insurance Company. All rights reserved.
</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indexed="47"/>
    <pageSetUpPr fitToPage="1"/>
  </sheetPr>
  <dimension ref="A4:S33"/>
  <sheetViews>
    <sheetView showGridLines="0" zoomScaleNormal="100" workbookViewId="0">
      <pane ySplit="3" topLeftCell="A7" activePane="bottomLeft" state="frozen"/>
      <selection activeCell="H7" sqref="H7:I7"/>
      <selection pane="bottomLeft" activeCell="L24" sqref="L24"/>
    </sheetView>
  </sheetViews>
  <sheetFormatPr defaultRowHeight="12.75" x14ac:dyDescent="0.2"/>
  <cols>
    <col min="1" max="1" width="1.28515625" customWidth="1"/>
    <col min="2" max="3" width="5.28515625" hidden="1" customWidth="1"/>
    <col min="4" max="4" width="1.140625" customWidth="1"/>
    <col min="5" max="5" width="6.28515625" customWidth="1"/>
    <col min="6" max="6" width="35.28515625" customWidth="1"/>
    <col min="8" max="8" width="8" customWidth="1"/>
    <col min="9" max="9" width="7.140625" customWidth="1"/>
    <col min="10" max="10" width="10.5703125" customWidth="1"/>
    <col min="11" max="11" width="7.7109375" customWidth="1"/>
    <col min="12" max="15" width="10.7109375" customWidth="1"/>
    <col min="16" max="16" width="5.140625" customWidth="1"/>
    <col min="17" max="17" width="4.7109375" customWidth="1"/>
    <col min="19" max="19" width="125.140625" hidden="1" customWidth="1"/>
  </cols>
  <sheetData>
    <row r="4" spans="1:16" ht="15.75" x14ac:dyDescent="0.25">
      <c r="E4" s="23"/>
      <c r="F4" s="23"/>
      <c r="G4" s="23"/>
      <c r="H4" s="23"/>
      <c r="I4" s="23"/>
      <c r="J4" s="13"/>
      <c r="K4" s="55"/>
      <c r="L4" s="55"/>
      <c r="M4" s="55"/>
    </row>
    <row r="5" spans="1:16" ht="30.75" customHeight="1" x14ac:dyDescent="0.2">
      <c r="E5" s="1454" t="s">
        <v>1619</v>
      </c>
      <c r="F5" s="1454"/>
      <c r="G5" s="1454"/>
      <c r="H5" s="1454"/>
      <c r="I5" s="1454"/>
      <c r="J5" s="1454"/>
      <c r="K5" s="1454"/>
      <c r="L5" s="1454"/>
      <c r="M5" s="47"/>
      <c r="P5" s="13">
        <f>'A-Gen'!$J$8</f>
        <v>0</v>
      </c>
    </row>
    <row r="6" spans="1:16" ht="30" customHeight="1" x14ac:dyDescent="0.2">
      <c r="E6" s="56"/>
      <c r="F6" s="1464" t="s">
        <v>1031</v>
      </c>
      <c r="G6" s="1464"/>
      <c r="H6" s="1464"/>
      <c r="I6" s="1464"/>
      <c r="J6" s="47"/>
      <c r="K6" s="2"/>
      <c r="L6" s="2"/>
      <c r="M6" s="2"/>
      <c r="P6" s="1024">
        <f>'A-Gen'!$C$10</f>
        <v>0</v>
      </c>
    </row>
    <row r="7" spans="1:16" ht="24" customHeight="1" x14ac:dyDescent="0.25">
      <c r="B7" s="34" t="s">
        <v>266</v>
      </c>
      <c r="C7" s="107" t="s">
        <v>690</v>
      </c>
      <c r="D7" s="1088"/>
      <c r="E7" s="1082" t="s">
        <v>583</v>
      </c>
      <c r="F7" s="1469" t="s">
        <v>165</v>
      </c>
      <c r="G7" s="1471"/>
      <c r="H7" s="787" t="s">
        <v>166</v>
      </c>
      <c r="I7" s="787" t="s">
        <v>167</v>
      </c>
      <c r="J7" s="788" t="s">
        <v>259</v>
      </c>
      <c r="K7" s="789" t="s">
        <v>631</v>
      </c>
      <c r="L7" s="790"/>
      <c r="M7" s="790"/>
      <c r="N7" s="790"/>
      <c r="O7" s="790"/>
      <c r="P7" s="791"/>
    </row>
    <row r="8" spans="1:16" hidden="1" x14ac:dyDescent="0.2">
      <c r="A8" s="35"/>
      <c r="B8" s="403">
        <v>0</v>
      </c>
      <c r="C8" s="403">
        <v>0</v>
      </c>
      <c r="D8" s="1089"/>
      <c r="E8" s="1083">
        <v>0</v>
      </c>
      <c r="F8" s="1475"/>
      <c r="G8" s="1476"/>
      <c r="H8" s="801" t="str">
        <f>IF('E-Prop'!$G$8="","",'E-Prop'!$G$8)</f>
        <v/>
      </c>
      <c r="I8" s="802" t="str">
        <f>IF('E-Prop'!$G$7="","",'E-Prop'!$G$7)</f>
        <v/>
      </c>
      <c r="J8" s="798"/>
      <c r="K8" s="1472"/>
      <c r="L8" s="1473"/>
      <c r="M8" s="1473"/>
      <c r="N8" s="1473"/>
      <c r="O8" s="1473"/>
      <c r="P8" s="1474"/>
    </row>
    <row r="9" spans="1:16" x14ac:dyDescent="0.2">
      <c r="A9" s="35"/>
      <c r="B9" s="403" t="str">
        <f>IF(E9="","",VLOOKUP(E9,ReNum_LocLookup,5,FALSE))</f>
        <v/>
      </c>
      <c r="C9" s="403" t="s">
        <v>159</v>
      </c>
      <c r="D9" s="1090"/>
      <c r="E9" s="1084" t="s">
        <v>159</v>
      </c>
      <c r="F9" s="1475"/>
      <c r="G9" s="1476"/>
      <c r="H9" s="801" t="str">
        <f>IF(E_Bldg_Coinsurance="","",E_Bldg_Coinsurance)</f>
        <v/>
      </c>
      <c r="I9" s="803" t="str">
        <f>IF(E_Bldg_Deductible="","",E_Bldg_Deductible)</f>
        <v/>
      </c>
      <c r="J9" s="799"/>
      <c r="K9" s="1472"/>
      <c r="L9" s="1473"/>
      <c r="M9" s="1473"/>
      <c r="N9" s="1473"/>
      <c r="O9" s="1473"/>
      <c r="P9" s="1474"/>
    </row>
    <row r="10" spans="1:16" hidden="1" x14ac:dyDescent="0.2">
      <c r="A10" s="35"/>
      <c r="B10" s="403" t="str">
        <f>IF(E10="","",VLOOKUP(E10,ReNum_LocLookup,5,FALSE))</f>
        <v>z-z</v>
      </c>
      <c r="C10" s="403" t="s">
        <v>415</v>
      </c>
      <c r="D10" s="1090"/>
      <c r="E10" s="1085" t="s">
        <v>415</v>
      </c>
      <c r="F10" s="1480"/>
      <c r="G10" s="1481"/>
      <c r="H10" s="804" t="str">
        <f>IF('E-Prop'!$G$8="","",'E-Prop'!$G$8)</f>
        <v/>
      </c>
      <c r="I10" s="805" t="str">
        <f>IF('E-Prop'!$G$7="","",'E-Prop'!$G$7)</f>
        <v/>
      </c>
      <c r="J10" s="800"/>
      <c r="K10" s="1477"/>
      <c r="L10" s="1478"/>
      <c r="M10" s="1478"/>
      <c r="N10" s="1478"/>
      <c r="O10" s="1478"/>
      <c r="P10" s="1479"/>
    </row>
    <row r="11" spans="1:16" s="61" customFormat="1" x14ac:dyDescent="0.2">
      <c r="B11" s="473"/>
      <c r="C11" s="473"/>
      <c r="D11" s="473"/>
      <c r="E11" s="567"/>
      <c r="F11" s="568"/>
      <c r="G11" s="568"/>
      <c r="H11" s="474"/>
      <c r="I11" s="475"/>
      <c r="J11" s="569"/>
      <c r="K11" s="570"/>
      <c r="L11" s="570"/>
      <c r="M11" s="570"/>
      <c r="N11" s="570"/>
      <c r="O11" s="570"/>
      <c r="P11" s="570"/>
    </row>
    <row r="12" spans="1:16" x14ac:dyDescent="0.2">
      <c r="A12" s="35"/>
      <c r="D12" s="1076"/>
      <c r="F12" s="472"/>
      <c r="G12" s="472"/>
    </row>
    <row r="13" spans="1:16" x14ac:dyDescent="0.2">
      <c r="A13" s="35"/>
      <c r="D13" s="1076"/>
      <c r="E13" s="15" t="s">
        <v>168</v>
      </c>
    </row>
    <row r="14" spans="1:16" ht="33.75" x14ac:dyDescent="0.2">
      <c r="A14" s="35"/>
      <c r="B14" s="405" t="s">
        <v>266</v>
      </c>
      <c r="C14" s="405" t="s">
        <v>690</v>
      </c>
      <c r="D14" s="1091"/>
      <c r="E14" s="1086" t="s">
        <v>583</v>
      </c>
      <c r="F14" s="648" t="s">
        <v>169</v>
      </c>
      <c r="G14" s="1455" t="s">
        <v>500</v>
      </c>
      <c r="H14" s="1465"/>
      <c r="I14" s="648" t="s">
        <v>170</v>
      </c>
      <c r="J14" s="648" t="s">
        <v>171</v>
      </c>
      <c r="K14" s="648" t="s">
        <v>172</v>
      </c>
      <c r="L14" s="648" t="s">
        <v>173</v>
      </c>
      <c r="M14" s="648" t="s">
        <v>174</v>
      </c>
      <c r="N14" s="648" t="s">
        <v>175</v>
      </c>
    </row>
    <row r="15" spans="1:16" ht="12.75" hidden="1" customHeight="1" x14ac:dyDescent="0.2">
      <c r="A15" s="35"/>
      <c r="B15" s="403">
        <v>0</v>
      </c>
      <c r="C15" s="403">
        <v>0</v>
      </c>
      <c r="D15" s="1089"/>
      <c r="E15" s="1083">
        <v>0</v>
      </c>
      <c r="F15" s="808"/>
      <c r="G15" s="1466"/>
      <c r="H15" s="1466"/>
      <c r="I15" s="807"/>
      <c r="J15" s="809"/>
      <c r="K15" s="809"/>
      <c r="L15" s="809"/>
      <c r="M15" s="809"/>
      <c r="N15" s="809"/>
    </row>
    <row r="16" spans="1:16" ht="12.75" customHeight="1" x14ac:dyDescent="0.2">
      <c r="A16" s="35"/>
      <c r="B16" s="403" t="str">
        <f>IF(E16="","",VLOOKUP(E16,ReNum_LocLookup,5,FALSE))</f>
        <v/>
      </c>
      <c r="C16" s="403" t="s">
        <v>159</v>
      </c>
      <c r="D16" s="1090"/>
      <c r="E16" s="1084" t="s">
        <v>159</v>
      </c>
      <c r="F16" s="806" t="s">
        <v>625</v>
      </c>
      <c r="G16" s="1466"/>
      <c r="H16" s="1466"/>
      <c r="I16" s="807" t="str">
        <f>IF(E_Prop_Bldg_EQ_Flag="","",E_Prop_Bldg_EQ_Flag)</f>
        <v/>
      </c>
      <c r="J16" s="809"/>
      <c r="K16" s="809"/>
      <c r="L16" s="809"/>
      <c r="M16" s="809"/>
      <c r="N16" s="809"/>
    </row>
    <row r="17" spans="1:19" hidden="1" x14ac:dyDescent="0.2">
      <c r="A17" s="35"/>
      <c r="B17" s="403" t="str">
        <f>IF(E17="","",VLOOKUP(E17,ReNum_LocLookup,5,FALSE))</f>
        <v>z-z</v>
      </c>
      <c r="C17" s="403" t="s">
        <v>415</v>
      </c>
      <c r="D17" s="1090"/>
      <c r="E17" s="1084" t="s">
        <v>415</v>
      </c>
      <c r="F17" s="806" t="s">
        <v>625</v>
      </c>
      <c r="G17" s="1466"/>
      <c r="H17" s="1466"/>
      <c r="I17" s="807" t="str">
        <f>IF('E-Prop'!$G$10="","",'E-Prop'!$G$10)</f>
        <v/>
      </c>
      <c r="J17" s="809"/>
      <c r="K17" s="809"/>
      <c r="L17" s="809"/>
      <c r="M17" s="809"/>
      <c r="N17" s="809"/>
    </row>
    <row r="18" spans="1:19" x14ac:dyDescent="0.2">
      <c r="A18" s="35"/>
      <c r="D18" s="1076"/>
    </row>
    <row r="19" spans="1:19" s="304" customFormat="1" x14ac:dyDescent="0.2">
      <c r="A19" s="35"/>
      <c r="D19" s="1076"/>
    </row>
    <row r="20" spans="1:19" x14ac:dyDescent="0.2">
      <c r="A20" s="35"/>
      <c r="D20" s="1076"/>
      <c r="E20" s="2"/>
      <c r="F20" s="2"/>
      <c r="O20" s="58"/>
    </row>
    <row r="21" spans="1:19" x14ac:dyDescent="0.2">
      <c r="A21" s="35"/>
      <c r="D21" s="1076"/>
      <c r="E21" s="15" t="s">
        <v>176</v>
      </c>
      <c r="F21" s="59"/>
      <c r="G21" s="640" t="s">
        <v>177</v>
      </c>
      <c r="H21" s="1227" t="s">
        <v>388</v>
      </c>
      <c r="I21" s="1467" t="s">
        <v>178</v>
      </c>
      <c r="J21" s="1468"/>
      <c r="K21" s="1460" t="s">
        <v>179</v>
      </c>
      <c r="L21" s="1469" t="s">
        <v>180</v>
      </c>
      <c r="M21" s="1470"/>
      <c r="N21" s="1470"/>
      <c r="O21" s="1471"/>
      <c r="P21" s="1460" t="s">
        <v>181</v>
      </c>
    </row>
    <row r="22" spans="1:19" ht="45" x14ac:dyDescent="0.2">
      <c r="A22" s="35"/>
      <c r="B22" s="34" t="s">
        <v>266</v>
      </c>
      <c r="C22" s="1074" t="s">
        <v>690</v>
      </c>
      <c r="D22" s="1088"/>
      <c r="E22" s="1087" t="s">
        <v>583</v>
      </c>
      <c r="F22" s="1455" t="s">
        <v>715</v>
      </c>
      <c r="G22" s="1456"/>
      <c r="H22" s="1457"/>
      <c r="I22" s="792" t="s">
        <v>182</v>
      </c>
      <c r="J22" s="792" t="s">
        <v>339</v>
      </c>
      <c r="K22" s="1461"/>
      <c r="L22" s="792" t="s">
        <v>183</v>
      </c>
      <c r="M22" s="792" t="s">
        <v>184</v>
      </c>
      <c r="N22" s="793" t="s">
        <v>185</v>
      </c>
      <c r="O22" s="792" t="s">
        <v>186</v>
      </c>
      <c r="P22" s="1461"/>
    </row>
    <row r="23" spans="1:19" ht="12.75" hidden="1" customHeight="1" x14ac:dyDescent="0.2">
      <c r="A23" s="35"/>
      <c r="B23" s="403">
        <v>0</v>
      </c>
      <c r="C23" s="403">
        <v>0</v>
      </c>
      <c r="D23" s="1089"/>
      <c r="E23" s="1083">
        <v>0</v>
      </c>
      <c r="F23" s="1458"/>
      <c r="G23" s="1458"/>
      <c r="H23" s="1458"/>
      <c r="I23" s="794"/>
      <c r="J23" s="795">
        <f>IF(I23=0,0,MIN(MAX(I23*2,1000),5000))</f>
        <v>0</v>
      </c>
      <c r="K23" s="809" t="str">
        <f>IF(ZZ_Control!$D$25="","",ZZ_Control!$D$25)</f>
        <v>None</v>
      </c>
      <c r="L23" s="798"/>
      <c r="M23" s="796">
        <f>L23*0.4</f>
        <v>0</v>
      </c>
      <c r="N23" s="798"/>
      <c r="O23" s="796">
        <f>SUM(L23:N23)</f>
        <v>0</v>
      </c>
      <c r="P23" s="809"/>
    </row>
    <row r="24" spans="1:19" s="289" customFormat="1" ht="12.75" customHeight="1" x14ac:dyDescent="0.2">
      <c r="A24" s="35"/>
      <c r="B24" s="403" t="str">
        <f>IF(E24="","",VLOOKUP(E24,ReNum_LocLookup,5,FALSE))</f>
        <v/>
      </c>
      <c r="C24" s="403" t="s">
        <v>159</v>
      </c>
      <c r="D24" s="1090"/>
      <c r="E24" s="1084" t="s">
        <v>159</v>
      </c>
      <c r="F24" s="1462" t="s">
        <v>714</v>
      </c>
      <c r="G24" s="1463"/>
      <c r="H24" s="1463"/>
      <c r="I24" s="794">
        <f>IF('E-Prop'!$I$7="",0,'E-Prop'!$I$7)</f>
        <v>0</v>
      </c>
      <c r="J24" s="795">
        <f>IF(I24=0,0,IF(I24&lt;=500,1000,IF(I24&lt;=1250,2500,5000)))</f>
        <v>0</v>
      </c>
      <c r="K24" s="807">
        <f>IF('E-Prop'!$I$10="","",'E-Prop'!$I$10)</f>
        <v>0</v>
      </c>
      <c r="L24" s="798"/>
      <c r="M24" s="796">
        <f>L24*0.4</f>
        <v>0</v>
      </c>
      <c r="N24" s="798"/>
      <c r="O24" s="796">
        <f>SUM(L24:N24)</f>
        <v>0</v>
      </c>
      <c r="P24" s="1227" t="s">
        <v>388</v>
      </c>
    </row>
    <row r="25" spans="1:19" hidden="1" x14ac:dyDescent="0.2">
      <c r="A25" s="35"/>
      <c r="B25" s="403" t="str">
        <f>IF(E25="","",VLOOKUP(E25,ReNum_LocLookup,5,FALSE))</f>
        <v>z-z</v>
      </c>
      <c r="C25" s="403" t="s">
        <v>415</v>
      </c>
      <c r="D25" s="1090"/>
      <c r="E25" s="1084" t="s">
        <v>415</v>
      </c>
      <c r="F25" s="1459" t="s">
        <v>714</v>
      </c>
      <c r="G25" s="1458"/>
      <c r="H25" s="1458"/>
      <c r="I25" s="794">
        <f>IF('E-Prop'!$I$7="",0,'E-Prop'!$I$7)</f>
        <v>0</v>
      </c>
      <c r="J25" s="795">
        <f>IF(I25=0,0,IF(I25&lt;=500,1000,IF(I25&lt;=1250,2500,5000)))</f>
        <v>0</v>
      </c>
      <c r="K25" s="809">
        <f>IF('E-Prop'!$I$10="","",'E-Prop'!$I$10)</f>
        <v>0</v>
      </c>
      <c r="L25" s="798"/>
      <c r="M25" s="796">
        <f>L25*0.4</f>
        <v>0</v>
      </c>
      <c r="N25" s="798"/>
      <c r="O25" s="796">
        <f>SUM(L25:N25)</f>
        <v>0</v>
      </c>
      <c r="P25" s="809" t="s">
        <v>388</v>
      </c>
    </row>
    <row r="26" spans="1:19" x14ac:dyDescent="0.2">
      <c r="E26" s="61"/>
      <c r="F26" s="61"/>
      <c r="G26" s="61"/>
      <c r="H26" s="61"/>
      <c r="I26" s="61"/>
      <c r="J26" s="61"/>
      <c r="K26" s="61"/>
      <c r="L26" s="61"/>
      <c r="M26" s="61"/>
      <c r="N26" s="61"/>
      <c r="O26" s="61"/>
      <c r="P26" s="61"/>
    </row>
    <row r="27" spans="1:19" x14ac:dyDescent="0.2">
      <c r="E27" s="61"/>
      <c r="F27" s="61"/>
      <c r="G27" s="61"/>
      <c r="H27" s="61"/>
      <c r="I27" s="61"/>
      <c r="J27" s="61"/>
      <c r="K27" s="61"/>
      <c r="L27" s="61"/>
      <c r="M27" s="61"/>
      <c r="N27" s="61"/>
      <c r="O27" s="61"/>
      <c r="P27" s="61"/>
    </row>
    <row r="28" spans="1:19" x14ac:dyDescent="0.2">
      <c r="E28" s="61"/>
      <c r="F28" s="61"/>
      <c r="G28" s="61"/>
      <c r="H28" s="61"/>
      <c r="I28" s="61"/>
      <c r="J28" s="61"/>
      <c r="K28" s="61"/>
      <c r="L28" s="61"/>
      <c r="M28" s="61"/>
      <c r="N28" s="61"/>
      <c r="O28" s="61"/>
      <c r="P28" s="61"/>
    </row>
    <row r="29" spans="1:19" x14ac:dyDescent="0.2">
      <c r="F29" t="s">
        <v>187</v>
      </c>
      <c r="G29" s="61"/>
      <c r="H29" s="35"/>
      <c r="I29" s="35"/>
      <c r="J29" s="999"/>
      <c r="K29" s="35"/>
    </row>
    <row r="30" spans="1:19" x14ac:dyDescent="0.2">
      <c r="F30" s="1373"/>
      <c r="G30" s="1373"/>
      <c r="H30" s="1373"/>
      <c r="I30" s="1373"/>
      <c r="J30" s="1373"/>
      <c r="K30" s="1373"/>
      <c r="L30" s="1373"/>
      <c r="M30" s="1373"/>
      <c r="N30" s="1373"/>
      <c r="O30" s="1373"/>
      <c r="P30" s="1373"/>
      <c r="S30" s="493">
        <f>F30</f>
        <v>0</v>
      </c>
    </row>
    <row r="31" spans="1:19" x14ac:dyDescent="0.2">
      <c r="F31" s="566"/>
      <c r="G31" s="566"/>
      <c r="H31" s="566"/>
      <c r="I31" s="566"/>
      <c r="J31" s="566"/>
      <c r="K31" s="566"/>
      <c r="L31" s="566"/>
      <c r="M31" s="566"/>
      <c r="N31" s="566"/>
      <c r="O31" s="566"/>
      <c r="P31" s="566"/>
    </row>
    <row r="32" spans="1:19" x14ac:dyDescent="0.2">
      <c r="F32" s="566"/>
      <c r="G32" s="566"/>
      <c r="H32" s="566"/>
      <c r="I32" s="566"/>
      <c r="J32" s="566"/>
      <c r="K32" s="566"/>
      <c r="L32" s="566"/>
      <c r="M32" s="566"/>
      <c r="N32" s="566"/>
      <c r="O32" s="566"/>
      <c r="P32" s="566"/>
    </row>
    <row r="33" spans="6:16" x14ac:dyDescent="0.2">
      <c r="F33" s="566"/>
      <c r="G33" s="566"/>
      <c r="H33" s="566"/>
      <c r="I33" s="566"/>
      <c r="J33" s="566"/>
      <c r="K33" s="566"/>
      <c r="L33" s="566"/>
      <c r="M33" s="566"/>
      <c r="N33" s="566"/>
      <c r="O33" s="566"/>
      <c r="P33" s="566"/>
    </row>
  </sheetData>
  <sheetProtection algorithmName="SHA-512" hashValue="Ttj0N91jNUOMTPSH1dGS8MNqgctkBMeRqGihFUmZFtw5WiAE6iUFvat8GcMFqqijaFkQbI6SRs1C5kZ7L2oMPg==" saltValue="fg5BXTFwbgSImWQ5TnekxA==" spinCount="100000" sheet="1" objects="1" scenarios="1" formatCells="0"/>
  <customSheetViews>
    <customSheetView guid="{261BAEAF-D16F-41C7-9125-84B264CAC60E}" fitToPage="1" hiddenRows="1" hiddenColumns="1" showRuler="0">
      <pane ySplit="3" topLeftCell="A4" activePane="bottomLeft" state="frozen"/>
      <selection pane="bottomLeft" activeCell="K22" sqref="K22"/>
      <pageMargins left="0.5" right="0.5" top="0.75" bottom="0.75" header="0.5" footer="0.5"/>
      <pageSetup scale="98" orientation="landscape" r:id="rId1"/>
      <headerFooter alignWithMargins="0">
        <oddHeader>&amp;LPROPERTY: SIGNS, FENCES, BEE&amp;RPage &amp;P of &amp;N</oddHeader>
      </headerFooter>
    </customSheetView>
  </customSheetViews>
  <mergeCells count="22">
    <mergeCell ref="F30:P30"/>
    <mergeCell ref="K8:P8"/>
    <mergeCell ref="F8:G8"/>
    <mergeCell ref="K10:P10"/>
    <mergeCell ref="K9:P9"/>
    <mergeCell ref="F9:G9"/>
    <mergeCell ref="F10:G10"/>
    <mergeCell ref="P21:P22"/>
    <mergeCell ref="E5:L5"/>
    <mergeCell ref="F22:H22"/>
    <mergeCell ref="F23:H23"/>
    <mergeCell ref="F25:H25"/>
    <mergeCell ref="K21:K22"/>
    <mergeCell ref="F24:H24"/>
    <mergeCell ref="F6:I6"/>
    <mergeCell ref="G14:H14"/>
    <mergeCell ref="G15:H15"/>
    <mergeCell ref="I21:J21"/>
    <mergeCell ref="L21:O21"/>
    <mergeCell ref="G16:H16"/>
    <mergeCell ref="G17:H17"/>
    <mergeCell ref="F7:G7"/>
  </mergeCells>
  <phoneticPr fontId="21" type="noConversion"/>
  <conditionalFormatting sqref="L17">
    <cfRule type="expression" dxfId="41" priority="21" stopIfTrue="1">
      <formula>AND(K17="No",L17="yes")</formula>
    </cfRule>
  </conditionalFormatting>
  <conditionalFormatting sqref="L15">
    <cfRule type="expression" dxfId="40" priority="20" stopIfTrue="1">
      <formula>AND(K15="No",L15="yes")</formula>
    </cfRule>
  </conditionalFormatting>
  <conditionalFormatting sqref="L16">
    <cfRule type="expression" dxfId="39" priority="19" stopIfTrue="1">
      <formula>AND(K16="No",L16="yes")</formula>
    </cfRule>
  </conditionalFormatting>
  <conditionalFormatting sqref="N17">
    <cfRule type="expression" dxfId="38" priority="18" stopIfTrue="1">
      <formula>AND(M17="No",N17="Yes")</formula>
    </cfRule>
  </conditionalFormatting>
  <conditionalFormatting sqref="N15">
    <cfRule type="expression" dxfId="37" priority="17" stopIfTrue="1">
      <formula>AND(M15="No",N15="Yes")</formula>
    </cfRule>
  </conditionalFormatting>
  <conditionalFormatting sqref="N16">
    <cfRule type="expression" dxfId="36" priority="16" stopIfTrue="1">
      <formula>AND(M16="No",N16="Yes")</formula>
    </cfRule>
  </conditionalFormatting>
  <conditionalFormatting sqref="L24">
    <cfRule type="expression" dxfId="35" priority="14">
      <formula>AND(E24&lt;&gt;"",L24="")</formula>
    </cfRule>
  </conditionalFormatting>
  <conditionalFormatting sqref="G16:H16">
    <cfRule type="expression" dxfId="34" priority="13">
      <formula>AND(E16&lt;&gt;"",G16="")</formula>
    </cfRule>
  </conditionalFormatting>
  <conditionalFormatting sqref="G17:H17">
    <cfRule type="expression" dxfId="33" priority="12">
      <formula>AND(E17&lt;&gt;"",G17="")</formula>
    </cfRule>
  </conditionalFormatting>
  <conditionalFormatting sqref="J10">
    <cfRule type="expression" dxfId="32" priority="11">
      <formula>AND(E10&lt;&gt;"",J10="")</formula>
    </cfRule>
  </conditionalFormatting>
  <conditionalFormatting sqref="J9">
    <cfRule type="expression" dxfId="31" priority="10">
      <formula>AND(E9&lt;&gt;"",J9="")</formula>
    </cfRule>
  </conditionalFormatting>
  <conditionalFormatting sqref="L25">
    <cfRule type="expression" dxfId="30" priority="6">
      <formula>AND(E25&lt;&gt;"",L25="")</formula>
    </cfRule>
  </conditionalFormatting>
  <dataValidations count="24">
    <dataValidation type="list" showErrorMessage="1" sqref="E8:E9" xr:uid="{00000000-0002-0000-0400-000000000000}">
      <formula1>ddLocs</formula1>
    </dataValidation>
    <dataValidation type="list" allowBlank="1" showInputMessage="1" showErrorMessage="1" sqref="J23" xr:uid="{00000000-0002-0000-0400-000001000000}">
      <formula1>"1000,2500,5000"</formula1>
    </dataValidation>
    <dataValidation type="list" allowBlank="1" showInputMessage="1" showErrorMessage="1" sqref="P23 K23 I15:K15" xr:uid="{00000000-0002-0000-0400-000002000000}">
      <formula1>"Yes,No"</formula1>
    </dataValidation>
    <dataValidation type="list" allowBlank="1" showInputMessage="1" sqref="I8 I23" xr:uid="{00000000-0002-0000-0400-000003000000}">
      <formula1>"100,250,500,1000,2500,5000,10000,25000,50000,75000"</formula1>
    </dataValidation>
    <dataValidation type="list" allowBlank="1" showInputMessage="1" showErrorMessage="1" sqref="F15" xr:uid="{00000000-0002-0000-0400-000004000000}">
      <formula1>"Building,Contents,Time Element,Building &amp; Contents,Building &amp; Time Element,Contents &amp; Time Element,Building Contents &amp; Time Element"</formula1>
    </dataValidation>
    <dataValidation type="list" allowBlank="1" showInputMessage="1" showErrorMessage="1" sqref="M15" xr:uid="{00000000-0002-0000-0400-000005000000}">
      <formula1>"Yes - Public,Yes OT Public,No"</formula1>
    </dataValidation>
    <dataValidation type="list" allowBlank="1" showInputMessage="1" sqref="F8" xr:uid="{00000000-0002-0000-0400-000006000000}">
      <formula1>ddSpecialClasses</formula1>
    </dataValidation>
    <dataValidation type="list" allowBlank="1" showInputMessage="1" showErrorMessage="1" sqref="H8" xr:uid="{00000000-0002-0000-0400-000007000000}">
      <formula1>"80%,90%,100%,Flat"</formula1>
    </dataValidation>
    <dataValidation type="list" showErrorMessage="1" promptTitle="Utility Services" prompt="Only complete for building &quot;1&quot; at any given location. Other buildings at the same address should be included in building &quot;1&quot; limit." sqref="E16" xr:uid="{00000000-0002-0000-0400-000008000000}">
      <formula1>ddLocMain</formula1>
    </dataValidation>
    <dataValidation type="list" showErrorMessage="1" promptTitle="Utility Services" prompt="Only complete for building &quot;1&quot; at any given location. Other buildings at the same address should be included in building &quot;1&quot; limit." sqref="E15" xr:uid="{00000000-0002-0000-0400-000009000000}">
      <formula1>ddLocs</formula1>
    </dataValidation>
    <dataValidation type="list" showErrorMessage="1" promptTitle="Business Electronic Equipment" prompt="Only complete for building &quot;1&quot; at any given location. Other buildings at the same address should be included in building &quot;1&quot; limit." sqref="E23" xr:uid="{00000000-0002-0000-0400-00000A000000}">
      <formula1>ddLocs</formula1>
    </dataValidation>
    <dataValidation type="list" allowBlank="1" showInputMessage="1" showErrorMessage="1" prompt="If Communication Supply is &quot;no&quot;, then Communication Lines must also be &quot;No.&quot;" sqref="L15" xr:uid="{00000000-0002-0000-0400-00000B000000}">
      <formula1>"Yes,No"</formula1>
    </dataValidation>
    <dataValidation type="list" allowBlank="1" showInputMessage="1" showErrorMessage="1" prompt="If Power Supply is &quot;No&quot;, then Overhead Power Lines must also be &quot;No.&quot;" sqref="N15" xr:uid="{00000000-0002-0000-0400-00000C000000}">
      <formula1>"Yes,No"</formula1>
    </dataValidation>
    <dataValidation type="list" allowBlank="1" showInputMessage="1" showErrorMessage="1" error="Please select from drop down." sqref="J16:K17 P25 K25" xr:uid="{00000000-0002-0000-0400-00000D000000}">
      <formula1>"Yes,No"</formula1>
    </dataValidation>
    <dataValidation type="whole" operator="greaterThanOrEqual" allowBlank="1" showInputMessage="1" showErrorMessage="1" error="Must be whole number, no formatting characters (e.g. commas or $)" sqref="J9:J11 L24:L25 N24:N25" xr:uid="{00000000-0002-0000-0400-00000E000000}">
      <formula1>0</formula1>
    </dataValidation>
    <dataValidation type="list" allowBlank="1" showInputMessage="1" showErrorMessage="1" error="Please select from drop down." sqref="F9:G10" xr:uid="{00000000-0002-0000-0400-00000F000000}">
      <formula1>ddSpecialClasses</formula1>
    </dataValidation>
    <dataValidation type="list" showErrorMessage="1" error="Enter a number between 0 and 100." sqref="E10" xr:uid="{00000000-0002-0000-0400-000010000000}">
      <formula1>ddLocs</formula1>
    </dataValidation>
    <dataValidation type="list" showErrorMessage="1" error="Enter a number between 0 and 100." promptTitle="Utillity Services" prompt="Only complete for building &quot;1&quot; at any given location. Other buildings at the same address should be included in building &quot;1&quot; limit." sqref="E17" xr:uid="{00000000-0002-0000-0400-000011000000}">
      <formula1>ddLocMain</formula1>
    </dataValidation>
    <dataValidation type="list" allowBlank="1" showInputMessage="1" showErrorMessage="1" error="Please select from drop down." prompt="If Communication Supply is &quot;no&quot;, then Communication Lines must also be &quot;No.&quot;" sqref="L16:L17" xr:uid="{00000000-0002-0000-0400-000012000000}">
      <formula1>"Yes,No"</formula1>
    </dataValidation>
    <dataValidation type="list" allowBlank="1" showInputMessage="1" showErrorMessage="1" error="Please select from drop down." prompt="If Power Supply is &quot;No&quot;, then Overhead Power Lines must also be &quot;No.&quot;" sqref="N16:N17" xr:uid="{00000000-0002-0000-0400-000013000000}">
      <formula1>"Yes,No"</formula1>
    </dataValidation>
    <dataValidation allowBlank="1" showInputMessage="1" showErrorMessage="1" error="Please select from drop down." prompt="Earthquake value is copied from Building EQ on E-Prop" sqref="I16:I17 H21 P24 K24" xr:uid="{00000000-0002-0000-0400-000014000000}"/>
    <dataValidation type="list" allowBlank="1" showInputMessage="1" showErrorMessage="1" error="Please select from drop down." sqref="M16:M17" xr:uid="{00000000-0002-0000-0400-000015000000}">
      <formula1>"Yes, No"</formula1>
    </dataValidation>
    <dataValidation type="whole" operator="greaterThanOrEqual" allowBlank="1" showInputMessage="1" showErrorMessage="1" error="Must be whole number, no formatting characters (e.g. commas or $)" promptTitle="Maximum Limit Utility Services" prompt="Maximum limit is the Business Income limit for the same location" sqref="G16:H17" xr:uid="{00000000-0002-0000-0400-000016000000}">
      <formula1>0</formula1>
    </dataValidation>
    <dataValidation type="list" showErrorMessage="1" promptTitle="Business Electronic Equipement" prompt="Only complete for building &quot;1&quot; at any given location. Other buildings at the same address should be included in building &quot;1&quot; limit." sqref="E24:E25" xr:uid="{00000000-0002-0000-0400-000017000000}">
      <formula1>ddLocMain</formula1>
    </dataValidation>
  </dataValidations>
  <pageMargins left="0.25" right="0.25" top="0.75" bottom="0.75" header="0.3" footer="0.3"/>
  <pageSetup scale="76" fitToHeight="0" orientation="portrait" r:id="rId2"/>
  <headerFooter>
    <oddHeader>&amp;L&amp;"Arial,Bold"&amp;12PROPERTY - Signs, Fences, BEE and Special Instructions</oddHeader>
    <oddFooter xml:space="preserve">&amp;C© 2007-2016 Harco National Insurance Company. All rights reserved.
</oddFooter>
  </headerFooter>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indexed="41"/>
    <pageSetUpPr fitToPage="1"/>
  </sheetPr>
  <dimension ref="A1:AB51"/>
  <sheetViews>
    <sheetView showGridLines="0" zoomScaleNormal="100" workbookViewId="0">
      <pane ySplit="3" topLeftCell="A4" activePane="bottomLeft" state="frozen"/>
      <selection activeCell="H7" sqref="H7:I7"/>
      <selection pane="bottomLeft" activeCell="H10" sqref="H10"/>
    </sheetView>
  </sheetViews>
  <sheetFormatPr defaultRowHeight="12.75" x14ac:dyDescent="0.2"/>
  <cols>
    <col min="1" max="1" width="1.28515625" customWidth="1"/>
    <col min="2" max="3" width="4.7109375" hidden="1" customWidth="1"/>
    <col min="4" max="4" width="0.7109375" customWidth="1"/>
    <col min="5" max="5" width="5.5703125" style="2" customWidth="1"/>
    <col min="6" max="6" width="10.7109375" style="2" customWidth="1"/>
    <col min="7" max="7" width="12.85546875" style="2" customWidth="1"/>
    <col min="8" max="8" width="10.85546875" customWidth="1"/>
    <col min="9" max="9" width="10.5703125" customWidth="1"/>
    <col min="10" max="10" width="9.5703125" customWidth="1"/>
    <col min="11" max="11" width="13.28515625" customWidth="1"/>
    <col min="12" max="12" width="17" customWidth="1"/>
    <col min="13" max="13" width="19.5703125" customWidth="1"/>
    <col min="14" max="14" width="18.28515625" customWidth="1"/>
    <col min="15" max="15" width="22.7109375" style="16" customWidth="1"/>
    <col min="16" max="16" width="0" hidden="1" customWidth="1"/>
    <col min="17" max="17" width="120" hidden="1" customWidth="1"/>
    <col min="18" max="18" width="8.85546875" hidden="1" customWidth="1"/>
  </cols>
  <sheetData>
    <row r="1" spans="1:28" x14ac:dyDescent="0.2">
      <c r="E1"/>
      <c r="F1"/>
      <c r="G1"/>
      <c r="J1" s="18"/>
      <c r="O1"/>
    </row>
    <row r="2" spans="1:28" x14ac:dyDescent="0.2">
      <c r="E2"/>
      <c r="F2"/>
      <c r="G2"/>
      <c r="O2"/>
    </row>
    <row r="4" spans="1:28" s="55" customFormat="1" ht="15.75" x14ac:dyDescent="0.25">
      <c r="E4" s="62"/>
      <c r="F4" s="23"/>
      <c r="G4" s="23"/>
      <c r="H4" s="23"/>
      <c r="I4" s="23"/>
      <c r="K4" s="144"/>
      <c r="L4" s="144" t="s">
        <v>252</v>
      </c>
      <c r="O4" s="13">
        <f>'A-Gen'!$J$8</f>
        <v>0</v>
      </c>
      <c r="P4"/>
      <c r="Q4"/>
      <c r="R4"/>
      <c r="S4"/>
      <c r="T4"/>
      <c r="U4"/>
      <c r="V4"/>
      <c r="W4"/>
      <c r="X4"/>
      <c r="Y4"/>
      <c r="Z4"/>
      <c r="AA4"/>
      <c r="AB4"/>
    </row>
    <row r="5" spans="1:28" s="55" customFormat="1" x14ac:dyDescent="0.2">
      <c r="E5" s="1508" t="s">
        <v>534</v>
      </c>
      <c r="F5" s="1508"/>
      <c r="G5" s="1508"/>
      <c r="H5" s="810" t="s">
        <v>633</v>
      </c>
      <c r="I5" s="159"/>
      <c r="J5" s="812"/>
      <c r="K5" s="813" t="s">
        <v>535</v>
      </c>
      <c r="L5" s="811">
        <v>1000</v>
      </c>
      <c r="O5" s="14">
        <f>'A-Gen'!$C$10</f>
        <v>0</v>
      </c>
      <c r="P5"/>
      <c r="Q5"/>
      <c r="R5"/>
      <c r="S5"/>
      <c r="T5"/>
      <c r="U5"/>
      <c r="V5"/>
      <c r="W5"/>
      <c r="X5"/>
      <c r="Y5"/>
      <c r="Z5"/>
      <c r="AA5"/>
      <c r="AB5"/>
    </row>
    <row r="6" spans="1:28" s="55" customFormat="1" ht="13.5" customHeight="1" x14ac:dyDescent="0.25">
      <c r="I6" s="23"/>
      <c r="J6" s="812"/>
      <c r="K6" s="813" t="s">
        <v>536</v>
      </c>
      <c r="L6" s="811">
        <v>1000</v>
      </c>
      <c r="P6"/>
      <c r="Q6"/>
      <c r="R6"/>
      <c r="S6"/>
      <c r="T6"/>
      <c r="U6"/>
      <c r="V6"/>
      <c r="W6"/>
      <c r="X6"/>
      <c r="Y6"/>
      <c r="Z6"/>
      <c r="AA6"/>
      <c r="AB6"/>
    </row>
    <row r="7" spans="1:28" s="55" customFormat="1" x14ac:dyDescent="0.2">
      <c r="F7" s="63"/>
      <c r="G7" s="63"/>
      <c r="H7"/>
      <c r="I7"/>
      <c r="J7" s="812"/>
      <c r="K7" s="814" t="s">
        <v>537</v>
      </c>
      <c r="L7" s="811">
        <v>1000</v>
      </c>
      <c r="O7" s="14"/>
      <c r="P7"/>
      <c r="Q7"/>
      <c r="R7"/>
      <c r="S7"/>
      <c r="T7"/>
      <c r="U7"/>
      <c r="V7"/>
      <c r="W7"/>
      <c r="X7"/>
      <c r="Y7"/>
      <c r="Z7"/>
      <c r="AA7"/>
      <c r="AB7"/>
    </row>
    <row r="8" spans="1:28" s="2" customFormat="1" x14ac:dyDescent="0.2">
      <c r="E8" s="64"/>
      <c r="F8" s="56"/>
      <c r="G8" s="56"/>
      <c r="H8" s="56"/>
      <c r="I8" s="56"/>
      <c r="J8" s="56"/>
      <c r="K8" s="1000"/>
      <c r="L8" s="56"/>
      <c r="M8" s="47"/>
      <c r="O8" s="616"/>
      <c r="P8"/>
      <c r="Q8"/>
      <c r="R8"/>
      <c r="S8"/>
      <c r="T8"/>
      <c r="U8"/>
      <c r="V8"/>
      <c r="W8"/>
      <c r="X8"/>
      <c r="Y8"/>
      <c r="Z8"/>
      <c r="AA8"/>
      <c r="AB8"/>
    </row>
    <row r="9" spans="1:28" s="2" customFormat="1" ht="13.15" customHeight="1" x14ac:dyDescent="0.2">
      <c r="E9" s="1514"/>
      <c r="F9" s="1484" t="s">
        <v>2069</v>
      </c>
      <c r="G9" s="1486" t="s">
        <v>538</v>
      </c>
      <c r="H9" s="1487"/>
      <c r="I9" s="1486" t="s">
        <v>539</v>
      </c>
      <c r="J9" s="1487"/>
      <c r="K9" s="1511" t="s">
        <v>540</v>
      </c>
      <c r="L9" s="1486" t="s">
        <v>541</v>
      </c>
      <c r="M9" s="622"/>
      <c r="N9"/>
      <c r="O9" s="304"/>
      <c r="P9"/>
      <c r="Q9" s="992"/>
      <c r="R9" s="993"/>
      <c r="S9"/>
      <c r="T9"/>
      <c r="U9"/>
      <c r="V9"/>
      <c r="W9"/>
      <c r="X9"/>
      <c r="Y9"/>
      <c r="Z9"/>
      <c r="AA9"/>
    </row>
    <row r="10" spans="1:28" s="2" customFormat="1" x14ac:dyDescent="0.2">
      <c r="E10" s="1515"/>
      <c r="F10" s="1485"/>
      <c r="G10" s="1094" t="s">
        <v>328</v>
      </c>
      <c r="H10" s="1092" t="s">
        <v>326</v>
      </c>
      <c r="I10" s="1093" t="s">
        <v>327</v>
      </c>
      <c r="J10" s="1228">
        <v>0.8</v>
      </c>
      <c r="K10" s="1512"/>
      <c r="L10" s="1518"/>
      <c r="M10" s="622"/>
      <c r="N10"/>
      <c r="O10" s="304"/>
      <c r="P10"/>
      <c r="Q10" s="993"/>
      <c r="R10" s="1482"/>
      <c r="S10"/>
      <c r="T10"/>
      <c r="U10"/>
      <c r="V10"/>
      <c r="W10"/>
      <c r="X10"/>
      <c r="Y10"/>
      <c r="Z10"/>
      <c r="AA10"/>
    </row>
    <row r="11" spans="1:28" s="2" customFormat="1" ht="27" customHeight="1" x14ac:dyDescent="0.2">
      <c r="B11" s="1488" t="s">
        <v>266</v>
      </c>
      <c r="C11" s="177"/>
      <c r="E11" s="921"/>
      <c r="F11" s="1503" t="s">
        <v>259</v>
      </c>
      <c r="G11" s="816" t="s">
        <v>325</v>
      </c>
      <c r="H11" s="1509" t="s">
        <v>259</v>
      </c>
      <c r="I11" s="1516" t="s">
        <v>259</v>
      </c>
      <c r="J11" s="1519" t="s">
        <v>2090</v>
      </c>
      <c r="K11" s="1513"/>
      <c r="L11" s="815" t="s">
        <v>10</v>
      </c>
      <c r="M11" s="623"/>
      <c r="N11"/>
      <c r="O11" s="304"/>
      <c r="P11"/>
      <c r="Q11" s="1482" t="s">
        <v>1752</v>
      </c>
      <c r="R11" s="1483"/>
      <c r="S11"/>
      <c r="T11"/>
      <c r="U11"/>
      <c r="V11"/>
      <c r="W11"/>
      <c r="X11"/>
      <c r="Y11"/>
      <c r="Z11"/>
      <c r="AA11"/>
    </row>
    <row r="12" spans="1:28" s="2" customFormat="1" ht="25.5" x14ac:dyDescent="0.2">
      <c r="B12" s="1380"/>
      <c r="C12" s="177"/>
      <c r="E12" s="922" t="s">
        <v>543</v>
      </c>
      <c r="F12" s="1504"/>
      <c r="G12" s="817" t="s">
        <v>717</v>
      </c>
      <c r="H12" s="1510"/>
      <c r="I12" s="1517"/>
      <c r="J12" s="1517"/>
      <c r="K12" s="1095" t="s">
        <v>259</v>
      </c>
      <c r="L12" s="815" t="s">
        <v>545</v>
      </c>
      <c r="M12" s="624"/>
      <c r="N12"/>
      <c r="O12" s="304"/>
      <c r="P12" s="621" t="s">
        <v>546</v>
      </c>
      <c r="Q12" s="1483"/>
      <c r="R12" s="1044" t="s">
        <v>2068</v>
      </c>
      <c r="S12"/>
      <c r="T12"/>
      <c r="U12"/>
      <c r="V12"/>
      <c r="W12"/>
      <c r="X12"/>
      <c r="Y12"/>
      <c r="Z12"/>
      <c r="AA12"/>
    </row>
    <row r="13" spans="1:28" ht="12.75" hidden="1" customHeight="1" x14ac:dyDescent="0.2">
      <c r="A13" s="35"/>
      <c r="B13" s="404">
        <v>0</v>
      </c>
      <c r="C13" s="473">
        <v>0</v>
      </c>
      <c r="D13" s="1025"/>
      <c r="E13" s="797">
        <v>0</v>
      </c>
      <c r="F13" s="798"/>
      <c r="G13" s="809"/>
      <c r="H13" s="798"/>
      <c r="I13" s="820"/>
      <c r="J13" s="821"/>
      <c r="K13" s="798" t="str">
        <f>IF(F13&lt;&gt;0, 25000,"")</f>
        <v/>
      </c>
      <c r="L13" s="822"/>
      <c r="M13" s="625"/>
      <c r="O13" s="304"/>
      <c r="P13" s="620" t="s">
        <v>718</v>
      </c>
      <c r="Q13" s="798"/>
      <c r="R13" s="798"/>
    </row>
    <row r="14" spans="1:28" ht="12.75" hidden="1" customHeight="1" x14ac:dyDescent="0.2">
      <c r="A14" s="35"/>
      <c r="B14" s="404" t="str">
        <f>IF(E14="","",VLOOKUP(E14,ReNum_LocLookup,5,FALSE))</f>
        <v>z-z</v>
      </c>
      <c r="C14" s="473" t="s">
        <v>415</v>
      </c>
      <c r="D14" s="1025"/>
      <c r="E14" s="797" t="s">
        <v>415</v>
      </c>
      <c r="F14" s="798"/>
      <c r="G14" s="809"/>
      <c r="H14" s="798"/>
      <c r="I14" s="820"/>
      <c r="J14" s="821"/>
      <c r="K14" s="798" t="str">
        <f>IF(F14&lt;&gt;0, 25000,"")</f>
        <v/>
      </c>
      <c r="L14" s="822"/>
      <c r="M14" s="625"/>
      <c r="O14" s="304"/>
      <c r="P14" s="620" t="s">
        <v>718</v>
      </c>
      <c r="Q14" s="798"/>
      <c r="R14" s="1045"/>
    </row>
    <row r="15" spans="1:28" x14ac:dyDescent="0.2">
      <c r="E15" s="51"/>
      <c r="F15" s="172"/>
      <c r="G15" s="52"/>
      <c r="H15" s="52"/>
      <c r="I15" s="52"/>
      <c r="J15" s="52"/>
      <c r="K15" s="52"/>
      <c r="L15" s="999"/>
      <c r="M15" s="1000"/>
      <c r="N15" s="52"/>
      <c r="O15" s="52"/>
    </row>
    <row r="16" spans="1:28" x14ac:dyDescent="0.2">
      <c r="E16" s="35"/>
    </row>
    <row r="17" spans="1:17" ht="15.75" x14ac:dyDescent="0.25">
      <c r="E17" s="62" t="s">
        <v>1028</v>
      </c>
      <c r="H17" s="66"/>
      <c r="I17" s="11"/>
    </row>
    <row r="18" spans="1:17" ht="13.5" hidden="1" customHeight="1" x14ac:dyDescent="0.2">
      <c r="E18" s="1490" t="s">
        <v>547</v>
      </c>
      <c r="F18" s="1491"/>
      <c r="G18" s="1491"/>
      <c r="H18" s="1492"/>
      <c r="I18" s="1493" t="s">
        <v>1381</v>
      </c>
      <c r="J18" s="1494"/>
    </row>
    <row r="19" spans="1:17" ht="13.5" customHeight="1" x14ac:dyDescent="0.2">
      <c r="E19" s="1495"/>
      <c r="F19" s="1495"/>
      <c r="G19" s="1495"/>
      <c r="H19" s="1495"/>
      <c r="I19" s="1496"/>
      <c r="J19" s="1496"/>
    </row>
    <row r="20" spans="1:17" x14ac:dyDescent="0.2">
      <c r="F20" s="307" t="s">
        <v>1749</v>
      </c>
    </row>
    <row r="21" spans="1:17" ht="12.75" customHeight="1" x14ac:dyDescent="0.2">
      <c r="E21" s="1489" t="s">
        <v>543</v>
      </c>
      <c r="F21" s="1497" t="s">
        <v>2091</v>
      </c>
      <c r="G21" s="1498"/>
      <c r="H21" s="1498"/>
      <c r="I21" s="1499"/>
      <c r="J21" s="1433" t="s">
        <v>259</v>
      </c>
      <c r="L21" s="411"/>
      <c r="M21" s="411"/>
      <c r="N21" s="411"/>
      <c r="O21" s="411"/>
    </row>
    <row r="22" spans="1:17" ht="12.75" customHeight="1" x14ac:dyDescent="0.2">
      <c r="A22" s="2"/>
      <c r="B22" s="2"/>
      <c r="C22" s="2"/>
      <c r="E22" s="1489"/>
      <c r="F22" s="1500"/>
      <c r="G22" s="1501"/>
      <c r="H22" s="1501"/>
      <c r="I22" s="1502"/>
      <c r="J22" s="1435"/>
      <c r="L22" s="411"/>
      <c r="M22" s="411"/>
      <c r="N22" s="411"/>
      <c r="O22" s="411"/>
      <c r="Q22" s="923" t="s">
        <v>406</v>
      </c>
    </row>
    <row r="23" spans="1:17" ht="12.75" hidden="1" customHeight="1" x14ac:dyDescent="0.2">
      <c r="A23" s="2"/>
      <c r="B23" s="403">
        <v>0</v>
      </c>
      <c r="C23" s="361">
        <v>0</v>
      </c>
      <c r="D23" s="265"/>
      <c r="E23" s="797">
        <v>0</v>
      </c>
      <c r="F23" s="1505" t="s">
        <v>1027</v>
      </c>
      <c r="G23" s="1506"/>
      <c r="H23" s="1506"/>
      <c r="I23" s="1507"/>
      <c r="J23" s="798"/>
      <c r="L23" s="626"/>
      <c r="M23" s="412"/>
      <c r="N23" s="412"/>
      <c r="O23" s="412"/>
      <c r="Q23" s="413" t="str">
        <f>IF('G-IM'!F23="","",LEFT('G-IM'!$I$18,6))</f>
        <v>5 perc</v>
      </c>
    </row>
    <row r="24" spans="1:17" ht="12.75" customHeight="1" x14ac:dyDescent="0.2">
      <c r="A24" s="2"/>
      <c r="B24" s="403" t="str">
        <f>IF(E24="","",VLOOKUP(E24,ReNum_LocLookup,5,FALSE))</f>
        <v/>
      </c>
      <c r="C24" s="361"/>
      <c r="D24" s="265"/>
      <c r="E24" s="797" t="s">
        <v>159</v>
      </c>
      <c r="F24" s="1505" t="s">
        <v>1027</v>
      </c>
      <c r="G24" s="1506"/>
      <c r="H24" s="1506"/>
      <c r="I24" s="1507"/>
      <c r="J24" s="798"/>
      <c r="L24" s="627"/>
      <c r="M24" s="571"/>
      <c r="N24" s="571"/>
      <c r="O24" s="571"/>
      <c r="Q24" s="413" t="str">
        <f>IF('G-IM'!F24="","",LEFT('G-IM'!$I$18,6))</f>
        <v>5 perc</v>
      </c>
    </row>
    <row r="25" spans="1:17" ht="12.75" hidden="1" customHeight="1" x14ac:dyDescent="0.2">
      <c r="A25" s="35"/>
      <c r="B25" s="403" t="str">
        <f>IF(E25="","",VLOOKUP(E25,ReNum_LocLookup,5,FALSE))</f>
        <v>z-z</v>
      </c>
      <c r="C25" s="361" t="s">
        <v>415</v>
      </c>
      <c r="D25" s="265"/>
      <c r="E25" s="797" t="s">
        <v>415</v>
      </c>
      <c r="F25" s="1505" t="s">
        <v>1027</v>
      </c>
      <c r="G25" s="1506"/>
      <c r="H25" s="1506"/>
      <c r="I25" s="1507"/>
      <c r="J25" s="798"/>
      <c r="L25" s="626"/>
      <c r="M25" s="412"/>
      <c r="N25" s="412"/>
      <c r="O25" s="412"/>
      <c r="Q25" s="413" t="str">
        <f>IF('G-IM'!F25="","",IF(ISERROR(SEARCH("sign",'G-IM'!F25)),'G-IM'!$I$19,LEFT('G-IM'!$I$18,6)))</f>
        <v>5 perc</v>
      </c>
    </row>
    <row r="29" spans="1:17" x14ac:dyDescent="0.2">
      <c r="E29"/>
      <c r="G29" t="s">
        <v>519</v>
      </c>
      <c r="H29" s="31"/>
      <c r="I29" s="61"/>
      <c r="J29" s="61"/>
      <c r="K29" s="61"/>
      <c r="L29" s="61"/>
      <c r="M29" s="61"/>
      <c r="N29" s="61"/>
      <c r="O29" s="61"/>
    </row>
    <row r="30" spans="1:17" x14ac:dyDescent="0.2">
      <c r="E30"/>
      <c r="F30"/>
      <c r="G30" s="1373"/>
      <c r="H30" s="1373"/>
      <c r="I30" s="1373"/>
      <c r="J30" s="1373"/>
      <c r="K30" s="1373"/>
      <c r="L30" s="1373"/>
      <c r="M30" s="1373"/>
      <c r="N30" s="1373"/>
      <c r="O30" s="1373"/>
      <c r="Q30" s="493">
        <f>G30</f>
        <v>0</v>
      </c>
    </row>
    <row r="31" spans="1:17" x14ac:dyDescent="0.2">
      <c r="E31"/>
      <c r="F31"/>
      <c r="G31" s="564"/>
      <c r="H31" s="565"/>
      <c r="I31" s="565"/>
      <c r="J31" s="565"/>
      <c r="K31" s="565"/>
      <c r="L31" s="565"/>
      <c r="M31" s="565"/>
      <c r="N31" s="565"/>
      <c r="O31" s="565"/>
    </row>
    <row r="32" spans="1:17" x14ac:dyDescent="0.2">
      <c r="E32"/>
      <c r="F32"/>
      <c r="G32" s="565"/>
      <c r="H32" s="565"/>
      <c r="I32" s="565"/>
      <c r="J32" s="565"/>
      <c r="K32" s="565"/>
      <c r="L32" s="565"/>
      <c r="M32" s="565"/>
      <c r="N32" s="565"/>
      <c r="O32" s="565"/>
    </row>
    <row r="33" spans="5:15" x14ac:dyDescent="0.2">
      <c r="E33"/>
      <c r="F33"/>
      <c r="G33" s="565"/>
      <c r="H33" s="565"/>
      <c r="I33" s="565"/>
      <c r="J33" s="565"/>
      <c r="K33" s="565"/>
      <c r="L33" s="565"/>
      <c r="M33" s="565"/>
      <c r="N33" s="565"/>
      <c r="O33" s="565"/>
    </row>
    <row r="34" spans="5:15" x14ac:dyDescent="0.2">
      <c r="E34"/>
      <c r="F34"/>
      <c r="G34" s="565"/>
      <c r="H34" s="565"/>
      <c r="I34" s="565"/>
      <c r="J34" s="565"/>
      <c r="K34" s="565"/>
      <c r="L34" s="565"/>
      <c r="M34" s="565"/>
      <c r="N34" s="565"/>
      <c r="O34" s="565"/>
    </row>
    <row r="35" spans="5:15" x14ac:dyDescent="0.2">
      <c r="E35"/>
      <c r="F35"/>
      <c r="G35"/>
    </row>
    <row r="36" spans="5:15" x14ac:dyDescent="0.2">
      <c r="E36"/>
      <c r="F36"/>
      <c r="G36"/>
    </row>
    <row r="37" spans="5:15" x14ac:dyDescent="0.2">
      <c r="E37"/>
      <c r="F37"/>
      <c r="G37"/>
    </row>
    <row r="38" spans="5:15" x14ac:dyDescent="0.2">
      <c r="E38"/>
    </row>
    <row r="39" spans="5:15" x14ac:dyDescent="0.2">
      <c r="E39"/>
    </row>
    <row r="40" spans="5:15" x14ac:dyDescent="0.2">
      <c r="E40"/>
    </row>
    <row r="41" spans="5:15" x14ac:dyDescent="0.2">
      <c r="E41"/>
    </row>
    <row r="42" spans="5:15" x14ac:dyDescent="0.2">
      <c r="E42"/>
    </row>
    <row r="43" spans="5:15" x14ac:dyDescent="0.2">
      <c r="E43"/>
    </row>
    <row r="44" spans="5:15" x14ac:dyDescent="0.2">
      <c r="E44"/>
    </row>
    <row r="45" spans="5:15" x14ac:dyDescent="0.2">
      <c r="E45"/>
    </row>
    <row r="46" spans="5:15" x14ac:dyDescent="0.2">
      <c r="E46"/>
    </row>
    <row r="47" spans="5:15" x14ac:dyDescent="0.2">
      <c r="E47"/>
    </row>
    <row r="48" spans="5:15" x14ac:dyDescent="0.2">
      <c r="E48"/>
    </row>
    <row r="49" spans="5:5" x14ac:dyDescent="0.2">
      <c r="E49"/>
    </row>
    <row r="50" spans="5:5" x14ac:dyDescent="0.2">
      <c r="E50"/>
    </row>
    <row r="51" spans="5:5" x14ac:dyDescent="0.2">
      <c r="E51"/>
    </row>
  </sheetData>
  <sheetProtection algorithmName="SHA-512" hashValue="5TxCxDjqlgflPpKpe7vgniXf9Bk/WI58X7f9V4SotCdrKXVuWAaOE+T86drPzbY4LVBsftHPFb5soShFhO6XZA==" saltValue="pRMNFVwKBN2yMlhTcmwQXQ==" spinCount="100000" sheet="1" objects="1" scenarios="1" formatCells="0"/>
  <sortState xmlns:xlrd2="http://schemas.microsoft.com/office/spreadsheetml/2017/richdata2" ref="E14:L14">
    <sortCondition ref="E13"/>
  </sortState>
  <customSheetViews>
    <customSheetView guid="{261BAEAF-D16F-41C7-9125-84B264CAC60E}" fitToPage="1" printArea="1" hiddenRows="1" hiddenColumns="1" showRuler="0">
      <pane ySplit="3" topLeftCell="A10" activePane="bottomLeft" state="frozen"/>
      <selection pane="bottomLeft" activeCell="H10" sqref="H10"/>
      <pageMargins left="0.5" right="0.5" top="0.75" bottom="0.75" header="0.5" footer="0.5"/>
      <pageSetup scale="95" fitToHeight="0" orientation="landscape" r:id="rId1"/>
      <headerFooter alignWithMargins="0">
        <oddHeader>&amp;LINLAND MARINE&amp;RPage &amp;P of &amp;N</oddHeader>
      </headerFooter>
    </customSheetView>
  </customSheetViews>
  <mergeCells count="25">
    <mergeCell ref="F24:I24"/>
    <mergeCell ref="F25:I25"/>
    <mergeCell ref="G30:O30"/>
    <mergeCell ref="E5:G5"/>
    <mergeCell ref="H11:H12"/>
    <mergeCell ref="K9:K11"/>
    <mergeCell ref="E9:E10"/>
    <mergeCell ref="I11:I12"/>
    <mergeCell ref="L9:L10"/>
    <mergeCell ref="F23:I23"/>
    <mergeCell ref="J11:J12"/>
    <mergeCell ref="B11:B12"/>
    <mergeCell ref="E21:E22"/>
    <mergeCell ref="J21:J22"/>
    <mergeCell ref="E18:H18"/>
    <mergeCell ref="I18:J18"/>
    <mergeCell ref="E19:H19"/>
    <mergeCell ref="I19:J19"/>
    <mergeCell ref="F21:I22"/>
    <mergeCell ref="F11:F12"/>
    <mergeCell ref="R10:R11"/>
    <mergeCell ref="F9:F10"/>
    <mergeCell ref="G9:H9"/>
    <mergeCell ref="I9:J9"/>
    <mergeCell ref="Q11:Q12"/>
  </mergeCells>
  <phoneticPr fontId="21" type="noConversion"/>
  <dataValidations count="13">
    <dataValidation type="list" allowBlank="1" showInputMessage="1" sqref="I18:J18" xr:uid="{00000000-0002-0000-0500-000000000000}">
      <formula1>"No deductible,5 percent of limit"</formula1>
    </dataValidation>
    <dataValidation type="list" showInputMessage="1" showErrorMessage="1" prompt="Only complete for building &quot;1&quot; at any given location. Other buildings at the same address should be included in building &quot;1&quot; limit." sqref="E13" xr:uid="{00000000-0002-0000-0500-000001000000}">
      <formula1>ddLocMain</formula1>
    </dataValidation>
    <dataValidation type="list" showInputMessage="1" showErrorMessage="1" error="Please select from drop down." sqref="H10" xr:uid="{00000000-0002-0000-0500-000002000000}">
      <formula1>"0-50 miles, 51-150 miles,&gt;150 miles"</formula1>
    </dataValidation>
    <dataValidation allowBlank="1" showInputMessage="1" showErrorMessage="1" error="Please select from drop down." sqref="J10" xr:uid="{00000000-0002-0000-0500-000003000000}"/>
    <dataValidation type="list" allowBlank="1" showInputMessage="1" showErrorMessage="1" sqref="L13" xr:uid="{00000000-0002-0000-0500-000004000000}">
      <formula1>"UL Class A (4 hr),UL Class B (2 hr),UL Class C (1 hr),UL (1/2 hr label),metal w/2"" walls,fully encl. metal,none of the above"</formula1>
    </dataValidation>
    <dataValidation allowBlank="1" showInputMessage="1" showErrorMessage="1" error="Must be whole number, no formatting characters (e.g. commas or $)" sqref="H13:I13 K13 Q13" xr:uid="{00000000-0002-0000-0500-000005000000}"/>
    <dataValidation type="whole" operator="greaterThanOrEqual" allowBlank="1" showInputMessage="1" showErrorMessage="1" error="Must be whole number, no formatting characters (e.g. commas or $)" sqref="J24:J25 Q14 K14 H14:I14" xr:uid="{00000000-0002-0000-0500-000006000000}">
      <formula1>0</formula1>
    </dataValidation>
    <dataValidation type="list" showErrorMessage="1" error="Please select from drop down." prompt="Only complete for building &quot;1&quot; at any given location. Other buildings at the same address should be included in building &quot;1&quot; limit." sqref="E24" xr:uid="{00000000-0002-0000-0500-000007000000}">
      <formula1>ddLocMain</formula1>
    </dataValidation>
    <dataValidation type="list" showErrorMessage="1" prompt="Only complete for building &quot;1&quot; at any given location. Other buildings at the same address should be included in building &quot;1&quot; limit." sqref="E23 E25" xr:uid="{00000000-0002-0000-0500-000008000000}">
      <formula1>ddLocMain</formula1>
    </dataValidation>
    <dataValidation type="list" showInputMessage="1" showErrorMessage="1" error="Please select from drop down." prompt="Only complete for building &quot;1&quot; at any given location. Other buildings at the same address should be included in building &quot;1&quot; limit." sqref="E14" xr:uid="{00000000-0002-0000-0500-000009000000}">
      <formula1>ddLocMain</formula1>
    </dataValidation>
    <dataValidation type="list" allowBlank="1" showInputMessage="1" showErrorMessage="1" error="Please select from drop down." promptTitle="Note:" prompt="Copy of UL Certificate is required in order for the discount to be applied for a safe." sqref="L14" xr:uid="{00000000-0002-0000-0500-00000A000000}">
      <formula1>"UL Class A (4 hr),UL Class B (2 hr),UL Class C (1 hr),UL (1/2 hr label),metal w/2"" walls,fully encl. metal,none of the above"</formula1>
    </dataValidation>
    <dataValidation type="decimal" allowBlank="1" showInputMessage="1" showErrorMessage="1" error="Enter percentage in whole numbers" sqref="J13:J14" xr:uid="{00000000-0002-0000-0500-00000B000000}">
      <formula1>0</formula1>
      <formula2>1</formula2>
    </dataValidation>
    <dataValidation type="whole" operator="greaterThanOrEqual" allowBlank="1" showInputMessage="1" showErrorMessage="1" error="must be whole number greater than or equal to 0." sqref="F13:F14" xr:uid="{00000000-0002-0000-0500-00000C000000}">
      <formula1>0</formula1>
    </dataValidation>
  </dataValidations>
  <pageMargins left="0.25" right="0.25" top="0.75" bottom="0.75" header="0.3" footer="0.3"/>
  <pageSetup scale="68" fitToHeight="0" orientation="portrait" r:id="rId2"/>
  <headerFooter>
    <oddHeader>&amp;L&amp;"Arial,Bold"&amp;12INLAND MARINE</oddHeader>
    <oddFooter xml:space="preserve">&amp;C© 2007-2016 Harco National Insurance Company. All rights reserved.
</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indexed="45"/>
    <pageSetUpPr fitToPage="1"/>
  </sheetPr>
  <dimension ref="A1:AA34"/>
  <sheetViews>
    <sheetView showGridLines="0" zoomScaleNormal="100" workbookViewId="0">
      <pane ySplit="3" topLeftCell="A4" activePane="bottomLeft" state="frozen"/>
      <selection activeCell="H7" sqref="H7:I7"/>
      <selection pane="bottomLeft" activeCell="F9" sqref="F9"/>
    </sheetView>
  </sheetViews>
  <sheetFormatPr defaultRowHeight="12.75" x14ac:dyDescent="0.2"/>
  <cols>
    <col min="1" max="1" width="1" customWidth="1"/>
    <col min="2" max="3" width="5.28515625" hidden="1" customWidth="1"/>
    <col min="4" max="4" width="0.85546875" customWidth="1"/>
    <col min="5" max="5" width="5.85546875" customWidth="1"/>
    <col min="8" max="8" width="8.85546875" customWidth="1"/>
    <col min="15" max="19" width="4.85546875" customWidth="1"/>
    <col min="20" max="20" width="6.85546875" customWidth="1"/>
    <col min="21" max="23" width="4.85546875" customWidth="1"/>
    <col min="25" max="25" width="70" hidden="1" customWidth="1"/>
    <col min="26" max="26" width="0" hidden="1" customWidth="1"/>
    <col min="27" max="27" width="8.85546875" hidden="1" customWidth="1"/>
  </cols>
  <sheetData>
    <row r="1" spans="5:25" x14ac:dyDescent="0.2">
      <c r="O1" s="67"/>
      <c r="P1" s="67"/>
      <c r="Q1" s="67"/>
      <c r="Y1" s="18" t="s">
        <v>2092</v>
      </c>
    </row>
    <row r="4" spans="5:25" ht="15.75" x14ac:dyDescent="0.25">
      <c r="E4" s="23"/>
      <c r="R4" s="13"/>
      <c r="S4" s="13"/>
      <c r="U4" s="13"/>
      <c r="V4" s="13">
        <f>'A-Gen'!$J$8</f>
        <v>0</v>
      </c>
    </row>
    <row r="5" spans="5:25" x14ac:dyDescent="0.2">
      <c r="R5" s="14"/>
      <c r="S5" s="14"/>
      <c r="U5" s="14"/>
      <c r="V5" s="14">
        <f>'A-Gen'!$C$10</f>
        <v>0</v>
      </c>
    </row>
    <row r="6" spans="5:25" ht="15.75" customHeight="1" x14ac:dyDescent="0.25">
      <c r="E6" s="23"/>
      <c r="F6" s="1520" t="s">
        <v>503</v>
      </c>
      <c r="G6" s="1521"/>
      <c r="H6" s="1524" t="s">
        <v>504</v>
      </c>
      <c r="I6" s="1524"/>
      <c r="J6" s="1525" t="s">
        <v>737</v>
      </c>
      <c r="K6" s="1524"/>
      <c r="L6" s="1520" t="s">
        <v>416</v>
      </c>
      <c r="M6" s="1521"/>
      <c r="U6" s="13"/>
      <c r="V6" s="13"/>
    </row>
    <row r="7" spans="5:25" ht="15.75" x14ac:dyDescent="0.25">
      <c r="E7" s="23"/>
      <c r="F7" s="1522"/>
      <c r="G7" s="1523"/>
      <c r="H7" s="1524"/>
      <c r="I7" s="1524"/>
      <c r="J7" s="1524"/>
      <c r="K7" s="1524"/>
      <c r="L7" s="1526"/>
      <c r="M7" s="1527"/>
      <c r="U7" s="13"/>
      <c r="V7" s="13"/>
    </row>
    <row r="8" spans="5:25" ht="15.75" x14ac:dyDescent="0.25">
      <c r="E8" s="23"/>
      <c r="F8" s="734" t="s">
        <v>259</v>
      </c>
      <c r="G8" s="734" t="s">
        <v>250</v>
      </c>
      <c r="H8" s="734" t="s">
        <v>259</v>
      </c>
      <c r="I8" s="734" t="s">
        <v>250</v>
      </c>
      <c r="J8" s="734" t="s">
        <v>259</v>
      </c>
      <c r="K8" s="734" t="s">
        <v>250</v>
      </c>
      <c r="L8" s="734" t="s">
        <v>259</v>
      </c>
      <c r="M8" s="734" t="s">
        <v>250</v>
      </c>
    </row>
    <row r="9" spans="5:25" x14ac:dyDescent="0.2">
      <c r="F9" s="798"/>
      <c r="G9" s="798">
        <v>1000</v>
      </c>
      <c r="H9" s="798"/>
      <c r="I9" s="798">
        <f>IF($G$9="","",$G$9)</f>
        <v>1000</v>
      </c>
      <c r="J9" s="798"/>
      <c r="K9" s="798">
        <f>IF($G$9="","",$G$9)</f>
        <v>1000</v>
      </c>
      <c r="L9" s="798"/>
      <c r="M9" s="798">
        <f>IF($G$9="","",$G$9)</f>
        <v>1000</v>
      </c>
    </row>
    <row r="10" spans="5:25" x14ac:dyDescent="0.2">
      <c r="F10" s="11"/>
      <c r="G10" s="68"/>
    </row>
    <row r="11" spans="5:25" x14ac:dyDescent="0.2">
      <c r="F11" s="692" t="s">
        <v>417</v>
      </c>
      <c r="G11" s="659"/>
      <c r="H11" s="638"/>
      <c r="I11" s="638"/>
    </row>
    <row r="12" spans="5:25" x14ac:dyDescent="0.2">
      <c r="F12" s="824" t="s">
        <v>418</v>
      </c>
      <c r="G12" s="703"/>
      <c r="H12" s="638"/>
      <c r="I12" s="638"/>
      <c r="J12" s="1528"/>
      <c r="K12" s="1528"/>
      <c r="L12" s="1528"/>
      <c r="M12" s="1528"/>
      <c r="N12" s="1528"/>
      <c r="O12" s="1528"/>
      <c r="P12" s="1528"/>
      <c r="Q12" s="1528"/>
      <c r="R12" s="1528"/>
      <c r="S12" s="1528"/>
      <c r="T12" s="1528"/>
      <c r="U12" s="1528"/>
      <c r="V12" s="1528"/>
    </row>
    <row r="13" spans="5:25" x14ac:dyDescent="0.2">
      <c r="F13" s="824" t="s">
        <v>419</v>
      </c>
      <c r="G13" s="638"/>
      <c r="H13" s="638"/>
      <c r="I13" s="638"/>
      <c r="J13" s="823"/>
      <c r="K13" s="638" t="s">
        <v>420</v>
      </c>
      <c r="L13" s="638"/>
      <c r="M13" s="638"/>
      <c r="N13" s="1528"/>
      <c r="O13" s="1528"/>
      <c r="P13" s="1528"/>
      <c r="Q13" s="1528"/>
      <c r="R13" s="1528"/>
      <c r="S13" s="1528"/>
      <c r="T13" s="1528"/>
      <c r="U13" s="1528"/>
      <c r="V13" s="1528"/>
    </row>
    <row r="14" spans="5:25" x14ac:dyDescent="0.2">
      <c r="F14" s="71"/>
    </row>
    <row r="15" spans="5:25" x14ac:dyDescent="0.2">
      <c r="F15" s="72"/>
    </row>
    <row r="17" spans="1:27" ht="12.75" customHeight="1" x14ac:dyDescent="0.2">
      <c r="E17" s="1536" t="s">
        <v>76</v>
      </c>
      <c r="F17" s="1537"/>
      <c r="G17" s="1538"/>
      <c r="H17" s="689"/>
      <c r="I17" s="1533" t="s">
        <v>77</v>
      </c>
      <c r="J17" s="1533" t="s">
        <v>78</v>
      </c>
      <c r="K17" s="1533" t="s">
        <v>474</v>
      </c>
      <c r="L17" s="498"/>
      <c r="M17" s="498"/>
      <c r="N17" s="498"/>
      <c r="O17" s="602"/>
      <c r="P17" s="602"/>
      <c r="Q17" s="602"/>
      <c r="R17" s="602"/>
      <c r="S17" s="602"/>
      <c r="T17" s="602"/>
      <c r="U17" s="602"/>
      <c r="V17" s="602"/>
      <c r="W17" s="602"/>
    </row>
    <row r="18" spans="1:27" ht="15.75" customHeight="1" x14ac:dyDescent="0.2">
      <c r="E18" s="1539"/>
      <c r="F18" s="1540"/>
      <c r="G18" s="1541"/>
      <c r="H18" s="798">
        <f>IF($G$9="","",$G$9)</f>
        <v>1000</v>
      </c>
      <c r="I18" s="1533"/>
      <c r="J18" s="1533"/>
      <c r="K18" s="1533"/>
      <c r="L18" s="498"/>
      <c r="M18" s="498"/>
      <c r="N18" s="498"/>
      <c r="O18" s="629"/>
      <c r="P18" s="629"/>
      <c r="Q18" s="629"/>
      <c r="R18" s="629"/>
      <c r="S18" s="629"/>
      <c r="T18" s="629"/>
      <c r="U18" s="629"/>
      <c r="V18" s="629"/>
      <c r="W18" s="629"/>
    </row>
    <row r="19" spans="1:27" ht="12.75" customHeight="1" x14ac:dyDescent="0.2">
      <c r="E19" s="825"/>
      <c r="F19" s="1529" t="s">
        <v>399</v>
      </c>
      <c r="G19" s="1530"/>
      <c r="H19" s="1530"/>
      <c r="I19" s="1533"/>
      <c r="J19" s="1533"/>
      <c r="K19" s="1533"/>
      <c r="L19" s="498"/>
      <c r="M19" s="498"/>
      <c r="N19" s="498"/>
      <c r="O19" s="629"/>
      <c r="P19" s="629"/>
      <c r="Q19" s="629"/>
      <c r="R19" s="629"/>
      <c r="S19" s="629"/>
      <c r="T19" s="629"/>
      <c r="U19" s="629"/>
      <c r="V19" s="629"/>
      <c r="W19" s="629"/>
    </row>
    <row r="20" spans="1:27" ht="25.5" customHeight="1" x14ac:dyDescent="0.2">
      <c r="E20" s="818"/>
      <c r="F20" s="1531" t="s">
        <v>400</v>
      </c>
      <c r="G20" s="1531" t="s">
        <v>2008</v>
      </c>
      <c r="H20" s="1532" t="s">
        <v>401</v>
      </c>
      <c r="I20" s="1533"/>
      <c r="J20" s="1533"/>
      <c r="K20" s="1533"/>
      <c r="L20" s="498"/>
      <c r="M20" s="498"/>
      <c r="N20" s="498"/>
      <c r="O20" s="629"/>
      <c r="P20" s="629"/>
      <c r="Q20" s="629"/>
      <c r="R20" s="629"/>
      <c r="S20" s="629"/>
      <c r="T20" s="629"/>
      <c r="U20" s="629"/>
      <c r="V20" s="629"/>
      <c r="W20" s="629"/>
    </row>
    <row r="21" spans="1:27" ht="13.5" customHeight="1" x14ac:dyDescent="0.25">
      <c r="A21" s="2"/>
      <c r="B21" s="34" t="s">
        <v>266</v>
      </c>
      <c r="C21" s="177" t="s">
        <v>690</v>
      </c>
      <c r="D21" s="129"/>
      <c r="E21" s="819" t="s">
        <v>543</v>
      </c>
      <c r="F21" s="1531"/>
      <c r="G21" s="1531"/>
      <c r="H21" s="1531"/>
      <c r="I21" s="777" t="s">
        <v>259</v>
      </c>
      <c r="J21" s="777" t="s">
        <v>259</v>
      </c>
      <c r="K21" s="775" t="s">
        <v>259</v>
      </c>
      <c r="L21" s="628"/>
      <c r="M21" s="628"/>
      <c r="N21" s="628"/>
      <c r="O21" s="629"/>
      <c r="P21" s="629"/>
      <c r="Q21" s="629"/>
      <c r="R21" s="629"/>
      <c r="S21" s="629"/>
      <c r="T21" s="629"/>
      <c r="U21" s="629"/>
      <c r="V21" s="629"/>
      <c r="W21" s="629"/>
    </row>
    <row r="22" spans="1:27" ht="13.9" hidden="1" customHeight="1" x14ac:dyDescent="0.2">
      <c r="A22" s="35"/>
      <c r="B22" s="1096">
        <v>0</v>
      </c>
      <c r="C22" s="1097">
        <v>0</v>
      </c>
      <c r="D22" s="1023"/>
      <c r="E22" s="826">
        <v>0</v>
      </c>
      <c r="F22" s="799"/>
      <c r="G22" s="799"/>
      <c r="H22" s="799"/>
      <c r="I22" s="798"/>
      <c r="J22" s="798"/>
      <c r="K22" s="798"/>
      <c r="L22" s="1098"/>
      <c r="M22" s="1098"/>
      <c r="N22" s="1099"/>
      <c r="O22" s="1100"/>
      <c r="P22" s="1100"/>
      <c r="Q22" s="1100"/>
      <c r="R22" s="1100"/>
      <c r="S22" s="628"/>
      <c r="T22" s="628"/>
      <c r="U22" s="628"/>
      <c r="V22" s="628"/>
      <c r="W22" s="628"/>
      <c r="AA22" s="304">
        <v>0</v>
      </c>
    </row>
    <row r="23" spans="1:27" ht="11.45" hidden="1" customHeight="1" x14ac:dyDescent="0.2">
      <c r="A23" s="35"/>
      <c r="B23" s="404" t="str">
        <f>IF(E23="","",VLOOKUP(E23,ReNum_LocLookup,5,FALSE))</f>
        <v>z-z</v>
      </c>
      <c r="C23" s="473" t="s">
        <v>415</v>
      </c>
      <c r="D23" s="1023"/>
      <c r="E23" s="826" t="s">
        <v>415</v>
      </c>
      <c r="F23" s="799"/>
      <c r="G23" s="799"/>
      <c r="H23" s="799"/>
      <c r="I23" s="798"/>
      <c r="J23" s="798"/>
      <c r="K23" s="798"/>
      <c r="L23" s="1098"/>
      <c r="M23" s="1098"/>
      <c r="N23" s="1098"/>
      <c r="O23" s="1100"/>
      <c r="P23" s="1100"/>
      <c r="Q23" s="1100"/>
      <c r="R23" s="1100"/>
      <c r="S23" s="628"/>
      <c r="T23" s="628"/>
      <c r="U23" s="628"/>
      <c r="V23" s="628"/>
      <c r="W23" s="1101"/>
      <c r="AA23" t="str">
        <f>LEFT(B23,FIND("-",B23)-1)</f>
        <v>z</v>
      </c>
    </row>
    <row r="24" spans="1:27" x14ac:dyDescent="0.2">
      <c r="D24" s="129"/>
      <c r="F24" s="1534" t="s">
        <v>402</v>
      </c>
      <c r="G24" s="1534"/>
      <c r="H24" s="73">
        <f>ROUND(SUM(F22:F23)+SUM(G22:G23)+SUM(H22:H23),0)</f>
        <v>0</v>
      </c>
      <c r="I24" s="2"/>
    </row>
    <row r="25" spans="1:27" x14ac:dyDescent="0.2">
      <c r="E25" s="3"/>
      <c r="F25" s="1535" t="s">
        <v>403</v>
      </c>
      <c r="G25" s="1535"/>
      <c r="H25" s="74">
        <f>IF(SUM(H22:H23)=0,ROUND(SUM(F22:F23)+SUM(G22:G23),0),ROUND(SUM(F22:F23)+SUM(G22:G23)+ROUND((SUM(H22:H23)*0.01),0),0))</f>
        <v>0</v>
      </c>
    </row>
    <row r="26" spans="1:27" x14ac:dyDescent="0.2">
      <c r="E26" s="52"/>
      <c r="F26" s="52"/>
      <c r="G26" s="52"/>
      <c r="H26" s="52"/>
      <c r="I26" s="131"/>
      <c r="J26" s="52"/>
      <c r="K26" s="52"/>
      <c r="L26" s="52"/>
      <c r="M26" s="52"/>
      <c r="N26" s="52"/>
      <c r="O26" s="52"/>
      <c r="P26" s="52"/>
      <c r="Q26" s="52"/>
      <c r="R26" s="52"/>
      <c r="S26" s="52"/>
      <c r="T26" s="52"/>
      <c r="U26" s="52"/>
      <c r="V26" s="52"/>
    </row>
    <row r="27" spans="1:27" x14ac:dyDescent="0.2">
      <c r="H27" s="75"/>
    </row>
    <row r="29" spans="1:27" x14ac:dyDescent="0.2">
      <c r="F29" t="s">
        <v>519</v>
      </c>
      <c r="G29" s="31"/>
      <c r="H29" s="31"/>
      <c r="I29" s="31"/>
      <c r="J29" s="31"/>
      <c r="K29" s="31"/>
      <c r="L29" s="31"/>
      <c r="M29" s="31"/>
      <c r="N29" s="31"/>
    </row>
    <row r="30" spans="1:27" x14ac:dyDescent="0.2">
      <c r="F30" s="1373"/>
      <c r="G30" s="1373"/>
      <c r="H30" s="1373"/>
      <c r="I30" s="1373"/>
      <c r="J30" s="1373"/>
      <c r="K30" s="1373"/>
      <c r="L30" s="1373"/>
      <c r="M30" s="1373"/>
      <c r="N30" s="1373"/>
      <c r="Y30" s="493">
        <f>F30</f>
        <v>0</v>
      </c>
    </row>
    <row r="31" spans="1:27" x14ac:dyDescent="0.2">
      <c r="F31" s="564"/>
      <c r="G31" s="565"/>
      <c r="H31" s="565"/>
      <c r="I31" s="565"/>
      <c r="J31" s="565"/>
      <c r="K31" s="565"/>
      <c r="L31" s="565"/>
      <c r="M31" s="565"/>
      <c r="N31" s="565"/>
    </row>
    <row r="32" spans="1:27" x14ac:dyDescent="0.2">
      <c r="F32" s="565"/>
      <c r="G32" s="565"/>
      <c r="H32" s="565"/>
      <c r="I32" s="565"/>
      <c r="J32" s="565"/>
      <c r="K32" s="565"/>
      <c r="L32" s="565"/>
      <c r="M32" s="565"/>
      <c r="N32" s="565"/>
    </row>
    <row r="33" spans="6:14" x14ac:dyDescent="0.2">
      <c r="F33" s="565"/>
      <c r="G33" s="565"/>
      <c r="H33" s="565"/>
      <c r="I33" s="565"/>
      <c r="J33" s="565"/>
      <c r="K33" s="565"/>
      <c r="L33" s="565"/>
      <c r="M33" s="565"/>
      <c r="N33" s="565"/>
    </row>
    <row r="34" spans="6:14" x14ac:dyDescent="0.2">
      <c r="F34" s="565"/>
      <c r="G34" s="565"/>
      <c r="H34" s="565"/>
      <c r="I34" s="565"/>
      <c r="J34" s="565"/>
      <c r="K34" s="565"/>
      <c r="L34" s="565"/>
      <c r="M34" s="565"/>
      <c r="N34" s="565"/>
    </row>
  </sheetData>
  <sheetProtection algorithmName="SHA-512" hashValue="ZxWzkWcbWHjAehP98Ps2eu3Q8hoBzfsIDEGTlwwb8UZpu9s5B9oKQJ009caS7Oeq0BRdUeiakkcMNqXUF/0hLQ==" saltValue="q+L58sP9mSq4JN8v/t82tQ==" spinCount="100000" sheet="1" objects="1" scenarios="1" formatCells="0"/>
  <sortState xmlns:xlrd2="http://schemas.microsoft.com/office/spreadsheetml/2017/richdata2" ref="B23:W23">
    <sortCondition ref="E22"/>
  </sortState>
  <customSheetViews>
    <customSheetView guid="{261BAEAF-D16F-41C7-9125-84B264CAC60E}" fitToPage="1" printArea="1" hiddenRows="1" hiddenColumns="1" showRuler="0">
      <pane ySplit="3" topLeftCell="A4" activePane="bottomLeft" state="frozen"/>
      <selection pane="bottomLeft" activeCell="H6" sqref="H6:I7"/>
      <pageMargins left="0.5" right="0.5" top="0.75" bottom="0.75" header="0.5" footer="0.5"/>
      <pageSetup scale="97" fitToHeight="0" orientation="landscape" r:id="rId1"/>
      <headerFooter alignWithMargins="0">
        <oddHeader>&amp;LCRIME&amp;Rpage &amp;P of &amp;N</oddHeader>
      </headerFooter>
    </customSheetView>
  </customSheetViews>
  <mergeCells count="17">
    <mergeCell ref="F19:H19"/>
    <mergeCell ref="F20:F21"/>
    <mergeCell ref="G20:G21"/>
    <mergeCell ref="H20:H21"/>
    <mergeCell ref="F30:N30"/>
    <mergeCell ref="J17:J20"/>
    <mergeCell ref="K17:K20"/>
    <mergeCell ref="F24:G24"/>
    <mergeCell ref="F25:G25"/>
    <mergeCell ref="E17:G18"/>
    <mergeCell ref="I17:I20"/>
    <mergeCell ref="F6:G7"/>
    <mergeCell ref="H6:I7"/>
    <mergeCell ref="J6:K7"/>
    <mergeCell ref="L6:M7"/>
    <mergeCell ref="N13:V13"/>
    <mergeCell ref="J12:V12"/>
  </mergeCells>
  <phoneticPr fontId="21" type="noConversion"/>
  <conditionalFormatting sqref="J13">
    <cfRule type="expression" dxfId="29" priority="1" stopIfTrue="1">
      <formula>AND(J13="Yes",#REF!="Primary")</formula>
    </cfRule>
  </conditionalFormatting>
  <dataValidations count="7">
    <dataValidation type="list" allowBlank="1" showInputMessage="1" showErrorMessage="1" error="Please select from drop down." sqref="J13" xr:uid="{00000000-0002-0000-0600-000000000000}">
      <formula1>"Yes,No"</formula1>
    </dataValidation>
    <dataValidation type="list" allowBlank="1" showInputMessage="1" showErrorMessage="1" error="Please select from drop down." sqref="G9" xr:uid="{00000000-0002-0000-0600-000001000000}">
      <formula1>ddCrimeDedOpts</formula1>
    </dataValidation>
    <dataValidation type="whole" operator="greaterThanOrEqual" allowBlank="1" showInputMessage="1" showErrorMessage="1" error="Must be whole number, no formatting characters (e.g. commas or $)" sqref="J9 F9 I23:N23" xr:uid="{00000000-0002-0000-0600-000002000000}">
      <formula1>0</formula1>
    </dataValidation>
    <dataValidation allowBlank="1" showInputMessage="1" showErrorMessage="1" error="Must be whole number, no formatting characters (e.g. commas or $)" sqref="I22:N22" xr:uid="{00000000-0002-0000-0600-000003000000}"/>
    <dataValidation type="whole" operator="greaterThan" allowBlank="1" showInputMessage="1" showErrorMessage="1" error="Must be whole number, no formatting characters (e.g. commas or $)" sqref="H9" xr:uid="{00000000-0002-0000-0600-000004000000}">
      <formula1>0</formula1>
    </dataValidation>
    <dataValidation type="list" allowBlank="1" showInputMessage="1" showErrorMessage="1" error="Please select from drop down" sqref="H18 I9 K9 M9" xr:uid="{00000000-0002-0000-0600-000005000000}">
      <formula1>ddCrimeDedOpts</formula1>
    </dataValidation>
    <dataValidation type="whole" allowBlank="1" showInputMessage="1" showErrorMessage="1" error="Only whole numbers are allowed" sqref="F22:H23" xr:uid="{00000000-0002-0000-0600-000006000000}">
      <formula1>0</formula1>
      <formula2>999999</formula2>
    </dataValidation>
  </dataValidations>
  <pageMargins left="0.25" right="0.25" top="0.75" bottom="0.75" header="0.3" footer="0.3"/>
  <pageSetup scale="78" fitToHeight="0" orientation="portrait" r:id="rId2"/>
  <headerFooter>
    <oddHeader>&amp;L&amp;"Arial,Bold"&amp;12CRIME</oddHeader>
    <oddFooter xml:space="preserve">&amp;C© 2007-2016 Harco National Insurance Company. All rights reserved.
</oddFoot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indexed="50"/>
    <pageSetUpPr fitToPage="1"/>
  </sheetPr>
  <dimension ref="A1:AA37"/>
  <sheetViews>
    <sheetView showGridLines="0" tabSelected="1" zoomScaleNormal="100" workbookViewId="0">
      <pane ySplit="3" topLeftCell="A4" activePane="bottomLeft" state="frozen"/>
      <selection activeCell="H7" sqref="H7:I7"/>
      <selection pane="bottomLeft" activeCell="M7" sqref="M7:N7"/>
    </sheetView>
  </sheetViews>
  <sheetFormatPr defaultRowHeight="12.75" x14ac:dyDescent="0.2"/>
  <cols>
    <col min="1" max="1" width="1.5703125" customWidth="1"/>
    <col min="2" max="3" width="5.28515625" hidden="1" customWidth="1"/>
    <col min="4" max="4" width="1.28515625" customWidth="1"/>
    <col min="5" max="5" width="8.7109375" customWidth="1"/>
    <col min="6" max="6" width="7.5703125" customWidth="1"/>
    <col min="8" max="8" width="9.42578125" customWidth="1"/>
    <col min="9" max="9" width="8.140625" customWidth="1"/>
    <col min="10" max="10" width="7.28515625" customWidth="1"/>
    <col min="11" max="11" width="10.5703125" customWidth="1"/>
    <col min="12" max="12" width="10.140625" customWidth="1"/>
    <col min="13" max="13" width="11.7109375" customWidth="1"/>
    <col min="14" max="14" width="10.7109375" customWidth="1"/>
    <col min="15" max="15" width="10.42578125" customWidth="1"/>
    <col min="16" max="16" width="10.28515625" customWidth="1"/>
    <col min="17" max="17" width="11.28515625" customWidth="1"/>
    <col min="18" max="18" width="10.85546875" customWidth="1"/>
    <col min="19" max="27" width="8.85546875" hidden="1" customWidth="1"/>
    <col min="28" max="28" width="8.85546875" customWidth="1"/>
  </cols>
  <sheetData>
    <row r="1" spans="5:24" x14ac:dyDescent="0.2">
      <c r="S1" s="18" t="s">
        <v>2088</v>
      </c>
    </row>
    <row r="4" spans="5:24" x14ac:dyDescent="0.2">
      <c r="K4" s="1579" t="s">
        <v>526</v>
      </c>
      <c r="L4" s="1580"/>
      <c r="M4" s="1580"/>
      <c r="N4" s="1581"/>
      <c r="O4" s="85"/>
      <c r="Q4" s="13">
        <f>'A-Gen'!$J$8</f>
        <v>0</v>
      </c>
    </row>
    <row r="5" spans="5:24" x14ac:dyDescent="0.2">
      <c r="K5" s="1587" t="s">
        <v>527</v>
      </c>
      <c r="L5" s="1588"/>
      <c r="M5" s="1593" t="s">
        <v>529</v>
      </c>
      <c r="N5" s="1594"/>
      <c r="O5" s="85"/>
      <c r="P5" s="13"/>
      <c r="Q5" s="14">
        <f>'A-Gen'!$C$10</f>
        <v>0</v>
      </c>
    </row>
    <row r="6" spans="5:24" x14ac:dyDescent="0.2">
      <c r="F6" s="77"/>
      <c r="K6" s="1589"/>
      <c r="L6" s="1590"/>
      <c r="M6" s="1595"/>
      <c r="N6" s="1596"/>
      <c r="O6" s="85"/>
      <c r="P6" s="13"/>
      <c r="U6" s="1591" t="s">
        <v>528</v>
      </c>
      <c r="V6" s="1588"/>
    </row>
    <row r="7" spans="5:24" ht="25.5" x14ac:dyDescent="0.2">
      <c r="G7" s="1579" t="s">
        <v>264</v>
      </c>
      <c r="H7" s="1580"/>
      <c r="I7" s="1580"/>
      <c r="J7" s="1581"/>
      <c r="K7" s="827" t="s">
        <v>531</v>
      </c>
      <c r="L7" s="827" t="s">
        <v>532</v>
      </c>
      <c r="M7" s="1597"/>
      <c r="N7" s="1597"/>
      <c r="O7" s="85"/>
      <c r="P7" s="13"/>
      <c r="U7" s="1592"/>
      <c r="V7" s="1590"/>
    </row>
    <row r="8" spans="5:24" s="304" customFormat="1" ht="23.45" customHeight="1" x14ac:dyDescent="0.2">
      <c r="G8" s="1607" t="s">
        <v>26</v>
      </c>
      <c r="H8" s="1543"/>
      <c r="I8" s="1543"/>
      <c r="J8" s="1544"/>
      <c r="K8" s="1229">
        <v>1000000</v>
      </c>
      <c r="L8" s="828">
        <f>I_AuCSLLiabLimit</f>
        <v>1000000</v>
      </c>
      <c r="M8" s="1586" t="s">
        <v>703</v>
      </c>
      <c r="N8" s="1586"/>
      <c r="O8" s="85"/>
      <c r="P8" s="13"/>
      <c r="U8" s="1582" t="s">
        <v>533</v>
      </c>
      <c r="V8" s="1583"/>
    </row>
    <row r="9" spans="5:24" s="304" customFormat="1" ht="15.6" customHeight="1" x14ac:dyDescent="0.2">
      <c r="G9" s="1542" t="s">
        <v>2361</v>
      </c>
      <c r="H9" s="1543"/>
      <c r="I9" s="1543"/>
      <c r="J9" s="1544"/>
      <c r="K9" s="1545">
        <f>5*I_AuCSLLiabLimit</f>
        <v>5000000</v>
      </c>
      <c r="L9" s="1545"/>
      <c r="M9" s="1545"/>
      <c r="N9" s="1546"/>
      <c r="O9" s="85"/>
      <c r="P9" s="13"/>
      <c r="U9" s="1241"/>
      <c r="V9" s="1242"/>
    </row>
    <row r="10" spans="5:24" s="304" customFormat="1" ht="13.15" customHeight="1" x14ac:dyDescent="0.2">
      <c r="G10" s="1598"/>
      <c r="H10" s="1599"/>
      <c r="I10" s="1599"/>
      <c r="J10" s="1599"/>
      <c r="K10" s="1600"/>
      <c r="L10" s="1549" t="s">
        <v>43</v>
      </c>
      <c r="M10" s="1627" t="s">
        <v>169</v>
      </c>
      <c r="N10" s="1628"/>
      <c r="O10" s="85"/>
      <c r="P10" s="13"/>
      <c r="U10" s="1584" t="s">
        <v>1011</v>
      </c>
      <c r="V10" s="1585"/>
    </row>
    <row r="11" spans="5:24" s="304" customFormat="1" x14ac:dyDescent="0.2">
      <c r="G11" s="1558" t="s">
        <v>42</v>
      </c>
      <c r="H11" s="1559"/>
      <c r="I11" s="1559"/>
      <c r="J11" s="1560"/>
      <c r="K11" s="1075">
        <v>5000</v>
      </c>
      <c r="L11" s="1550"/>
      <c r="M11" s="1547" t="s">
        <v>634</v>
      </c>
      <c r="N11" s="1548"/>
      <c r="O11" s="85"/>
      <c r="P11" s="13"/>
    </row>
    <row r="12" spans="5:24" s="304" customFormat="1" ht="25.15" customHeight="1" x14ac:dyDescent="0.2">
      <c r="G12" s="1624" t="s">
        <v>643</v>
      </c>
      <c r="H12" s="1625"/>
      <c r="I12" s="1625"/>
      <c r="J12" s="1626"/>
      <c r="K12" s="1611" t="s">
        <v>734</v>
      </c>
      <c r="L12" s="1610"/>
      <c r="M12" s="1610"/>
      <c r="N12" s="1046"/>
      <c r="O12" s="85"/>
      <c r="P12" s="13"/>
    </row>
    <row r="13" spans="5:24" s="304" customFormat="1" ht="24.6" customHeight="1" x14ac:dyDescent="0.2">
      <c r="G13" s="1624" t="s">
        <v>640</v>
      </c>
      <c r="H13" s="1625"/>
      <c r="I13" s="1625"/>
      <c r="J13" s="1626"/>
      <c r="K13" s="1609" t="s">
        <v>734</v>
      </c>
      <c r="L13" s="1610"/>
      <c r="M13" s="1610"/>
      <c r="N13" s="1047"/>
      <c r="O13" s="85"/>
      <c r="P13" s="13"/>
    </row>
    <row r="14" spans="5:24" x14ac:dyDescent="0.2">
      <c r="F14" s="161"/>
      <c r="N14" s="85"/>
      <c r="O14" s="85"/>
      <c r="P14" s="13"/>
    </row>
    <row r="15" spans="5:24" ht="13.5" thickBot="1" x14ac:dyDescent="0.25">
      <c r="F15" s="161"/>
      <c r="N15" s="85"/>
      <c r="O15" s="85"/>
      <c r="P15" s="13"/>
    </row>
    <row r="16" spans="5:24" ht="36.6" customHeight="1" thickTop="1" x14ac:dyDescent="0.2">
      <c r="E16" s="3"/>
      <c r="F16" s="1566" t="s">
        <v>59</v>
      </c>
      <c r="G16" s="1567"/>
      <c r="H16" s="1567"/>
      <c r="I16" s="1567"/>
      <c r="J16" s="1601" t="s">
        <v>60</v>
      </c>
      <c r="K16" s="1602"/>
      <c r="L16" s="1568" t="s">
        <v>1751</v>
      </c>
      <c r="M16" s="1102"/>
      <c r="U16" s="1573" t="s">
        <v>61</v>
      </c>
      <c r="V16" s="1574"/>
      <c r="W16" s="1574"/>
      <c r="X16" s="1575"/>
    </row>
    <row r="17" spans="1:27" x14ac:dyDescent="0.2">
      <c r="E17" s="3"/>
      <c r="F17" s="1603" t="s">
        <v>62</v>
      </c>
      <c r="G17" s="1604"/>
      <c r="H17" s="1564" t="s">
        <v>63</v>
      </c>
      <c r="I17" s="1565"/>
      <c r="J17" s="1561" t="s">
        <v>64</v>
      </c>
      <c r="K17" s="1561" t="s">
        <v>65</v>
      </c>
      <c r="L17" s="1569"/>
      <c r="M17" s="1103"/>
      <c r="S17" s="18"/>
      <c r="U17" s="1576"/>
      <c r="V17" s="1577"/>
      <c r="W17" s="1577"/>
      <c r="X17" s="1578"/>
    </row>
    <row r="18" spans="1:27" ht="12.75" customHeight="1" thickBot="1" x14ac:dyDescent="0.25">
      <c r="E18" s="3"/>
      <c r="F18" s="1562" t="s">
        <v>66</v>
      </c>
      <c r="G18" s="1563"/>
      <c r="H18" s="1605" t="s">
        <v>67</v>
      </c>
      <c r="I18" s="1606"/>
      <c r="J18" s="1561"/>
      <c r="K18" s="1561"/>
      <c r="L18" s="1569"/>
      <c r="M18" s="1103"/>
      <c r="U18" s="1553" t="s">
        <v>68</v>
      </c>
      <c r="V18" s="1554"/>
      <c r="W18" s="1571" t="s">
        <v>69</v>
      </c>
      <c r="X18" s="1572"/>
    </row>
    <row r="19" spans="1:27" ht="30.75" customHeight="1" thickTop="1" x14ac:dyDescent="0.2">
      <c r="A19" s="2"/>
      <c r="B19" s="34" t="s">
        <v>266</v>
      </c>
      <c r="C19" s="177" t="s">
        <v>690</v>
      </c>
      <c r="E19" s="644" t="s">
        <v>543</v>
      </c>
      <c r="F19" s="646" t="s">
        <v>70</v>
      </c>
      <c r="G19" s="647" t="s">
        <v>71</v>
      </c>
      <c r="H19" s="647" t="s">
        <v>70</v>
      </c>
      <c r="I19" s="646" t="s">
        <v>71</v>
      </c>
      <c r="J19" s="646" t="s">
        <v>72</v>
      </c>
      <c r="K19" s="646" t="s">
        <v>63</v>
      </c>
      <c r="L19" s="1570"/>
      <c r="M19" s="1103"/>
      <c r="U19" s="1048" t="s">
        <v>542</v>
      </c>
      <c r="V19" s="1028" t="s">
        <v>73</v>
      </c>
      <c r="W19" s="1029" t="s">
        <v>542</v>
      </c>
      <c r="X19" s="649" t="s">
        <v>73</v>
      </c>
    </row>
    <row r="20" spans="1:27" hidden="1" x14ac:dyDescent="0.2">
      <c r="A20" s="35"/>
      <c r="B20" s="403">
        <v>0</v>
      </c>
      <c r="C20" s="361">
        <v>0</v>
      </c>
      <c r="D20" s="265"/>
      <c r="E20" s="114">
        <v>0</v>
      </c>
      <c r="F20" s="916"/>
      <c r="G20" s="916"/>
      <c r="H20" s="916"/>
      <c r="I20" s="916"/>
      <c r="J20" s="917"/>
      <c r="K20" s="917"/>
      <c r="L20" s="920"/>
      <c r="M20" s="1107"/>
      <c r="U20" s="1049"/>
      <c r="V20" s="916"/>
      <c r="W20" s="918"/>
      <c r="X20" s="919"/>
    </row>
    <row r="21" spans="1:27" hidden="1" x14ac:dyDescent="0.2">
      <c r="A21" s="35"/>
      <c r="B21" s="403" t="str">
        <f>IF(E21="","",VLOOKUP(E21,ReNum_LocLookup,5,FALSE))</f>
        <v>z-z</v>
      </c>
      <c r="C21" s="361" t="s">
        <v>415</v>
      </c>
      <c r="D21" s="265"/>
      <c r="E21" s="114" t="s">
        <v>415</v>
      </c>
      <c r="F21" s="916"/>
      <c r="G21" s="916"/>
      <c r="H21" s="916"/>
      <c r="I21" s="916"/>
      <c r="J21" s="916"/>
      <c r="K21" s="916"/>
      <c r="L21" s="920"/>
      <c r="M21" s="1107"/>
      <c r="U21" s="1050"/>
      <c r="V21" s="916"/>
      <c r="W21" s="916"/>
      <c r="X21" s="920"/>
    </row>
    <row r="22" spans="1:27" ht="13.5" hidden="1" thickBot="1" x14ac:dyDescent="0.25">
      <c r="E22" s="951"/>
      <c r="F22" s="611" t="s">
        <v>501</v>
      </c>
      <c r="G22" s="611"/>
      <c r="H22" s="611"/>
      <c r="I22" s="611"/>
      <c r="J22" s="611"/>
      <c r="K22" s="611"/>
      <c r="L22" s="717"/>
      <c r="M22" s="1104"/>
      <c r="U22" s="1027"/>
      <c r="V22" s="611"/>
      <c r="W22" s="611"/>
      <c r="X22" s="717"/>
    </row>
    <row r="23" spans="1:27" ht="13.5" thickBot="1" x14ac:dyDescent="0.25">
      <c r="E23" s="949" t="s">
        <v>894</v>
      </c>
      <c r="F23" s="226">
        <f>SUM(F20:F22)</f>
        <v>0</v>
      </c>
      <c r="G23" s="593">
        <f t="shared" ref="G23:L23" si="0">SUM(G20:G22)</f>
        <v>0</v>
      </c>
      <c r="H23" s="593">
        <f t="shared" si="0"/>
        <v>0</v>
      </c>
      <c r="I23" s="594">
        <f t="shared" si="0"/>
        <v>0</v>
      </c>
      <c r="J23" s="593">
        <f t="shared" si="0"/>
        <v>0</v>
      </c>
      <c r="K23" s="593">
        <f t="shared" si="0"/>
        <v>0</v>
      </c>
      <c r="L23" s="1053">
        <f t="shared" si="0"/>
        <v>0</v>
      </c>
      <c r="M23" s="1105"/>
      <c r="N23" s="1160"/>
      <c r="O23" s="1160"/>
      <c r="P23" s="1160"/>
      <c r="R23" s="617"/>
      <c r="S23" s="617"/>
      <c r="U23" s="1051">
        <f>SUM(U20:U22)</f>
        <v>0</v>
      </c>
      <c r="V23" s="1052">
        <f>SUM(V20:V22)</f>
        <v>0</v>
      </c>
      <c r="W23" s="1052">
        <f>SUM(W20:W22)</f>
        <v>0</v>
      </c>
      <c r="X23" s="950">
        <f>SUM(X20:X22)</f>
        <v>0</v>
      </c>
    </row>
    <row r="24" spans="1:27" s="590" customFormat="1" ht="13.5" thickTop="1" x14ac:dyDescent="0.2">
      <c r="E24" s="595"/>
      <c r="F24" s="596"/>
      <c r="G24" s="596"/>
      <c r="H24" s="596"/>
      <c r="I24" s="596"/>
      <c r="J24" s="596"/>
      <c r="K24" s="596"/>
      <c r="L24" s="596"/>
      <c r="M24" s="226"/>
      <c r="N24" s="226"/>
      <c r="O24" s="226"/>
      <c r="P24" s="226"/>
      <c r="Q24" s="226"/>
      <c r="R24" s="630"/>
    </row>
    <row r="25" spans="1:27" ht="15.75" thickBot="1" x14ac:dyDescent="0.3">
      <c r="E25" s="591"/>
      <c r="F25" s="590"/>
      <c r="G25" s="590"/>
      <c r="H25" s="590"/>
      <c r="I25" s="590"/>
      <c r="J25" s="636"/>
      <c r="K25" s="636"/>
      <c r="L25" s="636"/>
      <c r="M25" s="636"/>
      <c r="N25" s="61"/>
      <c r="O25" s="590"/>
      <c r="P25" s="590"/>
      <c r="Q25" s="636"/>
      <c r="R25" s="636"/>
      <c r="S25" s="636"/>
    </row>
    <row r="26" spans="1:27" ht="13.5" thickTop="1" x14ac:dyDescent="0.2">
      <c r="E26" s="1555" t="s">
        <v>74</v>
      </c>
      <c r="F26" s="1556"/>
      <c r="G26" s="1557"/>
      <c r="I26" s="1555" t="s">
        <v>558</v>
      </c>
      <c r="J26" s="1556"/>
      <c r="K26" s="1556"/>
      <c r="L26" s="1556"/>
      <c r="M26" s="1556"/>
      <c r="N26" s="1004"/>
      <c r="O26" s="1612" t="s">
        <v>75</v>
      </c>
      <c r="P26" s="1613"/>
      <c r="Q26" s="637"/>
      <c r="R26" s="69"/>
      <c r="S26" s="69"/>
    </row>
    <row r="27" spans="1:27" ht="19.899999999999999" customHeight="1" thickBot="1" x14ac:dyDescent="0.25">
      <c r="E27" s="1054" t="s">
        <v>592</v>
      </c>
      <c r="F27" s="780" t="s">
        <v>635</v>
      </c>
      <c r="G27" s="1230" t="str">
        <f>IF(J_GrLegalDirTypeCd="Legal","",IF(J_GrLegalDirTypeCd="Direct","Primary",""))</f>
        <v/>
      </c>
      <c r="I27" s="1040" t="s">
        <v>720</v>
      </c>
      <c r="J27" s="1616" t="s">
        <v>721</v>
      </c>
      <c r="K27" s="1616"/>
      <c r="L27" s="1618" t="s">
        <v>722</v>
      </c>
      <c r="M27" s="1619"/>
      <c r="N27" s="1005"/>
      <c r="O27" s="1614"/>
      <c r="P27" s="1615"/>
      <c r="T27" s="1551" t="s">
        <v>2009</v>
      </c>
      <c r="U27" s="1552"/>
      <c r="V27" s="1552"/>
      <c r="W27" s="1551" t="s">
        <v>2013</v>
      </c>
      <c r="X27" s="1552"/>
      <c r="Y27" s="1552"/>
    </row>
    <row r="28" spans="1:27" ht="33.6" customHeight="1" thickTop="1" x14ac:dyDescent="0.2">
      <c r="E28" s="1149" t="s">
        <v>2100</v>
      </c>
      <c r="F28" s="914"/>
      <c r="G28" s="61"/>
      <c r="H28" s="61"/>
      <c r="I28" s="650" t="s">
        <v>388</v>
      </c>
      <c r="J28" s="1616" t="s">
        <v>559</v>
      </c>
      <c r="K28" s="1616"/>
      <c r="L28" s="1620">
        <v>1</v>
      </c>
      <c r="M28" s="1621"/>
      <c r="N28" s="1106"/>
      <c r="O28" s="1003" t="s">
        <v>595</v>
      </c>
      <c r="P28" s="639"/>
      <c r="Q28" s="602"/>
      <c r="R28" s="602"/>
      <c r="T28" s="18" t="s">
        <v>2011</v>
      </c>
      <c r="U28" s="18" t="s">
        <v>2012</v>
      </c>
      <c r="W28" s="18" t="s">
        <v>2011</v>
      </c>
      <c r="X28" s="18" t="s">
        <v>2012</v>
      </c>
      <c r="Z28" s="18" t="s">
        <v>2009</v>
      </c>
      <c r="AA28" s="18" t="s">
        <v>2010</v>
      </c>
    </row>
    <row r="29" spans="1:27" ht="25.15" customHeight="1" thickBot="1" x14ac:dyDescent="0.25">
      <c r="A29" s="2"/>
      <c r="B29" s="34" t="s">
        <v>266</v>
      </c>
      <c r="C29" s="177"/>
      <c r="E29" s="915" t="s">
        <v>584</v>
      </c>
      <c r="F29" s="1148" t="s">
        <v>259</v>
      </c>
      <c r="G29" s="294"/>
      <c r="H29" s="61"/>
      <c r="I29" s="651" t="s">
        <v>388</v>
      </c>
      <c r="J29" s="1617" t="s">
        <v>560</v>
      </c>
      <c r="K29" s="1617"/>
      <c r="L29" s="1622">
        <v>1</v>
      </c>
      <c r="M29" s="1623"/>
      <c r="N29" s="1006"/>
      <c r="O29" s="1108" t="s">
        <v>543</v>
      </c>
      <c r="P29" s="1109" t="s">
        <v>259</v>
      </c>
      <c r="T29" s="121" t="s">
        <v>595</v>
      </c>
      <c r="U29" s="116" t="s">
        <v>259</v>
      </c>
      <c r="V29" s="105" t="s">
        <v>596</v>
      </c>
      <c r="W29" s="115" t="s">
        <v>595</v>
      </c>
      <c r="X29" s="78" t="s">
        <v>259</v>
      </c>
      <c r="Y29" s="88" t="s">
        <v>596</v>
      </c>
      <c r="Z29" s="618" t="s">
        <v>593</v>
      </c>
      <c r="AA29" s="618" t="s">
        <v>593</v>
      </c>
    </row>
    <row r="30" spans="1:27" ht="27" hidden="1" customHeight="1" thickTop="1" x14ac:dyDescent="0.2">
      <c r="A30" s="35"/>
      <c r="B30" s="403">
        <v>0</v>
      </c>
      <c r="C30" s="361">
        <v>0</v>
      </c>
      <c r="D30" s="265"/>
      <c r="E30" s="114">
        <v>0</v>
      </c>
      <c r="F30" s="1147"/>
      <c r="G30" s="1209"/>
      <c r="H30" s="61"/>
      <c r="I30" s="61"/>
      <c r="J30" s="61"/>
      <c r="K30" s="61"/>
      <c r="L30" s="61"/>
      <c r="M30" s="61"/>
      <c r="N30" s="1002"/>
      <c r="O30" s="1110">
        <f>E30</f>
        <v>0</v>
      </c>
      <c r="P30" s="1147"/>
      <c r="T30" s="506" t="str">
        <f>IF(AND(J_GKP_Pred_Ded&gt;0,(AND(F30&lt;&gt;"",F30&gt;0))),J_GKP_Pred_Ded,"")</f>
        <v/>
      </c>
      <c r="U30" s="221">
        <f>J!F30</f>
        <v>0</v>
      </c>
      <c r="V30" s="184" t="str">
        <f>IF(OR(J!T30="",J!T30=0),"",IF(LEFT(J!T30,SEARCH(" ",J!T30)-1)="10000","5000",LEFT(J!T30,SEARCH(" ",J!T30)-1)))</f>
        <v/>
      </c>
      <c r="W30" s="506" t="str">
        <f>IF(AND(J_CG_Pred_Ded&gt;0,(AND(P30&lt;&gt;"",P30&gt;0))),J_CG_Pred_Ded,"")</f>
        <v/>
      </c>
      <c r="X30" s="222">
        <f>P30</f>
        <v>0</v>
      </c>
      <c r="Y30" s="184" t="str">
        <f>IF(OR(W30="",W30=0),"",LEFT(W30,SEARCH(" ",W30)-1))</f>
        <v/>
      </c>
      <c r="Z30" s="122" t="str">
        <f>IF(N_Liability_Limit &lt;&gt; "", "30,32", "30")</f>
        <v>30</v>
      </c>
      <c r="AA30" s="123">
        <v>30</v>
      </c>
    </row>
    <row r="31" spans="1:27" ht="17.45" hidden="1" customHeight="1" x14ac:dyDescent="0.2">
      <c r="A31" s="35"/>
      <c r="B31" s="403" t="str">
        <f>IF(E31="","",VLOOKUP(E31,ReNum_LocLookup,5,FALSE))</f>
        <v>z-z</v>
      </c>
      <c r="C31" s="361" t="s">
        <v>415</v>
      </c>
      <c r="D31" s="265"/>
      <c r="E31" s="952" t="s">
        <v>415</v>
      </c>
      <c r="F31" s="1147"/>
      <c r="G31" s="1209"/>
      <c r="H31" s="61"/>
      <c r="I31" s="61"/>
      <c r="J31" s="61"/>
      <c r="K31" s="61"/>
      <c r="L31" s="61"/>
      <c r="M31" s="61"/>
      <c r="N31" s="61"/>
      <c r="O31" s="1026" t="str">
        <f>E31</f>
        <v>z-z</v>
      </c>
      <c r="P31" s="1250"/>
      <c r="T31" s="506" t="str">
        <f>IF(AND(J_GKP_Pred_Ded&gt;0,(AND(F31&lt;&gt;"",F31&gt;0))),J_GKP_Pred_Ded,"")</f>
        <v/>
      </c>
      <c r="U31" s="221">
        <f>J!F31</f>
        <v>0</v>
      </c>
      <c r="V31" s="184" t="str">
        <f>IF(OR(J!T31="",J!T31=0),"",IF(LEFT(J!T31,SEARCH(" ",J!T31)-1)="10000","5000",LEFT(J!T31,SEARCH(" ",J!T31)-1)))</f>
        <v/>
      </c>
      <c r="W31" s="506" t="str">
        <f>IF(AND(J_CG_Pred_Ded&gt;0,(AND(P31&lt;&gt;"",P31&gt;0))),J_CG_Pred_Ded,"")</f>
        <v/>
      </c>
      <c r="X31" s="222">
        <f>P31</f>
        <v>0</v>
      </c>
      <c r="Y31" s="184" t="str">
        <f>IF(OR(W31="",W31=0),"",LEFT(W31,SEARCH(" ",W31)-1))</f>
        <v/>
      </c>
      <c r="Z31" s="122" t="str">
        <f>IF(N_Liability_Limit &lt;&gt; "", "30,32", "30")</f>
        <v>30</v>
      </c>
      <c r="AA31" s="123">
        <v>30</v>
      </c>
    </row>
    <row r="32" spans="1:27" ht="15" hidden="1" customHeight="1" thickBot="1" x14ac:dyDescent="0.25">
      <c r="E32" s="1027" t="s">
        <v>501</v>
      </c>
      <c r="F32" s="717"/>
      <c r="G32" s="642"/>
      <c r="H32" s="19"/>
      <c r="I32" s="642"/>
      <c r="J32" s="642"/>
      <c r="K32" s="642"/>
      <c r="L32" s="642"/>
      <c r="M32" s="642"/>
      <c r="N32" s="642"/>
      <c r="O32" s="1027" t="s">
        <v>501</v>
      </c>
      <c r="P32" s="953"/>
      <c r="Q32" s="619"/>
      <c r="R32" s="19"/>
      <c r="S32" s="19"/>
    </row>
    <row r="33" spans="5:20" ht="13.5" thickTop="1" x14ac:dyDescent="0.2">
      <c r="E33" s="86"/>
      <c r="F33" s="87"/>
      <c r="G33" s="1151"/>
      <c r="H33" s="725"/>
      <c r="I33" s="619"/>
      <c r="J33" s="619"/>
      <c r="K33" s="619"/>
      <c r="L33" s="619"/>
      <c r="M33" s="619"/>
      <c r="N33" s="61"/>
      <c r="O33" s="87"/>
      <c r="P33" s="87"/>
      <c r="R33" s="619"/>
      <c r="S33" s="619"/>
    </row>
    <row r="34" spans="5:20" x14ac:dyDescent="0.2">
      <c r="F34" s="145"/>
    </row>
    <row r="36" spans="5:20" x14ac:dyDescent="0.2">
      <c r="E36" t="s">
        <v>284</v>
      </c>
      <c r="I36" s="1001"/>
      <c r="J36" s="1001"/>
      <c r="K36" s="1001"/>
      <c r="L36" s="1001"/>
      <c r="M36" s="1001"/>
      <c r="N36" s="1001"/>
      <c r="O36" s="1001"/>
    </row>
    <row r="37" spans="5:20" x14ac:dyDescent="0.2">
      <c r="E37" s="1608"/>
      <c r="F37" s="1608"/>
      <c r="G37" s="1608"/>
      <c r="H37" s="1608"/>
      <c r="I37" s="1608"/>
      <c r="J37" s="1608"/>
      <c r="K37" s="1608"/>
      <c r="L37" s="1608"/>
      <c r="M37" s="1608"/>
      <c r="N37" s="1608"/>
      <c r="O37" s="1608"/>
      <c r="T37" s="493">
        <f>J!E37</f>
        <v>0</v>
      </c>
    </row>
  </sheetData>
  <sheetProtection algorithmName="SHA-512" hashValue="0GdPRbOwVutlB4r2Ic98E7l+dGyo9AibSxifm69donXYmkK1+V4GfNkzUDbE14E5j1uxuyBQ4VHVT5ZqK5/lWA==" saltValue="yvP2s4Q1Mm+dbj/5RdZITA==" spinCount="100000" sheet="1" objects="1" scenarios="1" formatCells="0"/>
  <sortState xmlns:xlrd2="http://schemas.microsoft.com/office/spreadsheetml/2017/richdata2" ref="B32:P32">
    <sortCondition ref="E31"/>
  </sortState>
  <customSheetViews>
    <customSheetView guid="{261BAEAF-D16F-41C7-9125-84B264CAC60E}" printArea="1" hiddenRows="1" hiddenColumns="1" showRuler="0">
      <pane ySplit="3" topLeftCell="A4" activePane="bottomLeft" state="frozen"/>
      <selection pane="bottomLeft" activeCell="G9" sqref="G9"/>
      <pageMargins left="0.5" right="0.5" top="0.75" bottom="0.75" header="0.5" footer="0.5"/>
      <pageSetup orientation="landscape" r:id="rId1"/>
      <headerFooter alignWithMargins="0">
        <oddHeader>&amp;LGARAGE (CON'T) - LIMITS BY LOCATION&amp;RPage &amp;P of &amp;N</oddHeader>
      </headerFooter>
    </customSheetView>
  </customSheetViews>
  <mergeCells count="45">
    <mergeCell ref="G7:J7"/>
    <mergeCell ref="G8:J8"/>
    <mergeCell ref="E37:O37"/>
    <mergeCell ref="K13:M13"/>
    <mergeCell ref="K12:M12"/>
    <mergeCell ref="O26:P27"/>
    <mergeCell ref="J28:K28"/>
    <mergeCell ref="J29:K29"/>
    <mergeCell ref="J27:K27"/>
    <mergeCell ref="L27:M27"/>
    <mergeCell ref="L28:M28"/>
    <mergeCell ref="L29:M29"/>
    <mergeCell ref="I26:M26"/>
    <mergeCell ref="G12:J12"/>
    <mergeCell ref="G13:J13"/>
    <mergeCell ref="M10:N10"/>
    <mergeCell ref="W27:Y27"/>
    <mergeCell ref="L16:L19"/>
    <mergeCell ref="W18:X18"/>
    <mergeCell ref="U16:X17"/>
    <mergeCell ref="K4:N4"/>
    <mergeCell ref="U8:V8"/>
    <mergeCell ref="U10:V10"/>
    <mergeCell ref="M8:N8"/>
    <mergeCell ref="K5:L6"/>
    <mergeCell ref="U6:V7"/>
    <mergeCell ref="M5:N6"/>
    <mergeCell ref="M7:N7"/>
    <mergeCell ref="G10:K10"/>
    <mergeCell ref="J16:K16"/>
    <mergeCell ref="F17:G17"/>
    <mergeCell ref="H18:I18"/>
    <mergeCell ref="G9:J9"/>
    <mergeCell ref="K9:N9"/>
    <mergeCell ref="M11:N11"/>
    <mergeCell ref="L10:L11"/>
    <mergeCell ref="T27:V27"/>
    <mergeCell ref="U18:V18"/>
    <mergeCell ref="E26:G26"/>
    <mergeCell ref="G11:J11"/>
    <mergeCell ref="J17:J18"/>
    <mergeCell ref="K17:K18"/>
    <mergeCell ref="F18:G18"/>
    <mergeCell ref="H17:I17"/>
    <mergeCell ref="F16:I16"/>
  </mergeCells>
  <phoneticPr fontId="21" type="noConversion"/>
  <conditionalFormatting sqref="G27">
    <cfRule type="expression" dxfId="28" priority="10" stopIfTrue="1">
      <formula>AND($F$27="Direct",$G$27="")</formula>
    </cfRule>
    <cfRule type="expression" dxfId="27" priority="11" stopIfTrue="1">
      <formula>AND($F$27="legal",$G$27&lt;&gt;"")</formula>
    </cfRule>
  </conditionalFormatting>
  <conditionalFormatting sqref="L28:M28">
    <cfRule type="expression" dxfId="26" priority="9">
      <formula>AND($I$28="Yes",$L$28="")</formula>
    </cfRule>
  </conditionalFormatting>
  <dataValidations count="16">
    <dataValidation type="list" showInputMessage="1" showErrorMessage="1" error="Please select from drop down." sqref="I28:I29" xr:uid="{00000000-0002-0000-0700-000000000000}">
      <formula1>IF(A_Main_State="VA",ddEmpty,ddYesNo)</formula1>
    </dataValidation>
    <dataValidation type="list" showInputMessage="1" showErrorMessage="1" error="Please select from drop down." sqref="L28" xr:uid="{00000000-0002-0000-0700-000001000000}">
      <formula1>IF(A_Main_State="VA",ddEmpty,ddPctRpr)</formula1>
    </dataValidation>
    <dataValidation type="list" allowBlank="1" showInputMessage="1" showErrorMessage="1" error="Please select from drop down." sqref="P28" xr:uid="{00000000-0002-0000-0700-000002000000}">
      <formula1>ddCGDedAll</formula1>
    </dataValidation>
    <dataValidation allowBlank="1" showInputMessage="1" showErrorMessage="1" error="Must be whole number, no formatting characters (e.g. commas or $)" sqref="F30 U20:X20 F20:M20" xr:uid="{00000000-0002-0000-0700-000003000000}"/>
    <dataValidation type="whole" operator="greaterThanOrEqual" allowBlank="1" showInputMessage="1" showErrorMessage="1" error="Must be whole number, no formatting characters (e.g. commas or $)" sqref="N12:N13 P30 F31 U21:X21 F21:M21" xr:uid="{00000000-0002-0000-0700-000004000000}">
      <formula1>0</formula1>
    </dataValidation>
    <dataValidation type="list" allowBlank="1" showInputMessage="1" showErrorMessage="1" error="Please select from drop down." sqref="F28" xr:uid="{00000000-0002-0000-0700-000005000000}">
      <formula1>IF(OR(A_Business_Type_Code_HC="Motorcycle",A_Business_Type_Code_HC="Non-Franchised"), ddGKDedMotorcycleAndNonFranchised, ddGKDedAll)</formula1>
    </dataValidation>
    <dataValidation type="list" allowBlank="1" showInputMessage="1" showErrorMessage="1" error="Please select from drop down." sqref="K8" xr:uid="{00000000-0002-0000-0700-000006000000}">
      <formula1>ddGrAutoLiability</formula1>
    </dataValidation>
    <dataValidation allowBlank="1" showInputMessage="1" sqref="L8" xr:uid="{00000000-0002-0000-0700-000007000000}"/>
    <dataValidation type="list" allowBlank="1" showInputMessage="1" showErrorMessage="1" error="Please select from drop down." sqref="U10:V10" xr:uid="{00000000-0002-0000-0700-000008000000}">
      <formula1>"1500000,3000000,No Aggregate"</formula1>
    </dataValidation>
    <dataValidation type="list" allowBlank="1" showErrorMessage="1" error="Please select from drop down." promptTitle="Underinsured Motorist" prompt="Harco always quotes CSL and minimum limits required by law unless advised differently. If the drop down options do not cover your requirements,  replace with your own text. Most states will require a selection/rejection form for this coverage." sqref="K13:M13" xr:uid="{00000000-0002-0000-0700-000009000000}">
      <formula1>"Reject if possible,Quote CSL (or split if required) for minimum limit allowed by state"</formula1>
    </dataValidation>
    <dataValidation type="list" allowBlank="1" showErrorMessage="1" error="Please select from drop down." promptTitle="Uninsured Motorist" prompt="Harco always quotes CSL and minimum limits required by law unless advised differently. If the drop down options do not cover your requirements,  replace with your own text. Most states will require a selection/rejection form for this coverage." sqref="K12:M12" xr:uid="{00000000-0002-0000-0700-00000A000000}">
      <formula1>"Reject if possible,Quote CSL (or split if required) for minimum limit allowed by state"</formula1>
    </dataValidation>
    <dataValidation type="list" allowBlank="1" showInputMessage="1" showErrorMessage="1" error="Please select from drop down." sqref="K11" xr:uid="{00000000-0002-0000-0700-00000B000000}">
      <formula1>ddGrMedPayLmt</formula1>
    </dataValidation>
    <dataValidation type="list" allowBlank="1" showInputMessage="1" showErrorMessage="1" error="Please select from drop down." sqref="M7" xr:uid="{00000000-0002-0000-0700-00000C000000}">
      <formula1>GRLiabDedOpts</formula1>
    </dataValidation>
    <dataValidation type="list" allowBlank="1" showInputMessage="1" showErrorMessage="1" error="Please select from drop down." sqref="M8" xr:uid="{00000000-0002-0000-0700-00000D000000}">
      <formula1>"BI/PD combined,Bodily Injury,Property Damage"</formula1>
    </dataValidation>
    <dataValidation type="list" allowBlank="1" showInputMessage="1" showErrorMessage="1" error="Please select from drop down." sqref="M11:N11" xr:uid="{00000000-0002-0000-0700-00000E000000}">
      <formula1>"Auto,Prem &amp; Ops,Both Auto + Prem &amp; Ops,None"</formula1>
    </dataValidation>
    <dataValidation type="list" allowBlank="1" showInputMessage="1" showErrorMessage="1" sqref="F27" xr:uid="{00000000-0002-0000-0700-00000F000000}">
      <formula1>"Legal, Direct"</formula1>
    </dataValidation>
  </dataValidations>
  <pageMargins left="0.25" right="0.25" top="0.75" bottom="0.75" header="0.3" footer="0.3"/>
  <pageSetup scale="76" fitToHeight="0" orientation="portrait" r:id="rId2"/>
  <headerFooter>
    <oddHeader>&amp;L&amp;"Arial,Bold"&amp;12GARAGE - Employees, Garagekeepers, Customer Goods, Dealers PhyDam, False Pretense</oddHeader>
    <oddFooter xml:space="preserve">&amp;C© 2007-2016 Harco National Insurance Company. All rights reserved.
</oddFooter>
  </headerFooter>
  <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indexed="50"/>
    <pageSetUpPr fitToPage="1"/>
  </sheetPr>
  <dimension ref="A5:U44"/>
  <sheetViews>
    <sheetView showGridLines="0" zoomScaleNormal="100" workbookViewId="0">
      <pane ySplit="4" topLeftCell="A14" activePane="bottomLeft" state="frozen"/>
      <selection activeCell="H7" sqref="H7:I7"/>
      <selection pane="bottomLeft" activeCell="A38" sqref="A38:XFD38"/>
    </sheetView>
  </sheetViews>
  <sheetFormatPr defaultRowHeight="12.75" x14ac:dyDescent="0.2"/>
  <cols>
    <col min="1" max="1" width="2.28515625" customWidth="1"/>
    <col min="2" max="2" width="4.42578125" customWidth="1"/>
    <col min="3" max="3" width="4.7109375" customWidth="1"/>
    <col min="4" max="4" width="6.28515625" customWidth="1"/>
    <col min="5" max="5" width="11" customWidth="1"/>
    <col min="6" max="6" width="11" bestFit="1" customWidth="1"/>
    <col min="8" max="8" width="13.5703125" customWidth="1"/>
    <col min="9" max="9" width="9.28515625" bestFit="1" customWidth="1"/>
    <col min="10" max="10" width="4.42578125" customWidth="1"/>
    <col min="11" max="11" width="5.7109375" customWidth="1"/>
    <col min="16" max="16" width="11.28515625" bestFit="1" customWidth="1"/>
    <col min="17" max="17" width="16.28515625" customWidth="1"/>
    <col min="18" max="18" width="42.5703125" hidden="1" customWidth="1"/>
    <col min="19" max="19" width="42.85546875" hidden="1" customWidth="1"/>
    <col min="20" max="20" width="43" hidden="1" customWidth="1"/>
    <col min="21" max="21" width="10.140625" customWidth="1"/>
  </cols>
  <sheetData>
    <row r="5" spans="2:21" x14ac:dyDescent="0.2">
      <c r="B5" s="18"/>
      <c r="N5" s="85"/>
      <c r="O5" s="85"/>
      <c r="Q5" s="13">
        <f>'A-Gen'!$J$8</f>
        <v>0</v>
      </c>
    </row>
    <row r="6" spans="2:21" ht="13.5" thickBot="1" x14ac:dyDescent="0.25">
      <c r="N6" s="76"/>
      <c r="O6" s="76"/>
      <c r="Q6" s="14">
        <f>'A-Gen'!$C$10</f>
        <v>0</v>
      </c>
    </row>
    <row r="7" spans="2:21" ht="14.25" thickTop="1" thickBot="1" x14ac:dyDescent="0.25">
      <c r="H7" s="644" t="s">
        <v>259</v>
      </c>
      <c r="I7" s="1118" t="s">
        <v>250</v>
      </c>
      <c r="J7" s="61"/>
      <c r="K7" s="61"/>
      <c r="L7" s="61"/>
      <c r="M7" s="61"/>
      <c r="N7" s="159"/>
      <c r="O7" s="602"/>
      <c r="P7" s="661"/>
      <c r="T7" s="233"/>
    </row>
    <row r="8" spans="2:21" ht="15.75" thickTop="1" x14ac:dyDescent="0.25">
      <c r="B8" s="652" t="s">
        <v>98</v>
      </c>
      <c r="C8" s="700" t="s">
        <v>934</v>
      </c>
      <c r="D8" s="700"/>
      <c r="E8" s="700"/>
      <c r="F8" s="700"/>
      <c r="G8" s="700"/>
      <c r="H8" s="943"/>
      <c r="I8" s="944">
        <v>25000</v>
      </c>
      <c r="J8" s="61"/>
      <c r="K8" s="1116"/>
      <c r="L8" s="938" t="s">
        <v>2031</v>
      </c>
      <c r="M8" s="670"/>
      <c r="N8" s="1117">
        <v>1000</v>
      </c>
      <c r="O8" s="671"/>
      <c r="P8" s="671"/>
      <c r="Q8" s="939"/>
      <c r="R8" s="942"/>
      <c r="U8" s="233"/>
    </row>
    <row r="9" spans="2:21" ht="15" x14ac:dyDescent="0.25">
      <c r="B9" s="653" t="s">
        <v>98</v>
      </c>
      <c r="C9" s="1653" t="s">
        <v>2014</v>
      </c>
      <c r="D9" s="1653"/>
      <c r="E9" s="1653"/>
      <c r="F9" s="1653"/>
      <c r="G9" s="1653"/>
      <c r="H9" s="1112">
        <v>100000</v>
      </c>
      <c r="I9" s="1119">
        <v>25000</v>
      </c>
      <c r="J9" s="61"/>
      <c r="K9" s="679"/>
      <c r="L9" s="672"/>
      <c r="M9" s="1645" t="s">
        <v>2367</v>
      </c>
      <c r="N9" s="1645"/>
      <c r="O9" s="1645"/>
      <c r="P9" s="1645"/>
      <c r="Q9" s="1646"/>
      <c r="R9" s="942"/>
    </row>
    <row r="10" spans="2:21" ht="37.9" customHeight="1" x14ac:dyDescent="0.25">
      <c r="B10" s="657" t="s">
        <v>98</v>
      </c>
      <c r="C10" s="1654" t="s">
        <v>2015</v>
      </c>
      <c r="D10" s="1655"/>
      <c r="E10" s="1655"/>
      <c r="F10" s="1655"/>
      <c r="G10" s="1655"/>
      <c r="H10" s="1655"/>
      <c r="I10" s="1120">
        <f>IF(OR(K_LegalDam_x="X",K_LegalDam_x="x"),IF(I_AuLiabDedAmt&gt;10000,10000,I_AuLiabDedAmt),"")</f>
        <v>0</v>
      </c>
      <c r="J10" s="61"/>
      <c r="K10" s="1647" t="s">
        <v>2032</v>
      </c>
      <c r="L10" s="1648"/>
      <c r="M10" s="1648"/>
      <c r="N10" s="1648"/>
      <c r="O10" s="1648"/>
      <c r="P10" s="1648"/>
      <c r="Q10" s="1649"/>
      <c r="R10" s="942"/>
    </row>
    <row r="11" spans="2:21" ht="12.75" customHeight="1" x14ac:dyDescent="0.25">
      <c r="B11" s="658"/>
      <c r="C11" s="1642" t="s">
        <v>917</v>
      </c>
      <c r="D11" s="1643"/>
      <c r="E11" s="1643"/>
      <c r="F11" s="1643"/>
      <c r="G11" s="1644"/>
      <c r="H11" s="1251"/>
      <c r="I11" s="669"/>
      <c r="J11" s="662"/>
      <c r="K11" s="679"/>
      <c r="L11" s="673" t="s">
        <v>724</v>
      </c>
      <c r="M11" s="1633" t="str">
        <f>IF(K_AEO_Sel="","",'Q-Umb'!D28-SUM(Q_Other_Rcpts))</f>
        <v/>
      </c>
      <c r="N11" s="1633"/>
      <c r="O11" s="1637" t="s">
        <v>2093</v>
      </c>
      <c r="P11" s="1637"/>
      <c r="Q11" s="1638"/>
      <c r="R11" s="942"/>
    </row>
    <row r="12" spans="2:21" ht="16.899999999999999" customHeight="1" thickBot="1" x14ac:dyDescent="0.3">
      <c r="B12" s="668"/>
      <c r="C12" s="663"/>
      <c r="D12" s="664"/>
      <c r="E12" s="664"/>
      <c r="F12" s="664"/>
      <c r="G12" s="665" t="s">
        <v>654</v>
      </c>
      <c r="H12" s="666" t="str">
        <f>IF(K_LDamCA_Lmt=25000,"$300,000",IF(K_LDamCA_Lmt="","","$500,000"))</f>
        <v/>
      </c>
      <c r="I12" s="667"/>
      <c r="J12" s="662"/>
      <c r="K12" s="940"/>
      <c r="L12" s="941"/>
      <c r="M12" s="941"/>
      <c r="N12" s="941"/>
      <c r="O12" s="1143"/>
      <c r="P12" s="1143"/>
      <c r="Q12" s="1144"/>
      <c r="R12" s="926"/>
    </row>
    <row r="13" spans="2:21" ht="13.5" thickTop="1" x14ac:dyDescent="0.2">
      <c r="J13" s="61"/>
      <c r="K13" s="1145"/>
      <c r="L13" s="1145"/>
      <c r="M13" s="1145"/>
      <c r="N13" s="1145"/>
      <c r="O13" s="1146"/>
      <c r="P13" s="1146"/>
      <c r="Q13" s="1146"/>
    </row>
    <row r="14" spans="2:21" x14ac:dyDescent="0.2">
      <c r="J14" s="92"/>
      <c r="K14" s="660"/>
      <c r="L14" s="82"/>
      <c r="M14" s="82"/>
      <c r="N14" s="82"/>
      <c r="O14" s="82"/>
      <c r="P14" s="82"/>
    </row>
    <row r="15" spans="2:21" x14ac:dyDescent="0.2">
      <c r="B15" s="61"/>
      <c r="C15" s="92"/>
      <c r="D15" s="3"/>
      <c r="E15" s="3"/>
      <c r="F15" s="93"/>
      <c r="G15" s="3"/>
      <c r="H15" s="3"/>
      <c r="I15" s="3"/>
      <c r="J15" s="3"/>
      <c r="K15" s="92"/>
      <c r="L15" s="3"/>
      <c r="M15" s="3"/>
      <c r="N15" s="93"/>
      <c r="O15" s="3"/>
      <c r="P15" s="3"/>
    </row>
    <row r="16" spans="2:21" ht="5.25" customHeight="1" thickBot="1" x14ac:dyDescent="0.25">
      <c r="B16" s="3"/>
      <c r="C16" s="92"/>
      <c r="D16" s="3"/>
      <c r="E16" s="3"/>
      <c r="F16" s="93"/>
      <c r="G16" s="3"/>
      <c r="H16" s="3"/>
      <c r="I16" s="3"/>
      <c r="J16" s="3"/>
      <c r="K16" s="92"/>
      <c r="L16" s="3"/>
      <c r="M16" s="3"/>
      <c r="N16" s="93"/>
      <c r="O16" s="3"/>
      <c r="P16" s="3"/>
    </row>
    <row r="17" spans="1:20" ht="13.5" thickTop="1" x14ac:dyDescent="0.2">
      <c r="B17" s="680"/>
      <c r="C17" s="674" t="s">
        <v>651</v>
      </c>
      <c r="D17" s="671"/>
      <c r="E17" s="671"/>
      <c r="F17" s="671"/>
      <c r="G17" s="671"/>
      <c r="H17" s="671"/>
      <c r="I17" s="671"/>
      <c r="J17" s="675"/>
      <c r="K17" s="671"/>
      <c r="L17" s="671"/>
      <c r="M17" s="671"/>
      <c r="N17" s="671"/>
      <c r="O17" s="931"/>
      <c r="P17" s="932"/>
    </row>
    <row r="18" spans="1:20" ht="37.9" customHeight="1" x14ac:dyDescent="0.2">
      <c r="B18" s="655"/>
      <c r="C18" s="1641" t="s">
        <v>2016</v>
      </c>
      <c r="D18" s="1641"/>
      <c r="E18" s="1641"/>
      <c r="F18" s="1641"/>
      <c r="G18" s="1641"/>
      <c r="H18" s="1641"/>
      <c r="I18" s="1641"/>
      <c r="J18" s="1641"/>
      <c r="K18" s="1641"/>
      <c r="L18" s="1641"/>
      <c r="M18" s="659"/>
      <c r="N18" s="659"/>
      <c r="O18" s="696"/>
      <c r="P18" s="697"/>
    </row>
    <row r="19" spans="1:20" hidden="1" x14ac:dyDescent="0.2">
      <c r="B19" s="679"/>
      <c r="C19" s="935" t="s">
        <v>39</v>
      </c>
      <c r="D19" s="677" t="s">
        <v>2017</v>
      </c>
      <c r="E19" s="659"/>
      <c r="F19" s="659"/>
      <c r="G19" s="659"/>
      <c r="H19" s="659"/>
      <c r="I19" s="677"/>
      <c r="J19" s="659"/>
      <c r="K19" s="659"/>
      <c r="L19" s="659"/>
      <c r="M19" s="659"/>
      <c r="N19" s="659"/>
      <c r="O19" s="696"/>
      <c r="P19" s="697"/>
    </row>
    <row r="20" spans="1:20" x14ac:dyDescent="0.2">
      <c r="B20" s="679"/>
      <c r="C20" s="681"/>
      <c r="D20" s="659" t="s">
        <v>948</v>
      </c>
      <c r="E20" s="659"/>
      <c r="F20" s="676" t="s">
        <v>949</v>
      </c>
      <c r="G20" s="1113"/>
      <c r="H20" s="676" t="s">
        <v>950</v>
      </c>
      <c r="I20" s="1246" t="str">
        <f>IF(K_DOC_PD_Comp_Ded&gt;0,K_DOC_PD_Comp_Ded,"")</f>
        <v/>
      </c>
      <c r="J20" s="659"/>
      <c r="K20" s="659"/>
      <c r="L20" s="659"/>
      <c r="M20" s="659"/>
      <c r="N20" s="659"/>
      <c r="O20" s="696"/>
      <c r="P20" s="697"/>
    </row>
    <row r="21" spans="1:20" x14ac:dyDescent="0.2">
      <c r="B21" s="679"/>
      <c r="C21" s="1121" t="s">
        <v>98</v>
      </c>
      <c r="D21" s="659" t="s">
        <v>42</v>
      </c>
      <c r="E21" s="659"/>
      <c r="F21" s="676" t="s">
        <v>405</v>
      </c>
      <c r="G21" s="1114">
        <f>IF(J!K11="","",J!K11)</f>
        <v>5000</v>
      </c>
      <c r="H21" s="659"/>
      <c r="I21" s="659"/>
      <c r="J21" s="659"/>
      <c r="K21" s="659"/>
      <c r="L21" s="659"/>
      <c r="M21" s="659"/>
      <c r="N21" s="659"/>
      <c r="O21" s="696"/>
      <c r="P21" s="697"/>
    </row>
    <row r="22" spans="1:20" x14ac:dyDescent="0.2">
      <c r="B22" s="679"/>
      <c r="C22" s="659"/>
      <c r="D22" s="686" t="s">
        <v>561</v>
      </c>
      <c r="E22" s="659"/>
      <c r="F22" s="676" t="s">
        <v>340</v>
      </c>
      <c r="G22" s="1115"/>
      <c r="H22" s="678"/>
      <c r="I22" s="659"/>
      <c r="J22" s="659"/>
      <c r="K22" s="659"/>
      <c r="L22" s="659"/>
      <c r="M22" s="659"/>
      <c r="N22" s="659"/>
      <c r="O22" s="696"/>
      <c r="P22" s="697"/>
    </row>
    <row r="23" spans="1:20" x14ac:dyDescent="0.2">
      <c r="B23" s="679"/>
      <c r="C23" s="659"/>
      <c r="D23" s="682"/>
      <c r="E23" s="659"/>
      <c r="F23" s="659"/>
      <c r="G23" s="659"/>
      <c r="H23" s="659"/>
      <c r="I23" s="659"/>
      <c r="J23" s="659"/>
      <c r="K23" s="659"/>
      <c r="L23" s="659"/>
      <c r="M23" s="659"/>
      <c r="N23" s="659"/>
      <c r="O23" s="696"/>
      <c r="P23" s="697"/>
    </row>
    <row r="24" spans="1:20" ht="12.75" customHeight="1" x14ac:dyDescent="0.2">
      <c r="B24" s="679"/>
      <c r="C24" s="683" t="s">
        <v>725</v>
      </c>
      <c r="D24" s="659"/>
      <c r="E24" s="659"/>
      <c r="F24" s="659"/>
      <c r="G24" s="659"/>
      <c r="H24" s="659"/>
      <c r="I24" s="659"/>
      <c r="J24" s="659"/>
      <c r="K24" s="659"/>
      <c r="L24" s="659"/>
      <c r="M24" s="929"/>
      <c r="N24" s="659"/>
      <c r="O24" s="696"/>
      <c r="P24" s="697"/>
    </row>
    <row r="25" spans="1:20" ht="38.25" customHeight="1" x14ac:dyDescent="0.2">
      <c r="B25" s="679"/>
      <c r="C25" s="1634" t="s">
        <v>726</v>
      </c>
      <c r="D25" s="1635"/>
      <c r="E25" s="1635"/>
      <c r="F25" s="1636"/>
      <c r="G25" s="1634" t="s">
        <v>726</v>
      </c>
      <c r="H25" s="1635"/>
      <c r="I25" s="1635"/>
      <c r="J25" s="1635"/>
      <c r="K25" s="1636"/>
      <c r="L25" s="1634" t="s">
        <v>726</v>
      </c>
      <c r="M25" s="1635"/>
      <c r="N25" s="1635"/>
      <c r="O25" s="1636"/>
      <c r="P25" s="697"/>
    </row>
    <row r="26" spans="1:20" x14ac:dyDescent="0.2">
      <c r="B26" s="679"/>
      <c r="C26" s="1630"/>
      <c r="D26" s="1631"/>
      <c r="E26" s="1631"/>
      <c r="F26" s="1632"/>
      <c r="G26" s="1630"/>
      <c r="H26" s="1631"/>
      <c r="I26" s="1631"/>
      <c r="J26" s="1631"/>
      <c r="K26" s="1632"/>
      <c r="L26" s="1630"/>
      <c r="M26" s="1631"/>
      <c r="N26" s="1631"/>
      <c r="O26" s="1632"/>
      <c r="P26" s="697"/>
      <c r="Q26" s="1111"/>
      <c r="R26" s="493">
        <f>C26</f>
        <v>0</v>
      </c>
      <c r="S26" s="493">
        <f>G26</f>
        <v>0</v>
      </c>
      <c r="T26" s="493">
        <f>L26</f>
        <v>0</v>
      </c>
    </row>
    <row r="27" spans="1:20" s="280" customFormat="1" hidden="1" x14ac:dyDescent="0.2">
      <c r="A27" s="35"/>
      <c r="B27" s="679"/>
      <c r="C27" s="1630"/>
      <c r="D27" s="1631"/>
      <c r="E27" s="1631"/>
      <c r="F27" s="1632"/>
      <c r="G27" s="1629"/>
      <c r="H27" s="1629"/>
      <c r="I27" s="1629"/>
      <c r="J27" s="1629"/>
      <c r="K27" s="1629"/>
      <c r="L27" s="1629"/>
      <c r="M27" s="1629"/>
      <c r="N27" s="1629"/>
      <c r="O27" s="1629"/>
      <c r="P27" s="697"/>
      <c r="Q27" s="304"/>
      <c r="R27" s="493">
        <f t="shared" ref="R27" si="0">C27</f>
        <v>0</v>
      </c>
      <c r="S27" s="493">
        <f t="shared" ref="S27" si="1">G27</f>
        <v>0</v>
      </c>
      <c r="T27" s="493">
        <f t="shared" ref="T27" si="2">L27</f>
        <v>0</v>
      </c>
    </row>
    <row r="28" spans="1:20" s="304" customFormat="1" x14ac:dyDescent="0.2">
      <c r="A28" s="35"/>
      <c r="B28" s="679"/>
      <c r="C28" s="696"/>
      <c r="D28" s="696"/>
      <c r="E28" s="696"/>
      <c r="F28" s="696"/>
      <c r="G28" s="696"/>
      <c r="H28" s="696"/>
      <c r="I28" s="696"/>
      <c r="J28" s="696"/>
      <c r="K28" s="696"/>
      <c r="L28" s="696"/>
      <c r="M28" s="696"/>
      <c r="N28" s="696"/>
      <c r="O28" s="696"/>
      <c r="P28" s="697"/>
      <c r="R28" s="493"/>
      <c r="S28" s="493"/>
      <c r="T28" s="493"/>
    </row>
    <row r="29" spans="1:20" ht="12.75" customHeight="1" thickBot="1" x14ac:dyDescent="0.25">
      <c r="A29" s="3"/>
      <c r="B29" s="698"/>
      <c r="C29" s="664"/>
      <c r="D29" s="664"/>
      <c r="E29" s="664"/>
      <c r="F29" s="664"/>
      <c r="G29" s="664"/>
      <c r="H29" s="664"/>
      <c r="I29" s="664"/>
      <c r="J29" s="664"/>
      <c r="K29" s="664"/>
      <c r="L29" s="664"/>
      <c r="M29" s="664"/>
      <c r="N29" s="664"/>
      <c r="O29" s="934"/>
      <c r="P29" s="933"/>
    </row>
    <row r="30" spans="1:20" ht="14.25" thickTop="1" thickBot="1" x14ac:dyDescent="0.25">
      <c r="B30" s="117"/>
      <c r="C30" s="3"/>
      <c r="D30" s="3"/>
      <c r="E30" s="3"/>
      <c r="G30" s="3"/>
      <c r="H30" s="3"/>
      <c r="I30" s="3"/>
      <c r="J30" s="3"/>
      <c r="K30" s="3"/>
      <c r="L30" s="3"/>
      <c r="M30" s="3"/>
      <c r="N30" s="3"/>
      <c r="O30" s="3"/>
      <c r="P30" s="91"/>
    </row>
    <row r="31" spans="1:20" ht="24.75" customHeight="1" thickTop="1" x14ac:dyDescent="0.2">
      <c r="B31" s="680"/>
      <c r="C31" s="674" t="s">
        <v>653</v>
      </c>
      <c r="D31" s="671"/>
      <c r="E31" s="671"/>
      <c r="F31" s="671"/>
      <c r="G31" s="671"/>
      <c r="H31" s="671"/>
      <c r="I31" s="671"/>
      <c r="J31" s="671"/>
      <c r="K31" s="671"/>
      <c r="L31" s="671"/>
      <c r="M31" s="671"/>
      <c r="N31" s="671"/>
      <c r="O31" s="671"/>
      <c r="P31" s="684"/>
    </row>
    <row r="32" spans="1:20" ht="25.5" customHeight="1" x14ac:dyDescent="0.2">
      <c r="B32" s="655"/>
      <c r="C32" s="1651" t="s">
        <v>652</v>
      </c>
      <c r="D32" s="1652"/>
      <c r="E32" s="1652"/>
      <c r="F32" s="1652"/>
      <c r="G32" s="1652"/>
      <c r="H32" s="1652"/>
      <c r="I32" s="1652"/>
      <c r="J32" s="1652"/>
      <c r="K32" s="1652"/>
      <c r="L32" s="1652"/>
      <c r="M32" s="1652"/>
      <c r="N32" s="1652"/>
      <c r="O32" s="1652"/>
      <c r="P32" s="685"/>
    </row>
    <row r="33" spans="2:20" x14ac:dyDescent="0.2">
      <c r="B33" s="679"/>
      <c r="C33" s="638"/>
      <c r="D33" s="676" t="s">
        <v>432</v>
      </c>
      <c r="E33" s="676" t="s">
        <v>340</v>
      </c>
      <c r="F33" s="1115"/>
      <c r="G33" s="693" t="s">
        <v>669</v>
      </c>
      <c r="H33" s="1311"/>
      <c r="I33" s="1311"/>
      <c r="J33" s="1311"/>
      <c r="K33" s="1311"/>
      <c r="L33" s="1311"/>
      <c r="M33" s="1311"/>
      <c r="N33" s="694"/>
      <c r="O33" s="694"/>
      <c r="P33" s="695"/>
    </row>
    <row r="34" spans="2:20" x14ac:dyDescent="0.2">
      <c r="B34" s="679"/>
      <c r="C34" s="692" t="s">
        <v>434</v>
      </c>
      <c r="D34" s="659"/>
      <c r="E34" s="638"/>
      <c r="F34" s="638" t="s">
        <v>433</v>
      </c>
      <c r="G34" s="659"/>
      <c r="H34" s="659"/>
      <c r="I34" s="659"/>
      <c r="J34" s="659"/>
      <c r="K34" s="659"/>
      <c r="L34" s="659"/>
      <c r="M34" s="659"/>
      <c r="N34" s="659"/>
      <c r="O34" s="659"/>
      <c r="P34" s="685"/>
    </row>
    <row r="35" spans="2:20" ht="13.15" customHeight="1" x14ac:dyDescent="0.2">
      <c r="B35" s="679"/>
      <c r="C35" s="1525" t="s">
        <v>2060</v>
      </c>
      <c r="D35" s="1650"/>
      <c r="E35" s="1650"/>
      <c r="F35" s="1650"/>
      <c r="G35" s="1497" t="s">
        <v>2060</v>
      </c>
      <c r="H35" s="1498"/>
      <c r="I35" s="1498"/>
      <c r="J35" s="1498"/>
      <c r="K35" s="1499"/>
      <c r="L35" s="1525" t="s">
        <v>2060</v>
      </c>
      <c r="M35" s="1650"/>
      <c r="N35" s="1650"/>
      <c r="O35" s="1650"/>
      <c r="P35" s="930"/>
    </row>
    <row r="36" spans="2:20" x14ac:dyDescent="0.2">
      <c r="B36" s="679"/>
      <c r="C36" s="1650"/>
      <c r="D36" s="1650"/>
      <c r="E36" s="1650"/>
      <c r="F36" s="1650"/>
      <c r="G36" s="1500"/>
      <c r="H36" s="1501"/>
      <c r="I36" s="1501"/>
      <c r="J36" s="1501"/>
      <c r="K36" s="1502"/>
      <c r="L36" s="1650"/>
      <c r="M36" s="1650"/>
      <c r="N36" s="1650"/>
      <c r="O36" s="1650"/>
      <c r="P36" s="930"/>
    </row>
    <row r="37" spans="2:20" x14ac:dyDescent="0.2">
      <c r="B37" s="679"/>
      <c r="C37" s="1629"/>
      <c r="D37" s="1629"/>
      <c r="E37" s="1629"/>
      <c r="F37" s="1629"/>
      <c r="G37" s="1630"/>
      <c r="H37" s="1631"/>
      <c r="I37" s="1631"/>
      <c r="J37" s="1631"/>
      <c r="K37" s="1632"/>
      <c r="L37" s="1630"/>
      <c r="M37" s="1631"/>
      <c r="N37" s="1631"/>
      <c r="O37" s="1632"/>
      <c r="P37" s="695"/>
      <c r="R37" s="493">
        <f>C37</f>
        <v>0</v>
      </c>
      <c r="S37" s="493">
        <f>G37</f>
        <v>0</v>
      </c>
      <c r="T37" s="493">
        <f>L37</f>
        <v>0</v>
      </c>
    </row>
    <row r="38" spans="2:20" s="280" customFormat="1" hidden="1" x14ac:dyDescent="0.2">
      <c r="B38" s="94"/>
      <c r="C38" s="1629"/>
      <c r="D38" s="1629"/>
      <c r="E38" s="1629"/>
      <c r="F38" s="1629"/>
      <c r="G38" s="1630"/>
      <c r="H38" s="1631"/>
      <c r="I38" s="1631"/>
      <c r="J38" s="1631"/>
      <c r="K38" s="1632"/>
      <c r="L38" s="1629"/>
      <c r="M38" s="1629"/>
      <c r="N38" s="1629"/>
      <c r="O38" s="1629"/>
      <c r="P38" s="695"/>
      <c r="Q38" s="498"/>
      <c r="R38" s="493">
        <f>C38</f>
        <v>0</v>
      </c>
      <c r="S38" s="493">
        <f>G38</f>
        <v>0</v>
      </c>
      <c r="T38" s="493">
        <f>L38</f>
        <v>0</v>
      </c>
    </row>
    <row r="39" spans="2:20" s="304" customFormat="1" x14ac:dyDescent="0.2">
      <c r="B39" s="679"/>
      <c r="C39" s="696"/>
      <c r="D39" s="696"/>
      <c r="E39" s="696"/>
      <c r="F39" s="696"/>
      <c r="G39" s="696"/>
      <c r="H39" s="696"/>
      <c r="I39" s="696"/>
      <c r="J39" s="696"/>
      <c r="K39" s="696"/>
      <c r="L39" s="696"/>
      <c r="M39" s="696"/>
      <c r="N39" s="696"/>
      <c r="O39" s="696"/>
      <c r="P39" s="695"/>
      <c r="Q39" s="493"/>
      <c r="R39" s="493"/>
      <c r="S39" s="496"/>
    </row>
    <row r="40" spans="2:20" ht="17.25" customHeight="1" thickBot="1" x14ac:dyDescent="0.25">
      <c r="B40" s="698"/>
      <c r="C40" s="664"/>
      <c r="D40" s="664"/>
      <c r="E40" s="664"/>
      <c r="F40" s="664"/>
      <c r="G40" s="664"/>
      <c r="H40" s="664"/>
      <c r="I40" s="664"/>
      <c r="J40" s="664"/>
      <c r="K40" s="664"/>
      <c r="L40" s="664"/>
      <c r="M40" s="664"/>
      <c r="N40" s="664"/>
      <c r="O40" s="664"/>
      <c r="P40" s="699"/>
    </row>
    <row r="41" spans="2:20" ht="13.5" thickTop="1" x14ac:dyDescent="0.2">
      <c r="B41" s="87"/>
      <c r="C41" s="3"/>
      <c r="D41" s="3"/>
      <c r="E41" s="3"/>
      <c r="F41" s="3"/>
      <c r="G41" s="3"/>
      <c r="H41" s="3"/>
      <c r="I41" s="3"/>
      <c r="J41" s="3"/>
      <c r="K41" s="3"/>
      <c r="L41" s="3"/>
      <c r="M41" s="3"/>
      <c r="N41" s="3"/>
      <c r="O41" s="3"/>
      <c r="P41" s="87"/>
    </row>
    <row r="43" spans="2:20" x14ac:dyDescent="0.2">
      <c r="B43" t="s">
        <v>284</v>
      </c>
      <c r="F43" s="61"/>
      <c r="G43" s="61"/>
      <c r="H43" s="61"/>
      <c r="I43" s="61"/>
      <c r="J43" s="61"/>
      <c r="K43" s="61"/>
      <c r="L43" s="61"/>
      <c r="M43" s="3"/>
      <c r="N43" s="93"/>
      <c r="O43" s="3"/>
    </row>
    <row r="44" spans="2:20" x14ac:dyDescent="0.2">
      <c r="B44" s="1639"/>
      <c r="C44" s="1640"/>
      <c r="D44" s="1640"/>
      <c r="E44" s="1640"/>
      <c r="F44" s="1640"/>
      <c r="G44" s="1640"/>
      <c r="H44" s="1640"/>
      <c r="I44" s="1640"/>
      <c r="J44" s="1640"/>
      <c r="K44" s="1640"/>
      <c r="L44" s="1640"/>
      <c r="M44" s="1640"/>
      <c r="N44" s="1640"/>
      <c r="O44" s="1640"/>
      <c r="R44" s="493">
        <f>B44</f>
        <v>0</v>
      </c>
    </row>
  </sheetData>
  <sheetProtection algorithmName="SHA-512" hashValue="1JdfPCV3fbU02u7DmU04AEB34CWf+d//GRteRmYRSvXxX4JqIAKTiwiSUD07DtTHjSXmfR7ZIRZsqhZUjdVLMA==" saltValue="65/sdhFlwmW3VTXbFUNmVQ==" spinCount="100000" sheet="1" objects="1" scenarios="1" formatCells="0"/>
  <customSheetViews>
    <customSheetView guid="{261BAEAF-D16F-41C7-9125-84B264CAC60E}" hiddenRows="1" showRuler="0">
      <pane ySplit="4" topLeftCell="A7" activePane="bottomLeft" state="frozen"/>
      <selection pane="bottomLeft" activeCell="B7" sqref="B7"/>
      <rowBreaks count="1" manualBreakCount="1">
        <brk id="48" min="1" max="15" man="1"/>
      </rowBreaks>
      <pageMargins left="0.5" right="0.5" top="0.5" bottom="0.5" header="0.25" footer="0.5"/>
      <pageSetup orientation="landscape" r:id="rId1"/>
      <headerFooter alignWithMargins="0">
        <oddHeader>&amp;LGARAGE - ADDITIONAL COVERAGES&amp;RPage &amp;P of &amp;N</oddHeader>
      </headerFooter>
    </customSheetView>
  </customSheetViews>
  <mergeCells count="29">
    <mergeCell ref="B44:O44"/>
    <mergeCell ref="C18:L18"/>
    <mergeCell ref="C11:G11"/>
    <mergeCell ref="M9:Q9"/>
    <mergeCell ref="K10:Q10"/>
    <mergeCell ref="C25:F25"/>
    <mergeCell ref="L25:O25"/>
    <mergeCell ref="C27:F27"/>
    <mergeCell ref="C26:F26"/>
    <mergeCell ref="L26:O26"/>
    <mergeCell ref="C35:F36"/>
    <mergeCell ref="C32:O32"/>
    <mergeCell ref="G35:K36"/>
    <mergeCell ref="L35:O36"/>
    <mergeCell ref="C9:G9"/>
    <mergeCell ref="C10:H10"/>
    <mergeCell ref="G26:K26"/>
    <mergeCell ref="M11:N11"/>
    <mergeCell ref="L27:O27"/>
    <mergeCell ref="G25:K25"/>
    <mergeCell ref="G27:K27"/>
    <mergeCell ref="O11:Q11"/>
    <mergeCell ref="C38:F38"/>
    <mergeCell ref="G38:K38"/>
    <mergeCell ref="L38:O38"/>
    <mergeCell ref="H33:M33"/>
    <mergeCell ref="G37:K37"/>
    <mergeCell ref="C37:F37"/>
    <mergeCell ref="L37:O37"/>
  </mergeCells>
  <phoneticPr fontId="21" type="noConversion"/>
  <conditionalFormatting sqref="N8">
    <cfRule type="expression" dxfId="25" priority="1">
      <formula>AND(OR(K_AEO_Sel="X",K_AEO_Sel="x"),K_AEO_ded="",OR(A_Main_State="AK",A_Main_State="FL",A_Main_State="MA",A_Main_State="VA"))</formula>
    </cfRule>
  </conditionalFormatting>
  <dataValidations xWindow="199" yWindow="395" count="16">
    <dataValidation type="list" allowBlank="1" showInputMessage="1" showErrorMessage="1" sqref="E47:E52" xr:uid="{00000000-0002-0000-0800-000000000000}">
      <formula1>"PP,PU,TRK,TCT,TLR"</formula1>
    </dataValidation>
    <dataValidation type="list" allowBlank="1" showInputMessage="1" showErrorMessage="1" sqref="H47:H52" xr:uid="{00000000-0002-0000-0800-000001000000}">
      <formula1>"Owned,Leased"</formula1>
    </dataValidation>
    <dataValidation allowBlank="1" showInputMessage="1" promptTitle="If this box is blue:" prompt="The actual check digit doesn't match the calculated check digit." sqref="F47:F52" xr:uid="{00000000-0002-0000-0800-000002000000}"/>
    <dataValidation type="whole" operator="lessThanOrEqual" allowBlank="1" showInputMessage="1" showErrorMessage="1" promptTitle="Designated Driver UM/UIM " prompt="Increased limit maximum is $500,000" sqref="F33" xr:uid="{00000000-0002-0000-0800-000003000000}">
      <formula1>500000</formula1>
    </dataValidation>
    <dataValidation type="list" allowBlank="1" showInputMessage="1" showErrorMessage="1" error="Please select from drop down." sqref="G21" xr:uid="{00000000-0002-0000-0800-000004000000}">
      <formula1>ddGrDOCLimit</formula1>
    </dataValidation>
    <dataValidation type="whole" operator="lessThanOrEqual" allowBlank="1" showInputMessage="1" showErrorMessage="1" promptTitle="DOC UM/UIM" prompt="Increased limit maximum is $500,000" sqref="G22" xr:uid="{00000000-0002-0000-0800-000005000000}">
      <formula1>500000</formula1>
    </dataValidation>
    <dataValidation type="list" allowBlank="1" showInputMessage="1" showErrorMessage="1" error="Please select from drop down." sqref="N8" xr:uid="{00000000-0002-0000-0800-000006000000}">
      <formula1>ddAEODed</formula1>
    </dataValidation>
    <dataValidation type="list" allowBlank="1" showInputMessage="1" showErrorMessage="1" error="Please select from drop down._x000a_" sqref="I8" xr:uid="{00000000-0002-0000-0800-000007000000}">
      <formula1>ddGrDiscrDed</formula1>
    </dataValidation>
    <dataValidation allowBlank="1" showErrorMessage="1" prompt="Not available in CA." sqref="B8:B9" xr:uid="{00000000-0002-0000-0800-000008000000}"/>
    <dataValidation allowBlank="1" showInputMessage="1" showErrorMessage="1" prompt="For CA, use CA Only coverage below." sqref="B10" xr:uid="{00000000-0002-0000-0800-000009000000}"/>
    <dataValidation allowBlank="1" showInputMessage="1" showErrorMessage="1" prompt="For TX use Gen Liab page." sqref="J14" xr:uid="{00000000-0002-0000-0800-00000A000000}"/>
    <dataValidation type="list" allowBlank="1" showInputMessage="1" showErrorMessage="1" error="Please select from drop down._x000a_" sqref="I9" xr:uid="{00000000-0002-0000-0800-00000B000000}">
      <formula1>ddGrDiscr3rdDed</formula1>
    </dataValidation>
    <dataValidation type="list" allowBlank="1" showInputMessage="1" showErrorMessage="1" error="Please select from drop down." prompt="Underwriter's approval required for any limit over $50,000." sqref="H9" xr:uid="{00000000-0002-0000-0800-00000C000000}">
      <formula1>ddGrDiscr3rdLimit</formula1>
    </dataValidation>
    <dataValidation type="list" allowBlank="1" showInputMessage="1" showErrorMessage="1" sqref="H11" xr:uid="{00000000-0002-0000-0800-00000D000000}">
      <formula1>ddGrAEOLimit</formula1>
    </dataValidation>
    <dataValidation type="list" allowBlank="1" showInputMessage="1" showErrorMessage="1" sqref="I11" xr:uid="{00000000-0002-0000-0800-00000E000000}">
      <formula1>ddCrimeDedOpts</formula1>
    </dataValidation>
    <dataValidation type="list" allowBlank="1" showInputMessage="1" showErrorMessage="1" sqref="G20" xr:uid="{00000000-0002-0000-0800-00000F000000}">
      <formula1>ddGrDOCCompDed</formula1>
    </dataValidation>
  </dataValidations>
  <pageMargins left="0.25" right="0.25" top="0.75" bottom="0.75" header="0.3" footer="0.3"/>
  <pageSetup scale="64" fitToHeight="0" orientation="portrait" r:id="rId2"/>
  <headerFooter>
    <oddHeader>&amp;L&amp;"Arial,Bold"&amp;12GARAGE - Additional Coverages</oddHeader>
    <oddFooter xml:space="preserve">&amp;C© 2007-2016 Harco National Insurance Company. All rights reserved.
</oddFooter>
  </headerFooter>
  <drawing r:id="rId3"/>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indexed="50"/>
  </sheetPr>
  <dimension ref="A1:AG47"/>
  <sheetViews>
    <sheetView showGridLines="0" zoomScale="75" zoomScaleNormal="75" workbookViewId="0">
      <selection activeCell="H6" sqref="H6"/>
    </sheetView>
  </sheetViews>
  <sheetFormatPr defaultColWidth="9.140625" defaultRowHeight="12.75" x14ac:dyDescent="0.2"/>
  <cols>
    <col min="1" max="1" width="3.42578125" style="251" customWidth="1"/>
    <col min="2" max="3" width="9.140625" style="251" hidden="1" customWidth="1"/>
    <col min="4" max="6" width="9.140625" style="251"/>
    <col min="7" max="7" width="11.28515625" style="251" customWidth="1"/>
    <col min="8" max="8" width="13" style="251" customWidth="1"/>
    <col min="9" max="9" width="19" style="251" customWidth="1"/>
    <col min="10" max="10" width="10.28515625" style="251" customWidth="1"/>
    <col min="11" max="11" width="9.140625" style="251"/>
    <col min="12" max="12" width="17.5703125" style="251" customWidth="1"/>
    <col min="13" max="13" width="11.85546875" style="251" customWidth="1"/>
    <col min="14" max="14" width="9.140625" style="251"/>
    <col min="15" max="15" width="10.5703125" style="251" customWidth="1"/>
    <col min="16" max="16" width="12.42578125" style="251" customWidth="1"/>
    <col min="17" max="17" width="13.5703125" style="251" customWidth="1"/>
    <col min="18" max="18" width="14.5703125" style="251" customWidth="1"/>
    <col min="19" max="19" width="21.7109375" style="251" hidden="1" customWidth="1"/>
    <col min="20" max="20" width="12.28515625" style="251" hidden="1" customWidth="1"/>
    <col min="21" max="21" width="23.5703125" style="304" hidden="1" customWidth="1"/>
    <col min="22" max="22" width="21.28515625" style="251" hidden="1" customWidth="1"/>
    <col min="23" max="23" width="18.7109375" style="251" hidden="1" customWidth="1"/>
    <col min="24" max="24" width="19.28515625" style="251" hidden="1" customWidth="1"/>
    <col min="25" max="26" width="17.28515625" style="251" hidden="1" customWidth="1"/>
    <col min="27" max="27" width="20.28515625" style="251" hidden="1" customWidth="1"/>
    <col min="28" max="28" width="14.28515625" style="251" hidden="1" customWidth="1"/>
    <col min="29" max="29" width="13.85546875" style="251" hidden="1" customWidth="1"/>
    <col min="30" max="16384" width="9.140625" style="251"/>
  </cols>
  <sheetData>
    <row r="1" spans="1:33" x14ac:dyDescent="0.2">
      <c r="S1" s="18" t="s">
        <v>2085</v>
      </c>
    </row>
    <row r="4" spans="1:33" ht="45" customHeight="1" thickBot="1" x14ac:dyDescent="0.3">
      <c r="F4" s="1658" t="s">
        <v>2019</v>
      </c>
      <c r="G4" s="1658"/>
      <c r="H4" s="1658"/>
      <c r="I4" s="1658"/>
      <c r="K4" s="633"/>
      <c r="L4" s="633"/>
      <c r="O4" s="633"/>
      <c r="P4" s="633"/>
      <c r="Q4" s="633"/>
      <c r="R4" s="13">
        <f>'A-Gen'!$J$8</f>
        <v>0</v>
      </c>
    </row>
    <row r="5" spans="1:33" ht="13.5" customHeight="1" thickTop="1" x14ac:dyDescent="0.2">
      <c r="D5" s="304"/>
      <c r="E5" s="1555" t="s">
        <v>953</v>
      </c>
      <c r="F5" s="1556"/>
      <c r="G5" s="1556"/>
      <c r="H5" s="1556"/>
      <c r="I5" s="1556"/>
      <c r="J5" s="1556"/>
      <c r="K5" s="1556"/>
      <c r="L5" s="1556"/>
      <c r="M5" s="1557"/>
      <c r="O5" s="304"/>
      <c r="P5" s="294"/>
      <c r="Q5" s="294"/>
      <c r="R5" s="1142">
        <f>'A-Gen'!$C$10</f>
        <v>0</v>
      </c>
      <c r="U5" s="251"/>
      <c r="Y5" s="614"/>
    </row>
    <row r="6" spans="1:33" ht="37.15" customHeight="1" x14ac:dyDescent="0.2">
      <c r="D6" s="304"/>
      <c r="E6" s="1603" t="s">
        <v>2020</v>
      </c>
      <c r="F6" s="1565"/>
      <c r="G6" s="972" t="s">
        <v>1742</v>
      </c>
      <c r="H6" s="718"/>
      <c r="I6" s="1662" t="s">
        <v>2020</v>
      </c>
      <c r="J6" s="1660"/>
      <c r="K6" s="1661"/>
      <c r="L6" s="709" t="s">
        <v>1743</v>
      </c>
      <c r="M6" s="1253"/>
      <c r="O6" s="304"/>
      <c r="P6" s="294"/>
      <c r="Q6" s="294"/>
      <c r="U6" s="251"/>
      <c r="Y6" s="614"/>
    </row>
    <row r="7" spans="1:33" s="304" customFormat="1" ht="33" customHeight="1" x14ac:dyDescent="0.2">
      <c r="E7" s="1576"/>
      <c r="F7" s="1606"/>
      <c r="G7" s="972" t="s">
        <v>1982</v>
      </c>
      <c r="H7" s="1252"/>
      <c r="I7" s="1659" t="s">
        <v>957</v>
      </c>
      <c r="J7" s="1660"/>
      <c r="K7" s="1661"/>
      <c r="L7" s="1150" t="s">
        <v>594</v>
      </c>
      <c r="M7" s="1152" t="s">
        <v>955</v>
      </c>
      <c r="P7" s="294"/>
      <c r="Q7" s="294"/>
      <c r="Y7" s="635"/>
    </row>
    <row r="8" spans="1:33" ht="33.6" customHeight="1" thickBot="1" x14ac:dyDescent="0.25">
      <c r="A8" s="247"/>
      <c r="B8" s="254" t="s">
        <v>266</v>
      </c>
      <c r="C8" s="255" t="s">
        <v>690</v>
      </c>
      <c r="D8" s="597"/>
      <c r="E8" s="1108" t="s">
        <v>584</v>
      </c>
      <c r="F8" s="707" t="s">
        <v>259</v>
      </c>
      <c r="G8" s="708" t="s">
        <v>1993</v>
      </c>
      <c r="H8" s="708" t="s">
        <v>1981</v>
      </c>
      <c r="I8" s="708" t="s">
        <v>958</v>
      </c>
      <c r="J8" s="708" t="s">
        <v>959</v>
      </c>
      <c r="K8" s="708" t="s">
        <v>756</v>
      </c>
      <c r="L8" s="707" t="s">
        <v>259</v>
      </c>
      <c r="M8" s="1153" t="s">
        <v>961</v>
      </c>
      <c r="O8" s="304"/>
      <c r="P8" s="715"/>
      <c r="Q8" s="610"/>
      <c r="U8" s="606" t="s">
        <v>958</v>
      </c>
      <c r="V8" s="607" t="s">
        <v>960</v>
      </c>
      <c r="W8" s="607" t="s">
        <v>756</v>
      </c>
      <c r="X8" s="609" t="s">
        <v>2027</v>
      </c>
      <c r="Y8" s="608" t="s">
        <v>956</v>
      </c>
      <c r="Z8" s="189" t="s">
        <v>2028</v>
      </c>
      <c r="AA8" s="954" t="s">
        <v>2033</v>
      </c>
      <c r="AB8" s="613" t="s">
        <v>962</v>
      </c>
    </row>
    <row r="9" spans="1:33" ht="21" hidden="1" customHeight="1" x14ac:dyDescent="0.2">
      <c r="A9" s="35"/>
      <c r="B9" s="403">
        <v>0</v>
      </c>
      <c r="C9" s="406">
        <v>0</v>
      </c>
      <c r="D9" s="600"/>
      <c r="E9" s="114">
        <v>0</v>
      </c>
      <c r="F9" s="711"/>
      <c r="G9" s="712"/>
      <c r="H9" s="1258" t="str">
        <f>IF(F9&gt;0,L_WindHail_Ded,"")</f>
        <v/>
      </c>
      <c r="I9" s="713"/>
      <c r="J9" s="713"/>
      <c r="K9" s="713"/>
      <c r="L9" s="711">
        <f>F9</f>
        <v>0</v>
      </c>
      <c r="M9" s="1254"/>
      <c r="O9" s="304"/>
      <c r="Q9" s="716"/>
      <c r="U9" s="260">
        <f>ROUND('L-DPD'!$F9*'L-DPD'!I9,0)</f>
        <v>0</v>
      </c>
      <c r="V9" s="260">
        <f>ROUND('L-DPD'!$F9*'L-DPD'!J9,0)</f>
        <v>0</v>
      </c>
      <c r="W9" s="260">
        <f>ROUND('L-DPD'!$F9*'L-DPD'!K9,0)</f>
        <v>0</v>
      </c>
      <c r="X9" s="588" t="str">
        <f>IF(AND(L_Coll_Ded_All&gt;0,(AND(L9&lt;&gt;"",L9&gt;0))),L_Coll_Ded_All,"")</f>
        <v/>
      </c>
      <c r="Y9" s="261" t="str">
        <f>IF(A_Business_Type_Code_HC = "Equipment","22,28,29,31,32","22,28,29,31")</f>
        <v>22,28,29,31</v>
      </c>
      <c r="Z9" s="588" t="str">
        <f>IF(AND(L_OTC_Ded_All&gt;0,(AND(F9&lt;&gt;"",F9&gt;0))),L_OTC_Ded_All,"")</f>
        <v/>
      </c>
      <c r="AA9" s="716"/>
      <c r="AB9" s="615">
        <f>'L-DPD'!L9</f>
        <v>0</v>
      </c>
      <c r="AC9" s="251" t="e">
        <f>ROUND(F9/G9,0)</f>
        <v>#DIV/0!</v>
      </c>
      <c r="AG9" s="614"/>
    </row>
    <row r="10" spans="1:33" ht="21" hidden="1" customHeight="1" x14ac:dyDescent="0.2">
      <c r="A10" s="35"/>
      <c r="B10" s="403" t="s">
        <v>2384</v>
      </c>
      <c r="C10" s="407" t="s">
        <v>415</v>
      </c>
      <c r="D10" s="601"/>
      <c r="E10" s="114" t="s">
        <v>415</v>
      </c>
      <c r="F10" s="711"/>
      <c r="G10" s="712"/>
      <c r="H10" s="1259" t="str">
        <f>IF(F10&gt;0,L_WindHail_Ded,"")</f>
        <v/>
      </c>
      <c r="I10" s="714"/>
      <c r="J10" s="714"/>
      <c r="K10" s="714"/>
      <c r="L10" s="711">
        <f>F10</f>
        <v>0</v>
      </c>
      <c r="M10" s="1254"/>
      <c r="N10" s="635"/>
      <c r="O10" s="1151"/>
      <c r="Q10" s="716"/>
      <c r="S10" s="635"/>
      <c r="U10" s="260">
        <f>ROUND('L-DPD'!$F10*'L-DPD'!I10,0)</f>
        <v>0</v>
      </c>
      <c r="V10" s="260">
        <f>ROUND('L-DPD'!$F10*'L-DPD'!J10,0)</f>
        <v>0</v>
      </c>
      <c r="W10" s="260">
        <f>ROUND('L-DPD'!$F10*'L-DPD'!K10,0)</f>
        <v>0</v>
      </c>
      <c r="X10" s="588" t="str">
        <f>IF(AND(L_Coll_Ded_All&gt;0,(AND(L10&lt;&gt;"",L10&gt;0))),L_Coll_Ded_All,"")</f>
        <v/>
      </c>
      <c r="Y10" s="261" t="str">
        <f>IF(A_Business_Type_Code_HC = "Equipment","22,28,29,31,32","22,28,29,31")</f>
        <v>22,28,29,31</v>
      </c>
      <c r="Z10" s="588" t="str">
        <f>IF(AND(L_OTC_Ded_All&gt;0,(AND(F10&lt;&gt;"",F10&gt;0))),L_OTC_Ded_All,"")</f>
        <v/>
      </c>
      <c r="AA10" s="716"/>
      <c r="AB10" s="615">
        <f>'L-DPD'!L10</f>
        <v>0</v>
      </c>
      <c r="AC10" s="635" t="e">
        <f>ROUND(F10/G10,0)</f>
        <v>#DIV/0!</v>
      </c>
      <c r="AG10" s="614"/>
    </row>
    <row r="11" spans="1:33" ht="17.45" hidden="1" customHeight="1" thickBot="1" x14ac:dyDescent="0.25">
      <c r="D11" s="304"/>
      <c r="E11" s="1027" t="s">
        <v>501</v>
      </c>
      <c r="F11" s="611"/>
      <c r="G11" s="611"/>
      <c r="H11" s="611"/>
      <c r="I11" s="611"/>
      <c r="J11" s="611"/>
      <c r="K11" s="611"/>
      <c r="L11" s="611"/>
      <c r="M11" s="717"/>
      <c r="N11" s="1154"/>
      <c r="O11" s="19"/>
      <c r="P11" s="19"/>
      <c r="Q11" s="19"/>
      <c r="R11" s="19"/>
      <c r="S11" s="642"/>
      <c r="T11" s="614"/>
      <c r="AG11" s="614"/>
    </row>
    <row r="12" spans="1:33" ht="14.25" thickTop="1" thickBot="1" x14ac:dyDescent="0.25">
      <c r="E12" s="117"/>
      <c r="F12" s="262"/>
      <c r="G12" s="87"/>
      <c r="H12" s="87"/>
      <c r="I12" s="87"/>
      <c r="J12" s="87"/>
      <c r="K12" s="87"/>
      <c r="L12" s="87"/>
      <c r="M12" s="87"/>
      <c r="N12" s="1151"/>
      <c r="O12" s="635"/>
      <c r="P12" s="635"/>
      <c r="Q12" s="635"/>
      <c r="R12" s="635"/>
      <c r="S12" s="635"/>
    </row>
    <row r="13" spans="1:33" ht="13.5" thickTop="1" x14ac:dyDescent="0.2">
      <c r="E13" s="1555" t="s">
        <v>963</v>
      </c>
      <c r="F13" s="1556"/>
      <c r="G13" s="1556"/>
      <c r="H13" s="1556"/>
      <c r="I13" s="1556"/>
      <c r="J13" s="1557"/>
      <c r="L13" s="304"/>
      <c r="U13" s="251"/>
    </row>
    <row r="14" spans="1:33" x14ac:dyDescent="0.2">
      <c r="E14" s="1040" t="s">
        <v>720</v>
      </c>
      <c r="F14" s="1656" t="s">
        <v>721</v>
      </c>
      <c r="G14" s="1656"/>
      <c r="H14" s="1656" t="s">
        <v>722</v>
      </c>
      <c r="I14" s="1656"/>
      <c r="J14" s="1657"/>
      <c r="L14" s="304"/>
      <c r="U14" s="251"/>
    </row>
    <row r="15" spans="1:33" x14ac:dyDescent="0.2">
      <c r="E15" s="719" t="s">
        <v>388</v>
      </c>
      <c r="F15" s="1656" t="s">
        <v>559</v>
      </c>
      <c r="G15" s="1656"/>
      <c r="H15" s="1671">
        <v>1</v>
      </c>
      <c r="I15" s="1671"/>
      <c r="J15" s="1672"/>
      <c r="L15" s="304"/>
      <c r="U15" s="251"/>
    </row>
    <row r="16" spans="1:33" ht="13.5" thickBot="1" x14ac:dyDescent="0.25">
      <c r="E16" s="720" t="s">
        <v>388</v>
      </c>
      <c r="F16" s="1673" t="s">
        <v>560</v>
      </c>
      <c r="G16" s="1673"/>
      <c r="H16" s="1683">
        <v>1</v>
      </c>
      <c r="I16" s="1683"/>
      <c r="J16" s="1684"/>
      <c r="L16" s="304"/>
      <c r="U16" s="251"/>
    </row>
    <row r="17" spans="3:29" ht="13.5" thickTop="1" x14ac:dyDescent="0.2"/>
    <row r="19" spans="3:29" ht="29.45" customHeight="1" x14ac:dyDescent="0.25">
      <c r="C19" s="18" t="s">
        <v>1582</v>
      </c>
      <c r="D19" s="721" t="s">
        <v>525</v>
      </c>
      <c r="E19" s="721"/>
      <c r="F19" s="1669" t="s">
        <v>1566</v>
      </c>
      <c r="G19" s="1669"/>
      <c r="H19" s="1669"/>
      <c r="I19" s="1669"/>
      <c r="J19" s="1669"/>
      <c r="K19" s="1669"/>
      <c r="L19" s="1669"/>
      <c r="M19" s="1669"/>
      <c r="N19" s="1669"/>
      <c r="O19" s="1122"/>
      <c r="P19" s="1122"/>
      <c r="Q19" s="1122"/>
      <c r="R19" s="1122"/>
      <c r="S19" s="1009"/>
    </row>
    <row r="20" spans="3:29" s="416" customFormat="1" ht="88.15" customHeight="1" x14ac:dyDescent="0.2">
      <c r="C20" s="382" t="s">
        <v>1583</v>
      </c>
      <c r="D20" s="722">
        <v>1</v>
      </c>
      <c r="E20" s="722" t="s">
        <v>472</v>
      </c>
      <c r="F20" s="1674" t="s">
        <v>1443</v>
      </c>
      <c r="G20" s="1675"/>
      <c r="H20" s="1675"/>
      <c r="I20" s="1675"/>
      <c r="J20" s="1675"/>
      <c r="K20" s="1676"/>
      <c r="L20" s="1666"/>
      <c r="M20" s="1667"/>
      <c r="N20" s="1668"/>
      <c r="O20" s="1069"/>
      <c r="P20" s="1069"/>
      <c r="Q20" s="1069"/>
      <c r="R20" s="1069"/>
      <c r="S20" s="1009"/>
      <c r="W20" s="420" t="b">
        <v>0</v>
      </c>
      <c r="X20" s="420" t="b">
        <v>0</v>
      </c>
      <c r="Y20" s="420" t="b">
        <v>0</v>
      </c>
      <c r="Z20" s="420" t="b">
        <v>0</v>
      </c>
      <c r="AA20" s="420" t="b">
        <v>0</v>
      </c>
      <c r="AB20" s="420" t="b">
        <v>0</v>
      </c>
    </row>
    <row r="21" spans="3:29" ht="14.25" x14ac:dyDescent="0.2">
      <c r="C21" s="251">
        <v>53</v>
      </c>
      <c r="D21" s="723"/>
      <c r="E21" s="722"/>
      <c r="F21" s="1680" t="s">
        <v>1440</v>
      </c>
      <c r="G21" s="1681"/>
      <c r="H21" s="1681"/>
      <c r="I21" s="1681"/>
      <c r="J21" s="1681"/>
      <c r="K21" s="1682"/>
      <c r="L21" s="1663"/>
      <c r="M21" s="1664"/>
      <c r="N21" s="1665"/>
      <c r="O21" s="1123"/>
      <c r="P21" s="1123"/>
      <c r="Q21" s="1123"/>
      <c r="R21" s="1123"/>
      <c r="S21" s="1041"/>
      <c r="T21" s="304"/>
      <c r="U21" s="251"/>
      <c r="AC21" s="493">
        <f>L21</f>
        <v>0</v>
      </c>
    </row>
    <row r="22" spans="3:29" ht="14.25" x14ac:dyDescent="0.2">
      <c r="C22" s="251">
        <v>189</v>
      </c>
      <c r="D22" s="722">
        <v>2</v>
      </c>
      <c r="E22" s="722" t="s">
        <v>472</v>
      </c>
      <c r="F22" s="1677" t="s">
        <v>1567</v>
      </c>
      <c r="G22" s="1678"/>
      <c r="H22" s="1678"/>
      <c r="I22" s="1678"/>
      <c r="J22" s="1678"/>
      <c r="K22" s="1679"/>
      <c r="L22" s="1670"/>
      <c r="M22" s="1670"/>
      <c r="N22" s="1670"/>
      <c r="O22" s="1124"/>
      <c r="P22" s="1124"/>
      <c r="Q22" s="1124"/>
      <c r="R22" s="1124"/>
      <c r="S22" s="1009"/>
    </row>
    <row r="23" spans="3:29" ht="38.450000000000003" customHeight="1" x14ac:dyDescent="0.2">
      <c r="C23" s="251">
        <v>190</v>
      </c>
      <c r="D23" s="722">
        <v>3</v>
      </c>
      <c r="E23" s="722" t="s">
        <v>472</v>
      </c>
      <c r="F23" s="1686" t="s">
        <v>1568</v>
      </c>
      <c r="G23" s="1687"/>
      <c r="H23" s="1687"/>
      <c r="I23" s="1687"/>
      <c r="J23" s="1687"/>
      <c r="K23" s="1688"/>
      <c r="L23" s="1685"/>
      <c r="M23" s="1685"/>
      <c r="N23" s="1685"/>
      <c r="O23" s="1124"/>
      <c r="P23" s="1124"/>
      <c r="Q23" s="1124"/>
      <c r="R23" s="1124"/>
      <c r="S23" s="1009"/>
    </row>
    <row r="24" spans="3:29" s="304" customFormat="1" ht="14.25" x14ac:dyDescent="0.2">
      <c r="D24" s="722">
        <v>4</v>
      </c>
      <c r="E24" s="1055" t="s">
        <v>472</v>
      </c>
      <c r="F24" s="1686" t="s">
        <v>2070</v>
      </c>
      <c r="G24" s="1687"/>
      <c r="H24" s="1687"/>
      <c r="I24" s="1687"/>
      <c r="J24" s="1687"/>
      <c r="K24" s="1688"/>
      <c r="L24" s="1689">
        <v>0</v>
      </c>
      <c r="M24" s="1690"/>
      <c r="N24" s="1690"/>
      <c r="O24" s="1125"/>
      <c r="P24" s="1126"/>
      <c r="Q24" s="1126"/>
      <c r="R24" s="1126"/>
    </row>
    <row r="25" spans="3:29" ht="14.25" x14ac:dyDescent="0.2">
      <c r="C25" s="251">
        <v>191</v>
      </c>
      <c r="D25" s="723">
        <v>5</v>
      </c>
      <c r="E25" s="724"/>
      <c r="F25" s="1694" t="s">
        <v>1403</v>
      </c>
      <c r="G25" s="1695"/>
      <c r="H25" s="1695"/>
      <c r="I25" s="1695"/>
      <c r="J25" s="1695"/>
      <c r="K25" s="1696"/>
      <c r="L25" s="1691"/>
      <c r="M25" s="1692"/>
      <c r="N25" s="1692"/>
      <c r="O25" s="1127"/>
      <c r="P25" s="129"/>
      <c r="Q25" s="129"/>
      <c r="R25" s="129"/>
      <c r="U25" s="251"/>
      <c r="Y25" s="493"/>
      <c r="AC25" s="493">
        <f>L25</f>
        <v>0</v>
      </c>
    </row>
    <row r="27" spans="3:29" ht="18" x14ac:dyDescent="0.25">
      <c r="D27" s="460"/>
    </row>
    <row r="28" spans="3:29" ht="14.25" x14ac:dyDescent="0.2">
      <c r="D28" s="461"/>
    </row>
    <row r="29" spans="3:29" ht="14.25" x14ac:dyDescent="0.2">
      <c r="D29" s="462"/>
    </row>
    <row r="30" spans="3:29" ht="14.25" x14ac:dyDescent="0.2">
      <c r="D30" s="462"/>
    </row>
    <row r="31" spans="3:29" ht="14.25" x14ac:dyDescent="0.2">
      <c r="D31" s="463"/>
    </row>
    <row r="32" spans="3:29" ht="14.25" x14ac:dyDescent="0.2">
      <c r="D32" s="463"/>
    </row>
    <row r="33" spans="4:4" ht="14.25" x14ac:dyDescent="0.2">
      <c r="D33" s="464"/>
    </row>
    <row r="34" spans="4:4" ht="14.25" x14ac:dyDescent="0.2">
      <c r="D34" s="464"/>
    </row>
    <row r="35" spans="4:4" ht="14.25" x14ac:dyDescent="0.2">
      <c r="D35" s="464"/>
    </row>
    <row r="36" spans="4:4" ht="14.25" x14ac:dyDescent="0.2">
      <c r="D36" s="464"/>
    </row>
    <row r="37" spans="4:4" ht="14.25" x14ac:dyDescent="0.2">
      <c r="D37" s="464"/>
    </row>
    <row r="38" spans="4:4" ht="14.25" x14ac:dyDescent="0.2">
      <c r="D38" s="464"/>
    </row>
    <row r="39" spans="4:4" x14ac:dyDescent="0.2">
      <c r="D39" s="1693"/>
    </row>
    <row r="40" spans="4:4" x14ac:dyDescent="0.2">
      <c r="D40" s="1693"/>
    </row>
    <row r="41" spans="4:4" ht="14.25" x14ac:dyDescent="0.2">
      <c r="D41" s="464"/>
    </row>
    <row r="42" spans="4:4" ht="14.25" x14ac:dyDescent="0.2">
      <c r="D42" s="463"/>
    </row>
    <row r="43" spans="4:4" ht="14.25" x14ac:dyDescent="0.2">
      <c r="D43" s="462"/>
    </row>
    <row r="44" spans="4:4" ht="14.25" x14ac:dyDescent="0.2">
      <c r="D44" s="462"/>
    </row>
    <row r="45" spans="4:4" ht="14.25" x14ac:dyDescent="0.2">
      <c r="D45" s="462"/>
    </row>
    <row r="46" spans="4:4" ht="14.25" x14ac:dyDescent="0.2">
      <c r="D46" s="465"/>
    </row>
    <row r="47" spans="4:4" ht="14.25" x14ac:dyDescent="0.2">
      <c r="D47" s="463"/>
    </row>
  </sheetData>
  <sheetProtection algorithmName="SHA-512" hashValue="V1fGj1R6G/o01WQVDzkPrTpxOnGeOo18jRfq4xLgBaXOHAEm2Paqseelvr7fCkHbEwn7TfzvZ5QTv3V/8P7ZjA==" saltValue="yjuHwYihVzNsQVTofobj9Q==" spinCount="100000" sheet="1" objects="1" scenarios="1" formatCells="0"/>
  <sortState xmlns:xlrd2="http://schemas.microsoft.com/office/spreadsheetml/2017/richdata2" ref="B10:AA10">
    <sortCondition ref="E9"/>
  </sortState>
  <mergeCells count="26">
    <mergeCell ref="L23:N23"/>
    <mergeCell ref="F24:K24"/>
    <mergeCell ref="L24:N24"/>
    <mergeCell ref="L25:N25"/>
    <mergeCell ref="D39:D40"/>
    <mergeCell ref="F23:K23"/>
    <mergeCell ref="F25:K25"/>
    <mergeCell ref="L21:N21"/>
    <mergeCell ref="L20:N20"/>
    <mergeCell ref="F19:N19"/>
    <mergeCell ref="L22:N22"/>
    <mergeCell ref="H15:J15"/>
    <mergeCell ref="F16:G16"/>
    <mergeCell ref="F20:K20"/>
    <mergeCell ref="F22:K22"/>
    <mergeCell ref="F21:K21"/>
    <mergeCell ref="H16:J16"/>
    <mergeCell ref="F14:G14"/>
    <mergeCell ref="H14:J14"/>
    <mergeCell ref="E6:F7"/>
    <mergeCell ref="F15:G15"/>
    <mergeCell ref="F4:I4"/>
    <mergeCell ref="E13:J13"/>
    <mergeCell ref="I7:K7"/>
    <mergeCell ref="I6:K6"/>
    <mergeCell ref="E5:M5"/>
  </mergeCells>
  <conditionalFormatting sqref="H15:J15">
    <cfRule type="expression" dxfId="24" priority="34" stopIfTrue="1">
      <formula>AND($E$15="Yes",$H$15="")</formula>
    </cfRule>
  </conditionalFormatting>
  <conditionalFormatting sqref="I10:K10">
    <cfRule type="expression" dxfId="23" priority="70" stopIfTrue="1">
      <formula>AND($F10&gt;0, SUM($I10:$K10)&lt;&gt;1)</formula>
    </cfRule>
  </conditionalFormatting>
  <dataValidations count="19">
    <dataValidation allowBlank="1" showInputMessage="1" showErrorMessage="1" prompt="The sum of these cells must equal 100%" sqref="WVE10:WVG10 IS10:IU10 SO10:SQ10 ACK10:ACM10 AMG10:AMI10 AWC10:AWE10 BFY10:BGA10 BPU10:BPW10 BZQ10:BZS10 CJM10:CJO10 CTI10:CTK10 DDE10:DDG10 DNA10:DNC10 DWW10:DWY10 EGS10:EGU10 EQO10:EQQ10 FAK10:FAM10 FKG10:FKI10 FUC10:FUE10 GDY10:GEA10 GNU10:GNW10 GXQ10:GXS10 HHM10:HHO10 HRI10:HRK10 IBE10:IBG10 ILA10:ILC10 IUW10:IUY10 JES10:JEU10 JOO10:JOQ10 JYK10:JYM10 KIG10:KII10 KSC10:KSE10 LBY10:LCA10 LLU10:LLW10 LVQ10:LVS10 MFM10:MFO10 MPI10:MPK10 MZE10:MZG10 NJA10:NJC10 NSW10:NSY10 OCS10:OCU10 OMO10:OMQ10 OWK10:OWM10 PGG10:PGI10 PQC10:PQE10 PZY10:QAA10 QJU10:QJW10 QTQ10:QTS10 RDM10:RDO10 RNI10:RNK10 RXE10:RXG10 SHA10:SHC10 SQW10:SQY10 TAS10:TAU10 TKO10:TKQ10 TUK10:TUM10 UEG10:UEI10 UOC10:UOE10 UXY10:UYA10 VHU10:VHW10 VRQ10:VRS10 WBM10:WBO10 WLI10:WLK10" xr:uid="{00000000-0002-0000-0900-000000000000}"/>
    <dataValidation type="list" allowBlank="1" showInputMessage="1" showErrorMessage="1" sqref="WVB5 IN5 SJ5 ACF5 AMB5 AVX5 BFT5 BPP5 BZL5 CJH5 CTD5 DCZ5 DMV5 DWR5 EGN5 EQJ5 FAF5 FKB5 FTX5 GDT5 GNP5 GXL5 HHH5 HRD5 IAZ5 IKV5 IUR5 JEN5 JOJ5 JYF5 KIB5 KRX5 LBT5 LLP5 LVL5 MFH5 MPD5 MYZ5 NIV5 NSR5 OCN5 OMJ5 OWF5 PGB5 PPX5 PZT5 QJP5 QTL5 RDH5 RND5 RWZ5 SGV5 SQR5 TAN5 TKJ5 TUF5 UEB5 UNX5 UXT5 VHP5 VRL5 WBH5 WLD5 WUZ5 IP5 SL5 ACH5 AMD5 AVZ5 BFV5 BPR5 BZN5 CJJ5 CTF5 DDB5 DMX5 DWT5 EGP5 EQL5 FAH5 FKD5 FTZ5 GDV5 GNR5 GXN5 HHJ5 HRF5 IBB5 IKX5 IUT5 JEP5 JOL5 JYH5 KID5 KRZ5 LBV5 LLR5 LVN5 MFJ5 MPF5 MZB5 NIX5 NST5 OCP5 OML5 OWH5 PGD5 PPZ5 PZV5 QJR5 QTN5 RDJ5 RNF5 RXB5 SGX5 SQT5 TAP5 TKL5 TUH5 UED5 UNZ5 UXV5 VHR5 VRN5 WBJ5 WLF5" xr:uid="{00000000-0002-0000-0900-000001000000}">
      <formula1>"Yes,No"</formula1>
    </dataValidation>
    <dataValidation type="list" allowBlank="1" showInputMessage="1" sqref="JA9:JA10 WLQ9:WLQ10 WBU9:WBU10 VRY9:VRY10 VIC9:VIC10 UYG9:UYG10 UOK9:UOK10 UEO9:UEO10 TUS9:TUS10 TKW9:TKW10 TBA9:TBA10 SRE9:SRE10 SHI9:SHI10 RXM9:RXM10 RNQ9:RNQ10 RDU9:RDU10 QTY9:QTY10 QKC9:QKC10 QAG9:QAG10 PQK9:PQK10 PGO9:PGO10 OWS9:OWS10 OMW9:OMW10 ODA9:ODA10 NTE9:NTE10 NJI9:NJI10 MZM9:MZM10 MPQ9:MPQ10 MFU9:MFU10 LVY9:LVY10 LMC9:LMC10 LCG9:LCG10 KSK9:KSK10 KIO9:KIO10 JYS9:JYS10 JOW9:JOW10 JFA9:JFA10 IVE9:IVE10 ILI9:ILI10 IBM9:IBM10 HRQ9:HRQ10 HHU9:HHU10 GXY9:GXY10 GOC9:GOC10 GEG9:GEG10 FUK9:FUK10 FKO9:FKO10 FAS9:FAS10 EQW9:EQW10 EHA9:EHA10 DXE9:DXE10 DNI9:DNI10 DDM9:DDM10 CTQ9:CTQ10 CJU9:CJU10 BZY9:BZY10 BQC9:BQC10 BGG9:BGG10 AWK9:AWK10 AMO9:AMO10 ACS9:ACS10 SW9:SW10 WVM9:WVM10" xr:uid="{00000000-0002-0000-0900-000002000000}">
      <formula1>"25000,50000,75000,100000"</formula1>
    </dataValidation>
    <dataValidation type="list" allowBlank="1" showInputMessage="1" showErrorMessage="1" sqref="II6:IJ7 SE6:SF7 ACA6:ACB7 ALW6:ALX7 AVS6:AVT7 BFO6:BFP7 BPK6:BPL7 BZG6:BZH7 CJC6:CJD7 CSY6:CSZ7 DCU6:DCV7 DMQ6:DMR7 DWM6:DWN7 EGI6:EGJ7 EQE6:EQF7 FAA6:FAB7 FJW6:FJX7 FTS6:FTT7 GDO6:GDP7 GNK6:GNL7 GXG6:GXH7 HHC6:HHD7 HQY6:HQZ7 IAU6:IAV7 IKQ6:IKR7 IUM6:IUN7 JEI6:JEJ7 JOE6:JOF7 JYA6:JYB7 KHW6:KHX7 KRS6:KRT7 LBO6:LBP7 LLK6:LLL7 LVG6:LVH7 MFC6:MFD7 MOY6:MOZ7 MYU6:MYV7 NIQ6:NIR7 NSM6:NSN7 OCI6:OCJ7 OME6:OMF7 OWA6:OWB7 PFW6:PFX7 PPS6:PPT7 PZO6:PZP7 QJK6:QJL7 QTG6:QTH7 RDC6:RDD7 RMY6:RMZ7 RWU6:RWV7 SGQ6:SGR7 SQM6:SQN7 TAI6:TAJ7 TKE6:TKF7 TUA6:TUB7 UDW6:UDX7 UNS6:UNT7 UXO6:UXP7 VHK6:VHL7 VRG6:VRH7 WBC6:WBD7 WKY6:WKZ7 WUU6:WUV7" xr:uid="{00000000-0002-0000-0900-000003000000}">
      <formula1>"Comprehensive,Specified Causes of Loss"</formula1>
    </dataValidation>
    <dataValidation type="list" showInputMessage="1" showErrorMessage="1" error="Please select from drop down." sqref="E15:E16" xr:uid="{00000000-0002-0000-0900-000004000000}">
      <formula1>IF(A_Main_State="VA",ddEmpty,ddYesNo)</formula1>
    </dataValidation>
    <dataValidation type="list" showInputMessage="1" error="Please select from drop down." sqref="H15:J15" xr:uid="{00000000-0002-0000-0900-000005000000}">
      <formula1>IF(A_Main_State="VA",ddEmpty,ddPctRpr)</formula1>
    </dataValidation>
    <dataValidation type="list" allowBlank="1" showInputMessage="1" showErrorMessage="1" error="Please select from drop down" sqref="L22" xr:uid="{00000000-0002-0000-0900-000006000000}">
      <formula1>"Yes, No, N/A"</formula1>
    </dataValidation>
    <dataValidation allowBlank="1" showInputMessage="1" showErrorMessage="1" error="Must be whole number, no formatting characters (e.g. commas or $)" sqref="F9:G9" xr:uid="{00000000-0002-0000-0900-000007000000}"/>
    <dataValidation type="list" allowBlank="1" showInputMessage="1" showErrorMessage="1" error="please select from drop down_x000a_" sqref="H6" xr:uid="{00000000-0002-0000-0900-000008000000}">
      <formula1>IF(OR(A_Business_Type_Code_HC="Motorcycle",A_Business_Type_Code_HC="Non-Franchised"), ddGKDedMotorcycleAndNonFranchised, ddGKDedAll)</formula1>
    </dataValidation>
    <dataValidation type="list" allowBlank="1" showInputMessage="1" showErrorMessage="1" error="please select from drop down_x000a_" sqref="H7" xr:uid="{00000000-0002-0000-0900-000009000000}">
      <formula1>ddWindHailDed</formula1>
    </dataValidation>
    <dataValidation type="list" allowBlank="1" showInputMessage="1" showErrorMessage="1" error="Please select from drop down" sqref="M6" xr:uid="{00000000-0002-0000-0900-00000A000000}">
      <formula1>IF(OR(A_Business_Type_Code_HC="Motorcycle",A_Business_Type_Code_HC="Non-Franchised"), ddDPDCollDedMotorcycleAndNonFranchised, ddCollDed)</formula1>
    </dataValidation>
    <dataValidation type="whole" operator="greaterThanOrEqual" allowBlank="1" showInputMessage="1" showErrorMessage="1" error="Please enter percentage between 0% and 100%" sqref="L24:N24" xr:uid="{00000000-0002-0000-0900-00000B000000}">
      <formula1>0</formula1>
    </dataValidation>
    <dataValidation type="whole" operator="greaterThanOrEqual" allowBlank="1" showInputMessage="1" showErrorMessage="1" error="Must be whole number, no formatting characters (e.g. commas or $)" sqref="F10:G10 L9:L10 AB9:AB10" xr:uid="{00000000-0002-0000-0900-00000C000000}">
      <formula1>0</formula1>
    </dataValidation>
    <dataValidation type="decimal" allowBlank="1" showInputMessage="1" showErrorMessage="1" prompt="The sum of these cells must equal 100%" sqref="I10:K10" xr:uid="{00000000-0002-0000-0900-00000D000000}">
      <formula1>0</formula1>
      <formula2>1</formula2>
    </dataValidation>
    <dataValidation type="list" allowBlank="1" showInputMessage="1" showErrorMessage="1" error="please select from drop down." sqref="M9:M10" xr:uid="{00000000-0002-0000-0900-00000E000000}">
      <formula1>ddFPLimit</formula1>
    </dataValidation>
    <dataValidation type="list" allowBlank="1" showInputMessage="1" sqref="WVD9:WVD10 WLH9:WLH10 WBL9:WBL10 VRP9:VRP10 VHT9:VHT10 UXX9:UXX10 UOB9:UOB10 UEF9:UEF10 TUJ9:TUJ10 TKN9:TKN10 TAR9:TAR10 SQV9:SQV10 SGZ9:SGZ10 RXD9:RXD10 RNH9:RNH10 RDL9:RDL10 QTP9:QTP10 QJT9:QJT10 PZX9:PZX10 PQB9:PQB10 PGF9:PGF10 OWJ9:OWJ10 OMN9:OMN10 OCR9:OCR10 NSV9:NSV10 NIZ9:NIZ10 MZD9:MZD10 MPH9:MPH10 MFL9:MFL10 LVP9:LVP10 LLT9:LLT10 LBX9:LBX10 KSB9:KSB10 KIF9:KIF10 JYJ9:JYJ10 JON9:JON10 JER9:JER10 IUV9:IUV10 IKZ9:IKZ10 IBD9:IBD10 HRH9:HRH10 HHL9:HHL10 GXP9:GXP10 GNT9:GNT10 GDX9:GDX10 FUB9:FUB10 FKF9:FKF10 FAJ9:FAJ10 EQN9:EQN10 EGR9:EGR10 DWV9:DWV10 DMZ9:DMZ10 DDD9:DDD10 CTH9:CTH10 CJL9:CJL10 BZP9:BZP10 BPT9:BPT10 BFX9:BFX10 AWB9:AWB10 AMF9:AMF10 ACJ9:ACJ10 SN9:SN10 IR9:IR10 IZ9:IZ10 WVL9:WVL10 WLP9:WLP10 WBT9:WBT10 VRX9:VRX10 VIB9:VIB10 UYF9:UYF10 UOJ9:UOJ10 UEN9:UEN10 TUR9:TUR10 TKV9:TKV10 TAZ9:TAZ10 SRD9:SRD10 SHH9:SHH10 RXL9:RXL10 RNP9:RNP10 RDT9:RDT10 QTX9:QTX10 QKB9:QKB10 QAF9:QAF10 PQJ9:PQJ10 PGN9:PGN10 OWR9:OWR10 OMV9:OMV10 OCZ9:OCZ10 NTD9:NTD10 NJH9:NJH10 MZL9:MZL10 MPP9:MPP10 MFT9:MFT10 LVX9:LVX10 LMB9:LMB10 LCF9:LCF10 KSJ9:KSJ10 KIN9:KIN10 JYR9:JYR10 JOV9:JOV10 JEZ9:JEZ10 IVD9:IVD10 ILH9:ILH10 IBL9:IBL10 HRP9:HRP10 HHT9:HHT10 GXX9:GXX10 GOB9:GOB10 GEF9:GEF10 FUJ9:FUJ10 FKN9:FKN10 FAR9:FAR10 EQV9:EQV10 EGZ9:EGZ10 DXD9:DXD10 DNH9:DNH10 DDL9:DDL10 CTP9:CTP10 CJT9:CJT10 BZX9:BZX10 BQB9:BQB10 BGF9:BGF10 AWJ9:AWJ10 AMN9:AMN10 ACR9:ACR10 SV9:SV10" xr:uid="{00000000-0002-0000-0900-00000F000000}">
      <formula1>"100 / 500,250 / 1000,500 / 2500,1000 / 5000,2500 / 10000,5000 / 25000"</formula1>
    </dataValidation>
    <dataValidation type="list" allowBlank="1" showInputMessage="1" sqref="WVO9:WVO10 WLS9:WLS10 WBW9:WBW10 VSA9:VSA10 VIE9:VIE10 UYI9:UYI10 UOM9:UOM10 UEQ9:UEQ10 TUU9:TUU10 TKY9:TKY10 TBC9:TBC10 SRG9:SRG10 SHK9:SHK10 RXO9:RXO10 RNS9:RNS10 RDW9:RDW10 QUA9:QUA10 QKE9:QKE10 QAI9:QAI10 PQM9:PQM10 PGQ9:PGQ10 OWU9:OWU10 OMY9:OMY10 ODC9:ODC10 NTG9:NTG10 NJK9:NJK10 MZO9:MZO10 MPS9:MPS10 MFW9:MFW10 LWA9:LWA10 LME9:LME10 LCI9:LCI10 KSM9:KSM10 KIQ9:KIQ10 JYU9:JYU10 JOY9:JOY10 JFC9:JFC10 IVG9:IVG10 ILK9:ILK10 IBO9:IBO10 HRS9:HRS10 HHW9:HHW10 GYA9:GYA10 GOE9:GOE10 GEI9:GEI10 FUM9:FUM10 FKQ9:FKQ10 FAU9:FAU10 EQY9:EQY10 EHC9:EHC10 DXG9:DXG10 DNK9:DNK10 DDO9:DDO10 CTS9:CTS10 CJW9:CJW10 CAA9:CAA10 BQE9:BQE10 BGI9:BGI10 AWM9:AWM10 AMQ9:AMQ10 ACU9:ACU10 SY9:SY10 JC9:JC10" xr:uid="{00000000-0002-0000-0900-000010000000}">
      <formula1>"100,250,500,1000,2500,5000,10000"</formula1>
    </dataValidation>
    <dataValidation type="list" allowBlank="1" showInputMessage="1" showErrorMessage="1" sqref="H10" xr:uid="{00000000-0002-0000-0900-000011000000}">
      <formula1>ddWindHailDed</formula1>
    </dataValidation>
    <dataValidation type="decimal" operator="greaterThanOrEqual" allowBlank="1" showInputMessage="1" showErrorMessage="1" sqref="L23:N23" xr:uid="{00000000-0002-0000-0900-000012000000}">
      <formula1>0</formula1>
    </dataValidation>
  </dataValidations>
  <pageMargins left="0.25" right="0.25" top="0.75" bottom="0.75" header="0.3" footer="0.3"/>
  <pageSetup scale="50" orientation="portrait" r:id="rId1"/>
  <headerFooter>
    <oddHeader>&amp;L&amp;"Arial,Bold"&amp;12Dealer's Physical Damage</oddHeader>
    <oddFooter>&amp;C© 2007-2016 Harco National Insurance Company.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73" r:id="rId4" name="Check Box 9">
              <controlPr locked="0" defaultSize="0" autoFill="0" autoLine="0" autoPict="0">
                <anchor moveWithCells="1">
                  <from>
                    <xdr:col>11</xdr:col>
                    <xdr:colOff>0</xdr:colOff>
                    <xdr:row>19</xdr:row>
                    <xdr:rowOff>19050</xdr:rowOff>
                  </from>
                  <to>
                    <xdr:col>12</xdr:col>
                    <xdr:colOff>295275</xdr:colOff>
                    <xdr:row>19</xdr:row>
                    <xdr:rowOff>190500</xdr:rowOff>
                  </to>
                </anchor>
              </controlPr>
            </control>
          </mc:Choice>
        </mc:AlternateContent>
        <mc:AlternateContent xmlns:mc="http://schemas.openxmlformats.org/markup-compatibility/2006">
          <mc:Choice Requires="x14">
            <control shapeId="36874" r:id="rId5" name="Check Box 10">
              <controlPr locked="0" defaultSize="0" autoFill="0" autoLine="0" autoPict="0">
                <anchor moveWithCells="1">
                  <from>
                    <xdr:col>11</xdr:col>
                    <xdr:colOff>0</xdr:colOff>
                    <xdr:row>19</xdr:row>
                    <xdr:rowOff>323850</xdr:rowOff>
                  </from>
                  <to>
                    <xdr:col>12</xdr:col>
                    <xdr:colOff>495300</xdr:colOff>
                    <xdr:row>19</xdr:row>
                    <xdr:rowOff>495300</xdr:rowOff>
                  </to>
                </anchor>
              </controlPr>
            </control>
          </mc:Choice>
        </mc:AlternateContent>
        <mc:AlternateContent xmlns:mc="http://schemas.openxmlformats.org/markup-compatibility/2006">
          <mc:Choice Requires="x14">
            <control shapeId="36875" r:id="rId6" name="Check Box 11">
              <controlPr locked="0" defaultSize="0" autoFill="0" autoLine="0" autoPict="0">
                <anchor moveWithCells="1">
                  <from>
                    <xdr:col>11</xdr:col>
                    <xdr:colOff>0</xdr:colOff>
                    <xdr:row>19</xdr:row>
                    <xdr:rowOff>485775</xdr:rowOff>
                  </from>
                  <to>
                    <xdr:col>12</xdr:col>
                    <xdr:colOff>514350</xdr:colOff>
                    <xdr:row>19</xdr:row>
                    <xdr:rowOff>666750</xdr:rowOff>
                  </to>
                </anchor>
              </controlPr>
            </control>
          </mc:Choice>
        </mc:AlternateContent>
        <mc:AlternateContent xmlns:mc="http://schemas.openxmlformats.org/markup-compatibility/2006">
          <mc:Choice Requires="x14">
            <control shapeId="36876" r:id="rId7" name="Check Box 12">
              <controlPr locked="0" defaultSize="0" autoFill="0" autoLine="0" autoPict="0">
                <anchor moveWithCells="1">
                  <from>
                    <xdr:col>11</xdr:col>
                    <xdr:colOff>0</xdr:colOff>
                    <xdr:row>19</xdr:row>
                    <xdr:rowOff>161925</xdr:rowOff>
                  </from>
                  <to>
                    <xdr:col>12</xdr:col>
                    <xdr:colOff>466725</xdr:colOff>
                    <xdr:row>19</xdr:row>
                    <xdr:rowOff>333375</xdr:rowOff>
                  </to>
                </anchor>
              </controlPr>
            </control>
          </mc:Choice>
        </mc:AlternateContent>
        <mc:AlternateContent xmlns:mc="http://schemas.openxmlformats.org/markup-compatibility/2006">
          <mc:Choice Requires="x14">
            <control shapeId="36877" r:id="rId8" name="Check Box 13">
              <controlPr locked="0" defaultSize="0" autoFill="0" autoLine="0" autoPict="0">
                <anchor moveWithCells="1">
                  <from>
                    <xdr:col>11</xdr:col>
                    <xdr:colOff>0</xdr:colOff>
                    <xdr:row>19</xdr:row>
                    <xdr:rowOff>638175</xdr:rowOff>
                  </from>
                  <to>
                    <xdr:col>12</xdr:col>
                    <xdr:colOff>295275</xdr:colOff>
                    <xdr:row>19</xdr:row>
                    <xdr:rowOff>819150</xdr:rowOff>
                  </to>
                </anchor>
              </controlPr>
            </control>
          </mc:Choice>
        </mc:AlternateContent>
        <mc:AlternateContent xmlns:mc="http://schemas.openxmlformats.org/markup-compatibility/2006">
          <mc:Choice Requires="x14">
            <control shapeId="36878" r:id="rId9" name="Check Box 14">
              <controlPr locked="0" defaultSize="0" autoFill="0" autoLine="0" autoPict="0">
                <anchor moveWithCells="1">
                  <from>
                    <xdr:col>11</xdr:col>
                    <xdr:colOff>0</xdr:colOff>
                    <xdr:row>19</xdr:row>
                    <xdr:rowOff>790575</xdr:rowOff>
                  </from>
                  <to>
                    <xdr:col>13</xdr:col>
                    <xdr:colOff>38100</xdr:colOff>
                    <xdr:row>20</xdr:row>
                    <xdr:rowOff>142875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indexed="13"/>
    <pageSetUpPr fitToPage="1"/>
  </sheetPr>
  <dimension ref="A4:S30"/>
  <sheetViews>
    <sheetView showGridLines="0" zoomScaleNormal="100" workbookViewId="0">
      <pane ySplit="4" topLeftCell="A5" activePane="bottomLeft" state="frozen"/>
      <selection activeCell="H7" sqref="H7:I7"/>
      <selection pane="bottomLeft" activeCell="E23" sqref="E23"/>
    </sheetView>
  </sheetViews>
  <sheetFormatPr defaultRowHeight="12.75" x14ac:dyDescent="0.2"/>
  <cols>
    <col min="1" max="1" width="1.85546875" customWidth="1"/>
    <col min="2" max="3" width="5.28515625" hidden="1" customWidth="1"/>
    <col min="4" max="4" width="1.42578125" customWidth="1"/>
    <col min="5" max="5" width="5.140625" customWidth="1"/>
    <col min="7" max="7" width="11.7109375" customWidth="1"/>
    <col min="8" max="8" width="7.28515625" customWidth="1"/>
    <col min="9" max="9" width="6.7109375" customWidth="1"/>
    <col min="12" max="12" width="9.85546875" customWidth="1"/>
    <col min="13" max="13" width="9.42578125" customWidth="1"/>
    <col min="14" max="14" width="8.42578125" customWidth="1"/>
    <col min="15" max="15" width="7.42578125" customWidth="1"/>
    <col min="17" max="17" width="13" customWidth="1"/>
    <col min="19" max="19" width="109.42578125" hidden="1" customWidth="1"/>
  </cols>
  <sheetData>
    <row r="4" spans="5:17" x14ac:dyDescent="0.2">
      <c r="L4" s="3"/>
    </row>
    <row r="5" spans="5:17" ht="15.75" x14ac:dyDescent="0.25">
      <c r="E5" s="97"/>
      <c r="O5" s="85"/>
      <c r="P5" s="85"/>
      <c r="Q5" s="13">
        <f>'A-Gen'!$J$8</f>
        <v>0</v>
      </c>
    </row>
    <row r="6" spans="5:17" x14ac:dyDescent="0.2">
      <c r="N6" s="3"/>
      <c r="O6" s="76"/>
      <c r="P6" s="76"/>
      <c r="Q6" s="14">
        <f>'A-Gen'!$C$10</f>
        <v>0</v>
      </c>
    </row>
    <row r="7" spans="5:17" x14ac:dyDescent="0.2">
      <c r="E7" s="842" t="s">
        <v>488</v>
      </c>
      <c r="F7" s="701"/>
      <c r="G7" s="724"/>
      <c r="H7" s="1710">
        <f>I_AuCSLLiabLimit</f>
        <v>1000000</v>
      </c>
      <c r="I7" s="1710"/>
      <c r="J7" s="842" t="s">
        <v>489</v>
      </c>
      <c r="K7" s="701"/>
      <c r="L7" s="701"/>
      <c r="M7" s="724"/>
      <c r="N7" s="1711" t="s">
        <v>265</v>
      </c>
      <c r="O7" s="1712"/>
      <c r="P7" s="17"/>
      <c r="Q7" s="3"/>
    </row>
    <row r="8" spans="5:17" x14ac:dyDescent="0.2">
      <c r="E8" s="842" t="s">
        <v>490</v>
      </c>
      <c r="F8" s="701"/>
      <c r="G8" s="724"/>
      <c r="H8" s="1713">
        <f>H7</f>
        <v>1000000</v>
      </c>
      <c r="I8" s="1713"/>
      <c r="J8" s="1231" t="s">
        <v>2354</v>
      </c>
      <c r="K8" s="701"/>
      <c r="L8" s="701"/>
      <c r="M8" s="843"/>
      <c r="N8" s="1711">
        <f>5*M_Each_Occ_Limit</f>
        <v>5000000</v>
      </c>
      <c r="O8" s="1712"/>
      <c r="P8" s="17"/>
    </row>
    <row r="9" spans="5:17" ht="24" customHeight="1" x14ac:dyDescent="0.2">
      <c r="E9" s="1698" t="s">
        <v>1665</v>
      </c>
      <c r="F9" s="1699"/>
      <c r="G9" s="1700"/>
      <c r="H9" s="1714">
        <v>100000</v>
      </c>
      <c r="I9" s="1715"/>
      <c r="J9" s="844" t="s">
        <v>491</v>
      </c>
      <c r="K9" s="701"/>
      <c r="L9" s="701"/>
      <c r="M9" s="724"/>
      <c r="N9" s="1714">
        <v>5000</v>
      </c>
      <c r="O9" s="1715"/>
    </row>
    <row r="10" spans="5:17" ht="13.5" thickBot="1" x14ac:dyDescent="0.25">
      <c r="N10" s="168"/>
      <c r="O10" s="168"/>
    </row>
    <row r="11" spans="5:17" ht="13.5" thickTop="1" x14ac:dyDescent="0.2">
      <c r="F11" s="1701" t="s">
        <v>1956</v>
      </c>
      <c r="G11" s="1702"/>
      <c r="H11" s="1702"/>
      <c r="I11" s="1702"/>
      <c r="J11" s="1702"/>
      <c r="K11" s="1702"/>
      <c r="L11" s="1702"/>
      <c r="M11" s="1702"/>
      <c r="N11" s="1702"/>
      <c r="O11" s="1702"/>
      <c r="P11" s="1703"/>
    </row>
    <row r="12" spans="5:17" ht="13.5" thickBot="1" x14ac:dyDescent="0.25">
      <c r="F12" s="1704"/>
      <c r="G12" s="1705"/>
      <c r="H12" s="1705"/>
      <c r="I12" s="1705"/>
      <c r="J12" s="1705"/>
      <c r="K12" s="1705"/>
      <c r="L12" s="1705"/>
      <c r="M12" s="1705"/>
      <c r="N12" s="1705"/>
      <c r="O12" s="1705"/>
      <c r="P12" s="1706"/>
    </row>
    <row r="13" spans="5:17" ht="13.5" thickTop="1" x14ac:dyDescent="0.2">
      <c r="F13" s="169"/>
      <c r="G13" s="169"/>
      <c r="H13" s="169"/>
      <c r="I13" s="169"/>
      <c r="J13" s="169"/>
      <c r="K13" s="169"/>
      <c r="L13" s="169"/>
      <c r="M13" s="169"/>
      <c r="N13" s="169"/>
      <c r="O13" s="169"/>
      <c r="P13" s="169"/>
    </row>
    <row r="14" spans="5:17" hidden="1" x14ac:dyDescent="0.2">
      <c r="F14" s="1707" t="s">
        <v>492</v>
      </c>
      <c r="G14" s="1707"/>
      <c r="H14" s="1707"/>
      <c r="I14" s="1707"/>
      <c r="J14" s="1707"/>
      <c r="K14" s="1707"/>
      <c r="L14" s="100"/>
      <c r="M14" s="100"/>
      <c r="N14" s="100"/>
      <c r="O14" s="100"/>
      <c r="P14" s="100"/>
      <c r="Q14" s="101"/>
    </row>
    <row r="15" spans="5:17" ht="24.75" hidden="1" customHeight="1" x14ac:dyDescent="0.2">
      <c r="F15" s="1708" t="s">
        <v>493</v>
      </c>
      <c r="G15" s="1708"/>
      <c r="H15" s="1708"/>
      <c r="I15" s="1708"/>
      <c r="J15" s="1708"/>
      <c r="K15" s="1697" t="s">
        <v>250</v>
      </c>
      <c r="L15" s="1697" t="s">
        <v>494</v>
      </c>
      <c r="M15" s="1697" t="s">
        <v>495</v>
      </c>
      <c r="N15" s="1697"/>
      <c r="O15" s="1697" t="s">
        <v>496</v>
      </c>
      <c r="P15" s="1697"/>
      <c r="Q15" s="1697"/>
    </row>
    <row r="16" spans="5:17" hidden="1" x14ac:dyDescent="0.2">
      <c r="F16" s="1709"/>
      <c r="G16" s="1709"/>
      <c r="H16" s="1709"/>
      <c r="I16" s="1709"/>
      <c r="J16" s="1709"/>
      <c r="K16" s="1697"/>
      <c r="L16" s="1697"/>
      <c r="M16" s="1697"/>
      <c r="N16" s="1697"/>
      <c r="O16" s="1697"/>
      <c r="P16" s="1697"/>
      <c r="Q16" s="1697"/>
    </row>
    <row r="17" spans="1:19" hidden="1" x14ac:dyDescent="0.2">
      <c r="E17" s="164"/>
      <c r="F17" s="1718" t="s">
        <v>497</v>
      </c>
      <c r="G17" s="1718"/>
      <c r="H17" s="1718"/>
      <c r="I17" s="1718"/>
      <c r="J17" s="1718"/>
      <c r="K17" s="165" t="str">
        <f>IF(E17="X",J!M7,"")</f>
        <v/>
      </c>
      <c r="L17" s="60">
        <v>44444</v>
      </c>
      <c r="M17" s="1719" t="s">
        <v>498</v>
      </c>
      <c r="N17" s="1719"/>
      <c r="O17" s="1720" t="s">
        <v>499</v>
      </c>
      <c r="P17" s="1720"/>
      <c r="Q17" s="1720"/>
    </row>
    <row r="18" spans="1:19" hidden="1" x14ac:dyDescent="0.2">
      <c r="E18" s="164"/>
      <c r="F18" s="163" t="s">
        <v>658</v>
      </c>
      <c r="G18" s="60"/>
      <c r="H18" s="60"/>
      <c r="I18" s="60"/>
      <c r="J18" s="60"/>
      <c r="K18" s="166"/>
      <c r="L18" s="60">
        <v>60035</v>
      </c>
      <c r="M18" s="1719" t="s">
        <v>655</v>
      </c>
      <c r="N18" s="1719"/>
      <c r="O18" s="1721" t="s">
        <v>656</v>
      </c>
      <c r="P18" s="1722"/>
      <c r="Q18" s="1722"/>
    </row>
    <row r="20" spans="1:19" ht="12.75" customHeight="1" x14ac:dyDescent="0.2">
      <c r="E20" s="1406" t="s">
        <v>391</v>
      </c>
      <c r="F20" s="1735"/>
      <c r="G20" s="1735"/>
      <c r="H20" s="1735"/>
      <c r="I20" s="1735"/>
      <c r="J20" s="1735"/>
      <c r="K20" s="1735"/>
      <c r="L20" s="1735"/>
      <c r="M20" s="1735"/>
      <c r="N20" s="1735"/>
      <c r="O20" s="1735"/>
      <c r="P20" s="1407"/>
      <c r="Q20" s="1729" t="s">
        <v>994</v>
      </c>
    </row>
    <row r="21" spans="1:19" ht="12.75" customHeight="1" x14ac:dyDescent="0.2">
      <c r="B21" s="34" t="s">
        <v>266</v>
      </c>
      <c r="C21" s="177" t="s">
        <v>689</v>
      </c>
      <c r="E21" s="640" t="s">
        <v>393</v>
      </c>
      <c r="F21" s="1571" t="s">
        <v>394</v>
      </c>
      <c r="G21" s="1716"/>
      <c r="H21" s="1716"/>
      <c r="I21" s="1716"/>
      <c r="J21" s="1716"/>
      <c r="K21" s="1716"/>
      <c r="L21" s="1716"/>
      <c r="M21" s="1554"/>
      <c r="N21" s="850" t="s">
        <v>392</v>
      </c>
      <c r="O21" s="1727" t="s">
        <v>495</v>
      </c>
      <c r="P21" s="1728"/>
      <c r="Q21" s="1729"/>
    </row>
    <row r="22" spans="1:19" ht="13.5" hidden="1" x14ac:dyDescent="0.25">
      <c r="A22" s="12"/>
      <c r="B22" s="403">
        <v>0</v>
      </c>
      <c r="C22" s="361">
        <v>0</v>
      </c>
      <c r="D22" s="265"/>
      <c r="E22" s="847">
        <v>0</v>
      </c>
      <c r="F22" s="1723"/>
      <c r="G22" s="1724"/>
      <c r="H22" s="1724"/>
      <c r="I22" s="1724"/>
      <c r="J22" s="1724"/>
      <c r="K22" s="1724"/>
      <c r="L22" s="1724"/>
      <c r="M22" s="1724"/>
      <c r="N22" s="848"/>
      <c r="O22" s="1725"/>
      <c r="P22" s="1726"/>
      <c r="Q22" s="643"/>
    </row>
    <row r="23" spans="1:19" ht="13.5" x14ac:dyDescent="0.25">
      <c r="A23" s="35"/>
      <c r="B23" s="403" t="str">
        <f>IF(E23="","",VLOOKUP(E23,ReNum_LocLookup,5,FALSE))</f>
        <v/>
      </c>
      <c r="C23" s="361" t="s">
        <v>159</v>
      </c>
      <c r="D23" s="265"/>
      <c r="E23" s="797" t="s">
        <v>159</v>
      </c>
      <c r="F23" s="1730"/>
      <c r="G23" s="1731"/>
      <c r="H23" s="1731"/>
      <c r="I23" s="1731"/>
      <c r="J23" s="1731"/>
      <c r="K23" s="1731"/>
      <c r="L23" s="1731"/>
      <c r="M23" s="1732"/>
      <c r="N23" s="845" t="str">
        <f>IF(ISNA(VLOOKUP(F23,ddGLClassCodes,2,FALSE)),"",VLOOKUP(F23,ddGLClassCodes,2,FALSE))</f>
        <v/>
      </c>
      <c r="O23" s="1733" t="str">
        <f>IF(ISNA(VLOOKUP(F23,ddGLClassCodes,3,FALSE)),"",VLOOKUP(F23,ddGLClassCodes,3,FALSE))</f>
        <v/>
      </c>
      <c r="P23" s="1734" t="s">
        <v>159</v>
      </c>
      <c r="Q23" s="846"/>
    </row>
    <row r="24" spans="1:19" ht="13.5" hidden="1" x14ac:dyDescent="0.25">
      <c r="A24" s="12"/>
      <c r="B24" s="403" t="str">
        <f>IF(E24="","",VLOOKUP(E24,ReNum_LocLookup,5,FALSE))</f>
        <v>z-z</v>
      </c>
      <c r="C24" s="361" t="s">
        <v>415</v>
      </c>
      <c r="D24" s="265"/>
      <c r="E24" s="797" t="s">
        <v>415</v>
      </c>
      <c r="F24" s="1730"/>
      <c r="G24" s="1731"/>
      <c r="H24" s="1731"/>
      <c r="I24" s="1731"/>
      <c r="J24" s="1731"/>
      <c r="K24" s="1731"/>
      <c r="L24" s="1731"/>
      <c r="M24" s="1732"/>
      <c r="N24" s="845" t="str">
        <f>IF(ISNA(VLOOKUP(F24,ddGLClassCodes,2,FALSE)),"",VLOOKUP(F24,ddGLClassCodes,2,FALSE))</f>
        <v/>
      </c>
      <c r="O24" s="1733" t="str">
        <f>IF(ISNA(VLOOKUP(F24,ddGLClassCodes,3,FALSE)),"",VLOOKUP(F24,ddGLClassCodes,3,FALSE))</f>
        <v/>
      </c>
      <c r="P24" s="1734" t="s">
        <v>159</v>
      </c>
      <c r="Q24" s="846"/>
    </row>
    <row r="25" spans="1:19" ht="24.75" customHeight="1" x14ac:dyDescent="0.2">
      <c r="G25" s="690"/>
      <c r="H25" s="690"/>
      <c r="I25" s="690"/>
      <c r="J25" s="690"/>
      <c r="K25" s="690"/>
      <c r="L25" s="690"/>
      <c r="M25" s="690"/>
      <c r="N25" s="690"/>
      <c r="O25" s="690"/>
      <c r="P25" s="690"/>
      <c r="Q25" s="690"/>
    </row>
    <row r="26" spans="1:19" s="304" customFormat="1" ht="14.25" customHeight="1" x14ac:dyDescent="0.2">
      <c r="G26" s="408"/>
      <c r="H26" s="408"/>
      <c r="I26" s="408"/>
      <c r="J26" s="408"/>
      <c r="K26" s="408"/>
      <c r="L26" s="408"/>
      <c r="M26" s="408"/>
      <c r="N26" s="408"/>
      <c r="O26" s="408"/>
      <c r="P26" s="408"/>
      <c r="Q26" s="408"/>
    </row>
    <row r="27" spans="1:19" x14ac:dyDescent="0.2">
      <c r="F27" t="s">
        <v>395</v>
      </c>
    </row>
    <row r="28" spans="1:19" x14ac:dyDescent="0.2">
      <c r="F28" s="1717"/>
      <c r="G28" s="1717"/>
      <c r="H28" s="1717"/>
      <c r="I28" s="1717"/>
      <c r="J28" s="1717"/>
      <c r="K28" s="1717"/>
      <c r="L28" s="1717"/>
      <c r="M28" s="1717"/>
      <c r="N28" s="1717"/>
      <c r="O28" s="1717"/>
      <c r="P28" s="1717"/>
      <c r="Q28" s="1717"/>
      <c r="S28" s="493">
        <f>F28</f>
        <v>0</v>
      </c>
    </row>
    <row r="29" spans="1:19" x14ac:dyDescent="0.2">
      <c r="F29" s="572"/>
      <c r="G29" s="572"/>
      <c r="H29" s="572"/>
      <c r="I29" s="572"/>
      <c r="J29" s="572"/>
      <c r="K29" s="572"/>
      <c r="L29" s="572"/>
      <c r="M29" s="572"/>
      <c r="N29" s="572"/>
      <c r="O29" s="572"/>
      <c r="P29" s="572"/>
      <c r="Q29" s="572"/>
    </row>
    <row r="30" spans="1:19" x14ac:dyDescent="0.2">
      <c r="F30" s="572"/>
      <c r="G30" s="572"/>
      <c r="H30" s="572"/>
      <c r="I30" s="572"/>
      <c r="J30" s="572"/>
      <c r="K30" s="572"/>
      <c r="L30" s="572"/>
      <c r="M30" s="572"/>
      <c r="N30" s="572"/>
      <c r="O30" s="572"/>
      <c r="P30" s="572"/>
      <c r="Q30" s="572"/>
    </row>
  </sheetData>
  <sheetProtection algorithmName="SHA-512" hashValue="ShamVc6Qa8rKZTbTQzSaxjieMNAHxMKFh5HsQ2/OiygK7l/pm9K8TtLKEayssJwNGQOcR4Y9M0fS+96+AZT5eg==" saltValue="iPpTU9M/y/oCS94/yKBFBQ==" spinCount="100000" sheet="1" objects="1" scenarios="1" formatCells="0"/>
  <customSheetViews>
    <customSheetView guid="{261BAEAF-D16F-41C7-9125-84B264CAC60E}" hiddenRows="1" hiddenColumns="1" showRuler="0">
      <pane ySplit="4" topLeftCell="A5" activePane="bottomLeft" state="frozen"/>
      <selection pane="bottomLeft" activeCell="J7" sqref="J7:K7"/>
      <pageMargins left="0.5" right="0.5" top="0.75" bottom="0.75" header="0.5" footer="0.5"/>
      <pageSetup orientation="landscape" r:id="rId1"/>
      <headerFooter alignWithMargins="0">
        <oddHeader>&amp;LGENERAL LIABILITY&amp;RPage &amp;P of &amp;N</oddHeader>
      </headerFooter>
    </customSheetView>
  </customSheetViews>
  <mergeCells count="30">
    <mergeCell ref="F21:M21"/>
    <mergeCell ref="F28:Q28"/>
    <mergeCell ref="F17:J17"/>
    <mergeCell ref="M17:N17"/>
    <mergeCell ref="O17:Q17"/>
    <mergeCell ref="M18:N18"/>
    <mergeCell ref="O18:Q18"/>
    <mergeCell ref="F22:M22"/>
    <mergeCell ref="O22:P22"/>
    <mergeCell ref="O21:P21"/>
    <mergeCell ref="Q20:Q21"/>
    <mergeCell ref="F23:M23"/>
    <mergeCell ref="O23:P23"/>
    <mergeCell ref="F24:M24"/>
    <mergeCell ref="O24:P24"/>
    <mergeCell ref="E20:P20"/>
    <mergeCell ref="H7:I7"/>
    <mergeCell ref="N7:O7"/>
    <mergeCell ref="H8:I8"/>
    <mergeCell ref="N8:O8"/>
    <mergeCell ref="H9:I9"/>
    <mergeCell ref="N9:O9"/>
    <mergeCell ref="O15:Q16"/>
    <mergeCell ref="E9:G9"/>
    <mergeCell ref="F11:P12"/>
    <mergeCell ref="F14:K14"/>
    <mergeCell ref="F15:J16"/>
    <mergeCell ref="K15:K16"/>
    <mergeCell ref="L15:L16"/>
    <mergeCell ref="M15:N16"/>
  </mergeCells>
  <phoneticPr fontId="21" type="noConversion"/>
  <dataValidations count="7">
    <dataValidation type="list" allowBlank="1" showInputMessage="1" showErrorMessage="1" sqref="E35:E38" xr:uid="{00000000-0002-0000-0A00-000000000000}">
      <formula1>ddLocs</formula1>
    </dataValidation>
    <dataValidation type="list" allowBlank="1" showInputMessage="1" sqref="F22 N22:O22 N24:P24" xr:uid="{00000000-0002-0000-0A00-000001000000}">
      <formula1>ddGLClasses</formula1>
    </dataValidation>
    <dataValidation allowBlank="1" showErrorMessage="1" sqref="E22" xr:uid="{00000000-0002-0000-0A00-000002000000}"/>
    <dataValidation type="whole" operator="greaterThanOrEqual" allowBlank="1" showInputMessage="1" showErrorMessage="1" error="Enter whole number greater than 0, no formatting." sqref="H9:I9" xr:uid="{00000000-0002-0000-0A00-000003000000}">
      <formula1>0</formula1>
    </dataValidation>
    <dataValidation type="list" showErrorMessage="1" error="Please select from drop down." sqref="E23:E24" xr:uid="{00000000-0002-0000-0A00-000004000000}">
      <formula1>ddLocs</formula1>
    </dataValidation>
    <dataValidation type="list" allowBlank="1" showInputMessage="1" showErrorMessage="1" error="Please select from drop down." sqref="F23:M24" xr:uid="{00000000-0002-0000-0A00-000005000000}">
      <formula1>ddGLClasses</formula1>
    </dataValidation>
    <dataValidation type="decimal" operator="greaterThanOrEqual" allowBlank="1" showInputMessage="1" showErrorMessage="1" error="Must be whole number, no formatting characters (e.g. commas or $)" sqref="Q23:Q24" xr:uid="{00000000-0002-0000-0A00-000006000000}">
      <formula1>0</formula1>
    </dataValidation>
  </dataValidations>
  <pageMargins left="0.25" right="0.25" top="0.75" bottom="0.75" header="0.3" footer="0.3"/>
  <pageSetup scale="90" fitToHeight="0" orientation="portrait" r:id="rId2"/>
  <headerFooter>
    <oddHeader>&amp;L&amp;"Arial,Bold"&amp;12GENERAL LIABILITY</oddHeader>
    <oddFooter xml:space="preserve">&amp;C© 2007-2016 Harco National Insurance Company. All rights reserved.
</oddFooter>
  </headerFooter>
  <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52"/>
    <pageSetUpPr fitToPage="1"/>
  </sheetPr>
  <dimension ref="A1:DP44"/>
  <sheetViews>
    <sheetView showGridLines="0" zoomScaleNormal="100" workbookViewId="0">
      <pane ySplit="3" topLeftCell="A4" activePane="bottomLeft" state="frozen"/>
      <selection activeCell="G7" sqref="G7:H7"/>
      <selection pane="bottomLeft" activeCell="G7" sqref="G7:H7"/>
    </sheetView>
  </sheetViews>
  <sheetFormatPr defaultRowHeight="12.75" x14ac:dyDescent="0.2"/>
  <cols>
    <col min="1" max="1" width="2.5703125" style="304" customWidth="1"/>
    <col min="2" max="2" width="6.42578125" hidden="1" customWidth="1"/>
    <col min="3" max="3" width="8.140625" customWidth="1"/>
    <col min="4" max="4" width="13.28515625" customWidth="1"/>
    <col min="7" max="7" width="11.5703125" customWidth="1"/>
    <col min="8" max="8" width="8.85546875" customWidth="1"/>
    <col min="9" max="9" width="14.140625" customWidth="1"/>
    <col min="10" max="10" width="10.85546875" customWidth="1"/>
    <col min="11" max="11" width="10.42578125" customWidth="1"/>
    <col min="14" max="14" width="22.85546875" customWidth="1"/>
    <col min="20" max="20" width="8.85546875" hidden="1" customWidth="1"/>
    <col min="21" max="21" width="9.140625" hidden="1" customWidth="1"/>
    <col min="22" max="22" width="49.85546875" hidden="1" customWidth="1"/>
    <col min="23" max="25" width="9.140625" hidden="1" customWidth="1"/>
    <col min="26" max="26" width="8.85546875" customWidth="1"/>
    <col min="29" max="120" width="8.85546875" style="129"/>
  </cols>
  <sheetData>
    <row r="1" spans="2:120" x14ac:dyDescent="0.2">
      <c r="T1" s="18" t="s">
        <v>2084</v>
      </c>
    </row>
    <row r="4" spans="2:120" x14ac:dyDescent="0.2">
      <c r="C4" s="15"/>
      <c r="H4" s="1750"/>
      <c r="I4" s="1750"/>
      <c r="J4" s="1751"/>
      <c r="K4" s="1751"/>
      <c r="L4" s="85"/>
      <c r="R4" s="13">
        <f>'A-Gen'!$J$8</f>
        <v>0</v>
      </c>
    </row>
    <row r="5" spans="2:120" x14ac:dyDescent="0.2">
      <c r="C5" s="77"/>
      <c r="G5" s="102"/>
      <c r="H5" s="1752"/>
      <c r="I5" s="1752"/>
      <c r="J5" s="1008"/>
      <c r="K5" s="1008"/>
      <c r="L5" s="64"/>
      <c r="R5" s="65">
        <f>'A-Gen'!$C$10</f>
        <v>0</v>
      </c>
    </row>
    <row r="6" spans="2:120" x14ac:dyDescent="0.2">
      <c r="C6" s="1738" t="s">
        <v>1004</v>
      </c>
      <c r="D6" s="1738"/>
      <c r="E6" s="1738"/>
      <c r="F6" s="1738"/>
      <c r="G6" s="1755" t="s">
        <v>597</v>
      </c>
      <c r="H6" s="1755"/>
      <c r="I6" s="1756" t="s">
        <v>322</v>
      </c>
      <c r="J6" s="1755"/>
      <c r="K6" s="1757" t="s">
        <v>323</v>
      </c>
      <c r="L6" s="1758"/>
      <c r="M6" s="1759"/>
      <c r="AB6" s="129"/>
      <c r="DP6"/>
    </row>
    <row r="7" spans="2:120" x14ac:dyDescent="0.2">
      <c r="C7" s="1760" t="s">
        <v>26</v>
      </c>
      <c r="D7" s="1760"/>
      <c r="E7" s="1760"/>
      <c r="F7" s="1760"/>
      <c r="G7" s="1584"/>
      <c r="H7" s="1585"/>
      <c r="I7" s="1761">
        <v>2500</v>
      </c>
      <c r="J7" s="1762"/>
      <c r="K7" s="1763" t="s">
        <v>703</v>
      </c>
      <c r="L7" s="1763"/>
      <c r="M7" s="1763"/>
      <c r="AB7" s="129"/>
      <c r="DP7"/>
    </row>
    <row r="8" spans="2:120" ht="15.75" customHeight="1" x14ac:dyDescent="0.2">
      <c r="B8" s="79"/>
      <c r="K8" s="1753"/>
      <c r="L8" s="1753"/>
      <c r="M8" s="1753"/>
      <c r="N8" s="61"/>
      <c r="AB8" s="129"/>
      <c r="DP8"/>
    </row>
    <row r="9" spans="2:120" ht="13.5" thickBot="1" x14ac:dyDescent="0.25">
      <c r="L9" s="294"/>
      <c r="M9" s="294"/>
    </row>
    <row r="10" spans="2:120" ht="13.5" thickTop="1" x14ac:dyDescent="0.2">
      <c r="C10" s="1564" t="s">
        <v>610</v>
      </c>
      <c r="D10" s="1739"/>
      <c r="E10" s="1746" t="s">
        <v>611</v>
      </c>
      <c r="F10" s="1574"/>
      <c r="G10" s="1574"/>
      <c r="H10" s="1575"/>
      <c r="I10" s="1754"/>
      <c r="J10" s="1754"/>
      <c r="L10" s="561"/>
      <c r="M10" s="561"/>
    </row>
    <row r="11" spans="2:120" x14ac:dyDescent="0.2">
      <c r="C11" s="1605"/>
      <c r="D11" s="1577"/>
      <c r="E11" s="1576"/>
      <c r="F11" s="1577"/>
      <c r="G11" s="1577"/>
      <c r="H11" s="1578"/>
      <c r="I11" s="1754"/>
      <c r="J11" s="1754"/>
      <c r="L11" s="561"/>
      <c r="M11" s="561"/>
    </row>
    <row r="12" spans="2:120" x14ac:dyDescent="0.2">
      <c r="C12" s="1740" t="s">
        <v>612</v>
      </c>
      <c r="D12" s="1232" t="s">
        <v>613</v>
      </c>
      <c r="E12" s="1743"/>
      <c r="F12" s="1744"/>
      <c r="G12" s="1744"/>
      <c r="H12" s="1745"/>
      <c r="I12" s="1742"/>
      <c r="J12" s="1742"/>
      <c r="L12" s="82"/>
      <c r="M12" s="82"/>
      <c r="N12" s="82"/>
    </row>
    <row r="13" spans="2:120" ht="12.75" customHeight="1" x14ac:dyDescent="0.2">
      <c r="C13" s="1741"/>
      <c r="D13" s="1236" t="s">
        <v>614</v>
      </c>
      <c r="E13" s="1743"/>
      <c r="F13" s="1744"/>
      <c r="G13" s="1744"/>
      <c r="H13" s="1745"/>
      <c r="I13" s="1742"/>
      <c r="J13" s="1742"/>
    </row>
    <row r="14" spans="2:120" ht="13.5" thickBot="1" x14ac:dyDescent="0.25">
      <c r="C14" s="604"/>
      <c r="D14" s="603"/>
      <c r="E14" s="1747">
        <f>SUM(E12:H13)</f>
        <v>0</v>
      </c>
      <c r="F14" s="1748"/>
      <c r="G14" s="1748"/>
      <c r="H14" s="1749"/>
      <c r="I14" s="1736"/>
      <c r="J14" s="1737"/>
    </row>
    <row r="15" spans="2:120" ht="13.5" thickTop="1" x14ac:dyDescent="0.2">
      <c r="C15" s="294"/>
      <c r="D15" s="602"/>
      <c r="E15" s="605"/>
      <c r="F15" s="605"/>
      <c r="G15" s="605"/>
      <c r="H15" s="605"/>
      <c r="I15" s="82"/>
      <c r="J15" s="82"/>
    </row>
    <row r="16" spans="2:120" s="304" customFormat="1" x14ac:dyDescent="0.2">
      <c r="C16" s="294"/>
      <c r="D16" s="602"/>
      <c r="E16" s="605"/>
      <c r="F16" s="605"/>
      <c r="G16" s="605"/>
      <c r="H16" s="605"/>
      <c r="I16" s="1237"/>
      <c r="J16" s="1237"/>
      <c r="AC16" s="129"/>
      <c r="AD16" s="129"/>
      <c r="AE16" s="129"/>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c r="BE16" s="129"/>
      <c r="BF16" s="129"/>
      <c r="BG16" s="129"/>
      <c r="BH16" s="129"/>
      <c r="BI16" s="129"/>
      <c r="BJ16" s="129"/>
      <c r="BK16" s="129"/>
      <c r="BL16" s="129"/>
      <c r="BM16" s="129"/>
      <c r="BN16" s="129"/>
      <c r="BO16" s="129"/>
      <c r="BP16" s="129"/>
      <c r="BQ16" s="129"/>
      <c r="BR16" s="129"/>
      <c r="BS16" s="129"/>
      <c r="BT16" s="129"/>
      <c r="BU16" s="129"/>
      <c r="BV16" s="129"/>
      <c r="BW16" s="129"/>
      <c r="BX16" s="129"/>
      <c r="BY16" s="129"/>
      <c r="BZ16" s="129"/>
      <c r="CA16" s="129"/>
      <c r="CB16" s="129"/>
      <c r="CC16" s="129"/>
      <c r="CD16" s="129"/>
      <c r="CE16" s="129"/>
      <c r="CF16" s="129"/>
      <c r="CG16" s="129"/>
      <c r="CH16" s="129"/>
      <c r="CI16" s="129"/>
      <c r="CJ16" s="129"/>
      <c r="CK16" s="129"/>
      <c r="CL16" s="129"/>
      <c r="CM16" s="129"/>
      <c r="CN16" s="129"/>
      <c r="CO16" s="129"/>
      <c r="CP16" s="129"/>
      <c r="CQ16" s="129"/>
      <c r="CR16" s="129"/>
      <c r="CS16" s="129"/>
      <c r="CT16" s="129"/>
      <c r="CU16" s="129"/>
      <c r="CV16" s="129"/>
      <c r="CW16" s="129"/>
      <c r="CX16" s="129"/>
      <c r="CY16" s="129"/>
      <c r="CZ16" s="129"/>
      <c r="DA16" s="129"/>
      <c r="DB16" s="129"/>
      <c r="DC16" s="129"/>
      <c r="DD16" s="129"/>
      <c r="DE16" s="129"/>
      <c r="DF16" s="129"/>
      <c r="DG16" s="129"/>
      <c r="DH16" s="129"/>
      <c r="DI16" s="129"/>
      <c r="DJ16" s="129"/>
      <c r="DK16" s="129"/>
      <c r="DL16" s="129"/>
      <c r="DM16" s="129"/>
      <c r="DN16" s="129"/>
      <c r="DO16" s="129"/>
      <c r="DP16" s="129"/>
    </row>
    <row r="17" spans="2:120" s="304" customFormat="1" x14ac:dyDescent="0.2">
      <c r="C17" s="1656" t="s">
        <v>2355</v>
      </c>
      <c r="D17" s="1738"/>
      <c r="E17" s="1738"/>
      <c r="F17" s="1738"/>
      <c r="G17" s="1238">
        <v>0</v>
      </c>
      <c r="H17" s="605"/>
      <c r="I17" s="1237"/>
      <c r="J17" s="1237"/>
      <c r="AC17" s="129"/>
      <c r="AD17" s="129"/>
      <c r="AE17" s="129"/>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c r="BE17" s="129"/>
      <c r="BF17" s="129"/>
      <c r="BG17" s="129"/>
      <c r="BH17" s="129"/>
      <c r="BI17" s="129"/>
      <c r="BJ17" s="129"/>
      <c r="BK17" s="129"/>
      <c r="BL17" s="129"/>
      <c r="BM17" s="129"/>
      <c r="BN17" s="129"/>
      <c r="BO17" s="129"/>
      <c r="BP17" s="129"/>
      <c r="BQ17" s="129"/>
      <c r="BR17" s="129"/>
      <c r="BS17" s="129"/>
      <c r="BT17" s="129"/>
      <c r="BU17" s="129"/>
      <c r="BV17" s="129"/>
      <c r="BW17" s="129"/>
      <c r="BX17" s="129"/>
      <c r="BY17" s="129"/>
      <c r="BZ17" s="129"/>
      <c r="CA17" s="129"/>
      <c r="CB17" s="129"/>
      <c r="CC17" s="129"/>
      <c r="CD17" s="129"/>
      <c r="CE17" s="129"/>
      <c r="CF17" s="129"/>
      <c r="CG17" s="129"/>
      <c r="CH17" s="129"/>
      <c r="CI17" s="129"/>
      <c r="CJ17" s="129"/>
      <c r="CK17" s="129"/>
      <c r="CL17" s="129"/>
      <c r="CM17" s="129"/>
      <c r="CN17" s="129"/>
      <c r="CO17" s="129"/>
      <c r="CP17" s="129"/>
      <c r="CQ17" s="129"/>
      <c r="CR17" s="129"/>
      <c r="CS17" s="129"/>
      <c r="CT17" s="129"/>
      <c r="CU17" s="129"/>
      <c r="CV17" s="129"/>
      <c r="CW17" s="129"/>
      <c r="CX17" s="129"/>
      <c r="CY17" s="129"/>
      <c r="CZ17" s="129"/>
      <c r="DA17" s="129"/>
      <c r="DB17" s="129"/>
      <c r="DC17" s="129"/>
      <c r="DD17" s="129"/>
      <c r="DE17" s="129"/>
      <c r="DF17" s="129"/>
      <c r="DG17" s="129"/>
      <c r="DH17" s="129"/>
      <c r="DI17" s="129"/>
      <c r="DJ17" s="129"/>
      <c r="DK17" s="129"/>
      <c r="DL17" s="129"/>
      <c r="DM17" s="129"/>
      <c r="DN17" s="129"/>
      <c r="DO17" s="129"/>
      <c r="DP17" s="129"/>
    </row>
    <row r="18" spans="2:120" x14ac:dyDescent="0.2">
      <c r="C18" s="82"/>
      <c r="D18" s="82"/>
    </row>
    <row r="20" spans="2:120" ht="25.5" customHeight="1" x14ac:dyDescent="0.2">
      <c r="M20" s="82"/>
      <c r="N20" s="996"/>
    </row>
    <row r="21" spans="2:120" s="416" customFormat="1" ht="37.5" customHeight="1" x14ac:dyDescent="0.25">
      <c r="B21" s="469" t="s">
        <v>1584</v>
      </c>
      <c r="C21" s="721" t="s">
        <v>1399</v>
      </c>
      <c r="D21" s="1768" t="s">
        <v>1564</v>
      </c>
      <c r="E21" s="1768"/>
      <c r="F21" s="1768"/>
      <c r="G21" s="1768"/>
      <c r="H21" s="1768"/>
      <c r="I21" s="1768"/>
      <c r="J21" s="1768"/>
      <c r="K21" s="1768"/>
      <c r="L21" s="1768"/>
      <c r="M21" s="1768"/>
      <c r="N21" s="1768"/>
      <c r="O21" s="1009"/>
      <c r="P21" s="1009"/>
      <c r="Q21" s="1009"/>
      <c r="R21" s="1009"/>
      <c r="W21" s="563"/>
      <c r="X21" s="563"/>
      <c r="Y21" s="563"/>
      <c r="Z21" s="563"/>
      <c r="AA21" s="563"/>
      <c r="AB21" s="563"/>
      <c r="AC21" s="563"/>
      <c r="AD21" s="563"/>
      <c r="AE21" s="563"/>
      <c r="AF21" s="563"/>
      <c r="AG21" s="563"/>
      <c r="AH21" s="563"/>
      <c r="AI21" s="563"/>
      <c r="AJ21" s="563"/>
      <c r="AK21" s="563"/>
      <c r="AL21" s="563"/>
      <c r="AM21" s="563"/>
      <c r="AN21" s="563"/>
      <c r="AO21" s="563"/>
      <c r="AP21" s="563"/>
      <c r="AQ21" s="563"/>
      <c r="AR21" s="563"/>
      <c r="AS21" s="563"/>
      <c r="AT21" s="563"/>
      <c r="AU21" s="563"/>
      <c r="AV21" s="563"/>
      <c r="AW21" s="563"/>
      <c r="AX21" s="563"/>
      <c r="AY21" s="563"/>
      <c r="AZ21" s="563"/>
      <c r="BA21" s="563"/>
      <c r="BB21" s="563"/>
      <c r="BC21" s="563"/>
      <c r="BD21" s="563"/>
      <c r="BE21" s="563"/>
      <c r="BF21" s="563"/>
      <c r="BG21" s="563"/>
      <c r="BH21" s="563"/>
      <c r="BI21" s="563"/>
      <c r="BJ21" s="563"/>
      <c r="BK21" s="563"/>
      <c r="BL21" s="563"/>
      <c r="BM21" s="563"/>
      <c r="BN21" s="563"/>
      <c r="BO21" s="563"/>
      <c r="BP21" s="563"/>
      <c r="BQ21" s="563"/>
      <c r="BR21" s="563"/>
      <c r="BS21" s="563"/>
      <c r="BT21" s="563"/>
      <c r="BU21" s="563"/>
      <c r="BV21" s="563"/>
      <c r="BW21" s="563"/>
      <c r="BX21" s="563"/>
      <c r="BY21" s="563"/>
      <c r="BZ21" s="563"/>
      <c r="CA21" s="563"/>
      <c r="CB21" s="563"/>
      <c r="CC21" s="563"/>
      <c r="CD21" s="563"/>
      <c r="CE21" s="563"/>
      <c r="CF21" s="563"/>
      <c r="CG21" s="563"/>
      <c r="CH21" s="563"/>
      <c r="CI21" s="563"/>
      <c r="CJ21" s="563"/>
      <c r="CK21" s="563"/>
      <c r="CL21" s="563"/>
      <c r="CM21" s="563"/>
      <c r="CN21" s="563"/>
      <c r="CO21" s="563"/>
      <c r="CP21" s="563"/>
      <c r="CQ21" s="563"/>
      <c r="CR21" s="563"/>
      <c r="CS21" s="563"/>
      <c r="CT21" s="563"/>
      <c r="CU21" s="563"/>
      <c r="CV21" s="563"/>
      <c r="CW21" s="563"/>
      <c r="CX21" s="563"/>
      <c r="CY21" s="563"/>
      <c r="CZ21" s="563"/>
      <c r="DA21" s="563"/>
      <c r="DB21" s="563"/>
      <c r="DC21" s="563"/>
      <c r="DD21" s="563"/>
      <c r="DE21" s="563"/>
      <c r="DF21" s="563"/>
      <c r="DG21" s="563"/>
      <c r="DH21" s="563"/>
      <c r="DI21" s="563"/>
      <c r="DJ21" s="563"/>
      <c r="DK21" s="563"/>
      <c r="DL21" s="563"/>
      <c r="DM21" s="563"/>
      <c r="DN21" s="563"/>
      <c r="DO21" s="563"/>
      <c r="DP21" s="563"/>
    </row>
    <row r="22" spans="2:120" s="416" customFormat="1" ht="48.6" customHeight="1" x14ac:dyDescent="0.2">
      <c r="B22" s="468" t="s">
        <v>1585</v>
      </c>
      <c r="C22" s="722">
        <v>1</v>
      </c>
      <c r="D22" s="722" t="s">
        <v>472</v>
      </c>
      <c r="E22" s="1686" t="s">
        <v>1432</v>
      </c>
      <c r="F22" s="1687"/>
      <c r="G22" s="1687"/>
      <c r="H22" s="1687"/>
      <c r="I22" s="1687"/>
      <c r="J22" s="1688"/>
      <c r="K22" s="1765"/>
      <c r="L22" s="1766"/>
      <c r="M22" s="1766"/>
      <c r="N22" s="1767"/>
      <c r="O22" s="1009"/>
      <c r="P22" s="1009"/>
      <c r="Q22" s="1009"/>
      <c r="R22" s="1009"/>
      <c r="W22" s="420" t="b">
        <v>0</v>
      </c>
      <c r="X22" s="420" t="b">
        <v>0</v>
      </c>
      <c r="Y22" s="420" t="b">
        <v>0</v>
      </c>
      <c r="Z22" s="563"/>
      <c r="AA22" s="563"/>
      <c r="AB22" s="563"/>
      <c r="AC22" s="563"/>
      <c r="AD22" s="563"/>
      <c r="AE22" s="563"/>
      <c r="AF22" s="563"/>
      <c r="AG22" s="563"/>
      <c r="AH22" s="563"/>
      <c r="AI22" s="563"/>
      <c r="AJ22" s="563"/>
      <c r="AK22" s="563"/>
      <c r="AL22" s="563"/>
      <c r="AM22" s="563"/>
      <c r="AN22" s="563"/>
      <c r="AO22" s="563"/>
      <c r="AP22" s="563"/>
      <c r="AQ22" s="563"/>
      <c r="AR22" s="563"/>
      <c r="AS22" s="563"/>
      <c r="AT22" s="563"/>
      <c r="AU22" s="563"/>
      <c r="AV22" s="563"/>
      <c r="AW22" s="563"/>
      <c r="AX22" s="563"/>
      <c r="AY22" s="563"/>
      <c r="AZ22" s="563"/>
      <c r="BA22" s="563"/>
      <c r="BB22" s="563"/>
      <c r="BC22" s="563"/>
      <c r="BD22" s="563"/>
      <c r="BE22" s="563"/>
      <c r="BF22" s="563"/>
      <c r="BG22" s="563"/>
      <c r="BH22" s="563"/>
      <c r="BI22" s="563"/>
      <c r="BJ22" s="563"/>
      <c r="BK22" s="563"/>
      <c r="BL22" s="563"/>
      <c r="BM22" s="563"/>
      <c r="BN22" s="563"/>
      <c r="BO22" s="563"/>
      <c r="BP22" s="563"/>
      <c r="BQ22" s="563"/>
      <c r="BR22" s="563"/>
      <c r="BS22" s="563"/>
      <c r="BT22" s="563"/>
      <c r="BU22" s="563"/>
      <c r="BV22" s="563"/>
      <c r="BW22" s="563"/>
      <c r="BX22" s="563"/>
      <c r="BY22" s="563"/>
      <c r="BZ22" s="563"/>
      <c r="CA22" s="563"/>
      <c r="CB22" s="563"/>
      <c r="CC22" s="563"/>
      <c r="CD22" s="563"/>
      <c r="CE22" s="563"/>
      <c r="CF22" s="563"/>
      <c r="CG22" s="563"/>
      <c r="CH22" s="563"/>
      <c r="CI22" s="563"/>
      <c r="CJ22" s="563"/>
      <c r="CK22" s="563"/>
      <c r="CL22" s="563"/>
      <c r="CM22" s="563"/>
      <c r="CN22" s="563"/>
      <c r="CO22" s="563"/>
      <c r="CP22" s="563"/>
      <c r="CQ22" s="563"/>
      <c r="CR22" s="563"/>
      <c r="CS22" s="563"/>
      <c r="CT22" s="563"/>
      <c r="CU22" s="563"/>
      <c r="CV22" s="563"/>
      <c r="CW22" s="563"/>
      <c r="CX22" s="563"/>
      <c r="CY22" s="563"/>
      <c r="CZ22" s="563"/>
      <c r="DA22" s="563"/>
      <c r="DB22" s="563"/>
      <c r="DC22" s="563"/>
      <c r="DD22" s="563"/>
      <c r="DE22" s="563"/>
      <c r="DF22" s="563"/>
      <c r="DG22" s="563"/>
      <c r="DH22" s="563"/>
      <c r="DI22" s="563"/>
      <c r="DJ22" s="563"/>
      <c r="DK22" s="563"/>
      <c r="DL22" s="563"/>
      <c r="DM22" s="563"/>
      <c r="DN22" s="563"/>
      <c r="DO22" s="563"/>
      <c r="DP22" s="563"/>
    </row>
    <row r="23" spans="2:120" s="416" customFormat="1" ht="14.25" x14ac:dyDescent="0.2">
      <c r="B23" s="469">
        <v>144</v>
      </c>
      <c r="C23" s="722"/>
      <c r="D23" s="722"/>
      <c r="E23" s="1769" t="s">
        <v>1446</v>
      </c>
      <c r="F23" s="1770"/>
      <c r="G23" s="1770"/>
      <c r="H23" s="1770"/>
      <c r="I23" s="1770"/>
      <c r="J23" s="1771"/>
      <c r="K23" s="1663"/>
      <c r="L23" s="1664"/>
      <c r="M23" s="1664"/>
      <c r="N23" s="1665"/>
      <c r="O23" s="1056"/>
      <c r="P23" s="1017"/>
      <c r="Q23" s="1017"/>
      <c r="R23" s="1017"/>
      <c r="S23" s="563"/>
      <c r="T23" s="563"/>
      <c r="U23" s="563"/>
      <c r="V23" s="501">
        <f>K23</f>
        <v>0</v>
      </c>
      <c r="W23" s="563"/>
      <c r="X23" s="563"/>
      <c r="Y23" s="563"/>
      <c r="Z23" s="563"/>
      <c r="AA23" s="563"/>
      <c r="AB23" s="563"/>
      <c r="AC23" s="563"/>
      <c r="AD23" s="563"/>
      <c r="AE23" s="563"/>
      <c r="AF23" s="563"/>
      <c r="AG23" s="563"/>
      <c r="AH23" s="563"/>
      <c r="AI23" s="563"/>
      <c r="AJ23" s="563"/>
      <c r="AK23" s="563"/>
      <c r="AL23" s="563"/>
      <c r="AM23" s="563"/>
      <c r="AN23" s="563"/>
      <c r="AO23" s="563"/>
      <c r="AP23" s="563"/>
      <c r="AQ23" s="563"/>
      <c r="AR23" s="563"/>
      <c r="AS23" s="563"/>
      <c r="AT23" s="563"/>
      <c r="AU23" s="563"/>
      <c r="AV23" s="563"/>
      <c r="AW23" s="563"/>
      <c r="AX23" s="563"/>
      <c r="AY23" s="563"/>
      <c r="AZ23" s="563"/>
      <c r="BA23" s="563"/>
      <c r="BB23" s="563"/>
      <c r="BC23" s="563"/>
      <c r="BD23" s="563"/>
      <c r="BE23" s="563"/>
      <c r="BF23" s="563"/>
      <c r="BG23" s="563"/>
      <c r="BH23" s="563"/>
      <c r="BI23" s="563"/>
      <c r="BJ23" s="563"/>
      <c r="BK23" s="563"/>
      <c r="BL23" s="563"/>
      <c r="BM23" s="563"/>
      <c r="BN23" s="563"/>
      <c r="BO23" s="563"/>
      <c r="BP23" s="563"/>
      <c r="BQ23" s="563"/>
      <c r="BR23" s="563"/>
      <c r="BS23" s="563"/>
      <c r="BT23" s="563"/>
      <c r="BU23" s="563"/>
      <c r="BV23" s="563"/>
      <c r="BW23" s="563"/>
      <c r="BX23" s="563"/>
      <c r="BY23" s="563"/>
      <c r="BZ23" s="563"/>
      <c r="CA23" s="563"/>
      <c r="CB23" s="563"/>
      <c r="CC23" s="563"/>
      <c r="CD23" s="563"/>
      <c r="CE23" s="563"/>
      <c r="CF23" s="563"/>
      <c r="CG23" s="563"/>
      <c r="CH23" s="563"/>
      <c r="CI23" s="563"/>
      <c r="CJ23" s="563"/>
      <c r="CK23" s="563"/>
      <c r="CL23" s="563"/>
      <c r="CM23" s="563"/>
      <c r="CN23" s="563"/>
      <c r="CO23" s="563"/>
      <c r="CP23" s="563"/>
      <c r="CQ23" s="563"/>
      <c r="CR23" s="563"/>
      <c r="CS23" s="563"/>
      <c r="CT23" s="563"/>
      <c r="CU23" s="563"/>
      <c r="CV23" s="563"/>
      <c r="CW23" s="563"/>
      <c r="CX23" s="563"/>
      <c r="CY23" s="563"/>
      <c r="CZ23" s="563"/>
      <c r="DA23" s="563"/>
      <c r="DB23" s="563"/>
      <c r="DC23" s="563"/>
      <c r="DD23" s="563"/>
      <c r="DE23" s="563"/>
      <c r="DF23" s="563"/>
      <c r="DG23" s="563"/>
      <c r="DH23" s="563"/>
      <c r="DI23" s="563"/>
      <c r="DJ23" s="563"/>
      <c r="DK23" s="563"/>
      <c r="DL23" s="563"/>
    </row>
    <row r="24" spans="2:120" s="416" customFormat="1" ht="47.25" customHeight="1" x14ac:dyDescent="0.2">
      <c r="B24" s="469">
        <v>145</v>
      </c>
      <c r="C24" s="722">
        <v>2</v>
      </c>
      <c r="D24" s="722" t="s">
        <v>472</v>
      </c>
      <c r="E24" s="1686" t="s">
        <v>2311</v>
      </c>
      <c r="F24" s="1687"/>
      <c r="G24" s="1687"/>
      <c r="H24" s="1687"/>
      <c r="I24" s="1687"/>
      <c r="J24" s="1688"/>
      <c r="K24" s="1670"/>
      <c r="L24" s="1670"/>
      <c r="M24" s="1670"/>
      <c r="N24" s="1670"/>
      <c r="O24" s="1009"/>
      <c r="P24" s="1009"/>
      <c r="Q24" s="1009"/>
      <c r="R24" s="1009"/>
      <c r="W24" s="563"/>
      <c r="X24" s="563"/>
      <c r="Y24" s="563"/>
      <c r="Z24" s="563"/>
      <c r="AA24" s="563"/>
      <c r="AB24" s="563"/>
      <c r="AC24" s="563"/>
      <c r="AD24" s="563"/>
      <c r="AE24" s="563"/>
      <c r="AF24" s="563"/>
      <c r="AG24" s="563"/>
      <c r="AH24" s="563"/>
      <c r="AI24" s="563"/>
      <c r="AJ24" s="563"/>
      <c r="AK24" s="563"/>
      <c r="AL24" s="563"/>
      <c r="AM24" s="563"/>
      <c r="AN24" s="563"/>
      <c r="AO24" s="563"/>
      <c r="AP24" s="563"/>
      <c r="AQ24" s="563"/>
      <c r="AR24" s="563"/>
      <c r="AS24" s="563"/>
      <c r="AT24" s="563"/>
      <c r="AU24" s="563"/>
      <c r="AV24" s="563"/>
      <c r="AW24" s="563"/>
      <c r="AX24" s="563"/>
      <c r="AY24" s="563"/>
      <c r="AZ24" s="563"/>
      <c r="BA24" s="563"/>
      <c r="BB24" s="563"/>
      <c r="BC24" s="563"/>
      <c r="BD24" s="563"/>
      <c r="BE24" s="563"/>
      <c r="BF24" s="563"/>
      <c r="BG24" s="563"/>
      <c r="BH24" s="563"/>
      <c r="BI24" s="563"/>
      <c r="BJ24" s="563"/>
      <c r="BK24" s="563"/>
      <c r="BL24" s="563"/>
      <c r="BM24" s="563"/>
      <c r="BN24" s="563"/>
      <c r="BO24" s="563"/>
      <c r="BP24" s="563"/>
      <c r="BQ24" s="563"/>
      <c r="BR24" s="563"/>
      <c r="BS24" s="563"/>
      <c r="BT24" s="563"/>
      <c r="BU24" s="563"/>
      <c r="BV24" s="563"/>
      <c r="BW24" s="563"/>
      <c r="BX24" s="563"/>
      <c r="BY24" s="563"/>
      <c r="BZ24" s="563"/>
      <c r="CA24" s="563"/>
      <c r="CB24" s="563"/>
      <c r="CC24" s="563"/>
      <c r="CD24" s="563"/>
      <c r="CE24" s="563"/>
      <c r="CF24" s="563"/>
      <c r="CG24" s="563"/>
      <c r="CH24" s="563"/>
      <c r="CI24" s="563"/>
      <c r="CJ24" s="563"/>
      <c r="CK24" s="563"/>
      <c r="CL24" s="563"/>
      <c r="CM24" s="563"/>
      <c r="CN24" s="563"/>
      <c r="CO24" s="563"/>
      <c r="CP24" s="563"/>
      <c r="CQ24" s="563"/>
      <c r="CR24" s="563"/>
      <c r="CS24" s="563"/>
      <c r="CT24" s="563"/>
      <c r="CU24" s="563"/>
      <c r="CV24" s="563"/>
      <c r="CW24" s="563"/>
      <c r="CX24" s="563"/>
      <c r="CY24" s="563"/>
      <c r="CZ24" s="563"/>
      <c r="DA24" s="563"/>
      <c r="DB24" s="563"/>
      <c r="DC24" s="563"/>
      <c r="DD24" s="563"/>
      <c r="DE24" s="563"/>
      <c r="DF24" s="563"/>
      <c r="DG24" s="563"/>
      <c r="DH24" s="563"/>
      <c r="DI24" s="563"/>
      <c r="DJ24" s="563"/>
      <c r="DK24" s="563"/>
      <c r="DL24" s="563"/>
      <c r="DM24" s="563"/>
      <c r="DN24" s="563"/>
      <c r="DO24" s="563"/>
      <c r="DP24" s="563"/>
    </row>
    <row r="25" spans="2:120" s="416" customFormat="1" ht="45" customHeight="1" x14ac:dyDescent="0.2">
      <c r="B25" s="469">
        <v>146</v>
      </c>
      <c r="C25" s="722">
        <v>3</v>
      </c>
      <c r="D25" s="722" t="s">
        <v>472</v>
      </c>
      <c r="E25" s="1686" t="s">
        <v>2067</v>
      </c>
      <c r="F25" s="1687"/>
      <c r="G25" s="1687"/>
      <c r="H25" s="1687"/>
      <c r="I25" s="1687"/>
      <c r="J25" s="1688"/>
      <c r="K25" s="1670"/>
      <c r="L25" s="1670"/>
      <c r="M25" s="1670"/>
      <c r="N25" s="1670"/>
      <c r="O25" s="1009"/>
      <c r="P25" s="1009"/>
      <c r="Q25" s="1009"/>
      <c r="R25" s="1009"/>
      <c r="W25" s="563"/>
      <c r="X25" s="563"/>
      <c r="Y25" s="563"/>
      <c r="Z25" s="563"/>
      <c r="AA25" s="563"/>
      <c r="AB25" s="563"/>
      <c r="AC25" s="563"/>
      <c r="AD25" s="563"/>
      <c r="AE25" s="563"/>
      <c r="AF25" s="563"/>
      <c r="AG25" s="563"/>
      <c r="AH25" s="563"/>
      <c r="AI25" s="563"/>
      <c r="AJ25" s="563"/>
      <c r="AK25" s="563"/>
      <c r="AL25" s="563"/>
      <c r="AM25" s="563"/>
      <c r="AN25" s="563"/>
      <c r="AO25" s="563"/>
      <c r="AP25" s="563"/>
      <c r="AQ25" s="563"/>
      <c r="AR25" s="563"/>
      <c r="AS25" s="563"/>
      <c r="AT25" s="563"/>
      <c r="AU25" s="563"/>
      <c r="AV25" s="563"/>
      <c r="AW25" s="563"/>
      <c r="AX25" s="563"/>
      <c r="AY25" s="563"/>
      <c r="AZ25" s="563"/>
      <c r="BA25" s="563"/>
      <c r="BB25" s="563"/>
      <c r="BC25" s="563"/>
      <c r="BD25" s="563"/>
      <c r="BE25" s="563"/>
      <c r="BF25" s="563"/>
      <c r="BG25" s="563"/>
      <c r="BH25" s="563"/>
      <c r="BI25" s="563"/>
      <c r="BJ25" s="563"/>
      <c r="BK25" s="563"/>
      <c r="BL25" s="563"/>
      <c r="BM25" s="563"/>
      <c r="BN25" s="563"/>
      <c r="BO25" s="563"/>
      <c r="BP25" s="563"/>
      <c r="BQ25" s="563"/>
      <c r="BR25" s="563"/>
      <c r="BS25" s="563"/>
      <c r="BT25" s="563"/>
      <c r="BU25" s="563"/>
      <c r="BV25" s="563"/>
      <c r="BW25" s="563"/>
      <c r="BX25" s="563"/>
      <c r="BY25" s="563"/>
      <c r="BZ25" s="563"/>
      <c r="CA25" s="563"/>
      <c r="CB25" s="563"/>
      <c r="CC25" s="563"/>
      <c r="CD25" s="563"/>
      <c r="CE25" s="563"/>
      <c r="CF25" s="563"/>
      <c r="CG25" s="563"/>
      <c r="CH25" s="563"/>
      <c r="CI25" s="563"/>
      <c r="CJ25" s="563"/>
      <c r="CK25" s="563"/>
      <c r="CL25" s="563"/>
      <c r="CM25" s="563"/>
      <c r="CN25" s="563"/>
      <c r="CO25" s="563"/>
      <c r="CP25" s="563"/>
      <c r="CQ25" s="563"/>
      <c r="CR25" s="563"/>
      <c r="CS25" s="563"/>
      <c r="CT25" s="563"/>
      <c r="CU25" s="563"/>
      <c r="CV25" s="563"/>
      <c r="CW25" s="563"/>
      <c r="CX25" s="563"/>
      <c r="CY25" s="563"/>
      <c r="CZ25" s="563"/>
      <c r="DA25" s="563"/>
      <c r="DB25" s="563"/>
      <c r="DC25" s="563"/>
      <c r="DD25" s="563"/>
      <c r="DE25" s="563"/>
      <c r="DF25" s="563"/>
      <c r="DG25" s="563"/>
      <c r="DH25" s="563"/>
      <c r="DI25" s="563"/>
      <c r="DJ25" s="563"/>
      <c r="DK25" s="563"/>
      <c r="DL25" s="563"/>
      <c r="DM25" s="563"/>
      <c r="DN25" s="563"/>
      <c r="DO25" s="563"/>
      <c r="DP25" s="563"/>
    </row>
    <row r="26" spans="2:120" s="416" customFormat="1" ht="14.25" x14ac:dyDescent="0.2">
      <c r="B26" s="469">
        <v>147</v>
      </c>
      <c r="C26" s="722">
        <v>4</v>
      </c>
      <c r="D26" s="722" t="s">
        <v>472</v>
      </c>
      <c r="E26" s="1686" t="s">
        <v>1433</v>
      </c>
      <c r="F26" s="1687"/>
      <c r="G26" s="1687"/>
      <c r="H26" s="1687"/>
      <c r="I26" s="1687"/>
      <c r="J26" s="1688"/>
      <c r="K26" s="1670"/>
      <c r="L26" s="1670"/>
      <c r="M26" s="1670"/>
      <c r="N26" s="1670"/>
      <c r="O26" s="1009"/>
      <c r="P26" s="1009"/>
      <c r="Q26" s="1009"/>
      <c r="R26" s="1009"/>
      <c r="W26" s="563"/>
      <c r="X26" s="563"/>
      <c r="Y26" s="563"/>
      <c r="Z26" s="563"/>
      <c r="AA26" s="563"/>
      <c r="AB26" s="563"/>
      <c r="AC26" s="563"/>
      <c r="AD26" s="563"/>
      <c r="AE26" s="563"/>
      <c r="AF26" s="563"/>
      <c r="AG26" s="563"/>
      <c r="AH26" s="563"/>
      <c r="AI26" s="563"/>
      <c r="AJ26" s="563"/>
      <c r="AK26" s="563"/>
      <c r="AL26" s="563"/>
      <c r="AM26" s="563"/>
      <c r="AN26" s="563"/>
      <c r="AO26" s="563"/>
      <c r="AP26" s="563"/>
      <c r="AQ26" s="563"/>
      <c r="AR26" s="563"/>
      <c r="AS26" s="563"/>
      <c r="AT26" s="563"/>
      <c r="AU26" s="563"/>
      <c r="AV26" s="563"/>
      <c r="AW26" s="563"/>
      <c r="AX26" s="563"/>
      <c r="AY26" s="563"/>
      <c r="AZ26" s="563"/>
      <c r="BA26" s="563"/>
      <c r="BB26" s="563"/>
      <c r="BC26" s="563"/>
      <c r="BD26" s="563"/>
      <c r="BE26" s="563"/>
      <c r="BF26" s="563"/>
      <c r="BG26" s="563"/>
      <c r="BH26" s="563"/>
      <c r="BI26" s="563"/>
      <c r="BJ26" s="563"/>
      <c r="BK26" s="563"/>
      <c r="BL26" s="563"/>
      <c r="BM26" s="563"/>
      <c r="BN26" s="563"/>
      <c r="BO26" s="563"/>
      <c r="BP26" s="563"/>
      <c r="BQ26" s="563"/>
      <c r="BR26" s="563"/>
      <c r="BS26" s="563"/>
      <c r="BT26" s="563"/>
      <c r="BU26" s="563"/>
      <c r="BV26" s="563"/>
      <c r="BW26" s="563"/>
      <c r="BX26" s="563"/>
      <c r="BY26" s="563"/>
      <c r="BZ26" s="563"/>
      <c r="CA26" s="563"/>
      <c r="CB26" s="563"/>
      <c r="CC26" s="563"/>
      <c r="CD26" s="563"/>
      <c r="CE26" s="563"/>
      <c r="CF26" s="563"/>
      <c r="CG26" s="563"/>
      <c r="CH26" s="563"/>
      <c r="CI26" s="563"/>
      <c r="CJ26" s="563"/>
      <c r="CK26" s="563"/>
      <c r="CL26" s="563"/>
      <c r="CM26" s="563"/>
      <c r="CN26" s="563"/>
      <c r="CO26" s="563"/>
      <c r="CP26" s="563"/>
      <c r="CQ26" s="563"/>
      <c r="CR26" s="563"/>
      <c r="CS26" s="563"/>
      <c r="CT26" s="563"/>
      <c r="CU26" s="563"/>
      <c r="CV26" s="563"/>
      <c r="CW26" s="563"/>
      <c r="CX26" s="563"/>
      <c r="CY26" s="563"/>
      <c r="CZ26" s="563"/>
      <c r="DA26" s="563"/>
      <c r="DB26" s="563"/>
      <c r="DC26" s="563"/>
      <c r="DD26" s="563"/>
      <c r="DE26" s="563"/>
      <c r="DF26" s="563"/>
      <c r="DG26" s="563"/>
      <c r="DH26" s="563"/>
      <c r="DI26" s="563"/>
      <c r="DJ26" s="563"/>
      <c r="DK26" s="563"/>
      <c r="DL26" s="563"/>
      <c r="DM26" s="563"/>
      <c r="DN26" s="563"/>
      <c r="DO26" s="563"/>
      <c r="DP26" s="563"/>
    </row>
    <row r="27" spans="2:120" s="416" customFormat="1" ht="14.25" x14ac:dyDescent="0.2">
      <c r="B27" s="469">
        <v>148</v>
      </c>
      <c r="C27" s="722">
        <v>5</v>
      </c>
      <c r="D27" s="722" t="s">
        <v>472</v>
      </c>
      <c r="E27" s="1686" t="s">
        <v>1434</v>
      </c>
      <c r="F27" s="1687"/>
      <c r="G27" s="1687"/>
      <c r="H27" s="1687"/>
      <c r="I27" s="1687"/>
      <c r="J27" s="1688"/>
      <c r="K27" s="1670"/>
      <c r="L27" s="1670"/>
      <c r="M27" s="1670"/>
      <c r="N27" s="1670"/>
      <c r="O27" s="1009"/>
      <c r="P27" s="1009"/>
      <c r="Q27" s="1009"/>
      <c r="R27" s="1009"/>
      <c r="W27" s="563"/>
      <c r="X27" s="563"/>
      <c r="Y27" s="563"/>
      <c r="Z27" s="563"/>
      <c r="AA27" s="563"/>
      <c r="AB27" s="563"/>
      <c r="AC27" s="563"/>
      <c r="AD27" s="563"/>
      <c r="AE27" s="563"/>
      <c r="AF27" s="563"/>
      <c r="AG27" s="563"/>
      <c r="AH27" s="563"/>
      <c r="AI27" s="563"/>
      <c r="AJ27" s="563"/>
      <c r="AK27" s="563"/>
      <c r="AL27" s="563"/>
      <c r="AM27" s="563"/>
      <c r="AN27" s="563"/>
      <c r="AO27" s="563"/>
      <c r="AP27" s="563"/>
      <c r="AQ27" s="563"/>
      <c r="AR27" s="563"/>
      <c r="AS27" s="563"/>
      <c r="AT27" s="563"/>
      <c r="AU27" s="563"/>
      <c r="AV27" s="563"/>
      <c r="AW27" s="563"/>
      <c r="AX27" s="563"/>
      <c r="AY27" s="563"/>
      <c r="AZ27" s="563"/>
      <c r="BA27" s="563"/>
      <c r="BB27" s="563"/>
      <c r="BC27" s="563"/>
      <c r="BD27" s="563"/>
      <c r="BE27" s="563"/>
      <c r="BF27" s="563"/>
      <c r="BG27" s="563"/>
      <c r="BH27" s="563"/>
      <c r="BI27" s="563"/>
      <c r="BJ27" s="563"/>
      <c r="BK27" s="563"/>
      <c r="BL27" s="563"/>
      <c r="BM27" s="563"/>
      <c r="BN27" s="563"/>
      <c r="BO27" s="563"/>
      <c r="BP27" s="563"/>
      <c r="BQ27" s="563"/>
      <c r="BR27" s="563"/>
      <c r="BS27" s="563"/>
      <c r="BT27" s="563"/>
      <c r="BU27" s="563"/>
      <c r="BV27" s="563"/>
      <c r="BW27" s="563"/>
      <c r="BX27" s="563"/>
      <c r="BY27" s="563"/>
      <c r="BZ27" s="563"/>
      <c r="CA27" s="563"/>
      <c r="CB27" s="563"/>
      <c r="CC27" s="563"/>
      <c r="CD27" s="563"/>
      <c r="CE27" s="563"/>
      <c r="CF27" s="563"/>
      <c r="CG27" s="563"/>
      <c r="CH27" s="563"/>
      <c r="CI27" s="563"/>
      <c r="CJ27" s="563"/>
      <c r="CK27" s="563"/>
      <c r="CL27" s="563"/>
      <c r="CM27" s="563"/>
      <c r="CN27" s="563"/>
      <c r="CO27" s="563"/>
      <c r="CP27" s="563"/>
      <c r="CQ27" s="563"/>
      <c r="CR27" s="563"/>
      <c r="CS27" s="563"/>
      <c r="CT27" s="563"/>
      <c r="CU27" s="563"/>
      <c r="CV27" s="563"/>
      <c r="CW27" s="563"/>
      <c r="CX27" s="563"/>
      <c r="CY27" s="563"/>
      <c r="CZ27" s="563"/>
      <c r="DA27" s="563"/>
      <c r="DB27" s="563"/>
      <c r="DC27" s="563"/>
      <c r="DD27" s="563"/>
      <c r="DE27" s="563"/>
      <c r="DF27" s="563"/>
      <c r="DG27" s="563"/>
      <c r="DH27" s="563"/>
      <c r="DI27" s="563"/>
      <c r="DJ27" s="563"/>
      <c r="DK27" s="563"/>
      <c r="DL27" s="563"/>
      <c r="DM27" s="563"/>
      <c r="DN27" s="563"/>
      <c r="DO27" s="563"/>
      <c r="DP27" s="563"/>
    </row>
    <row r="28" spans="2:120" s="416" customFormat="1" ht="15" x14ac:dyDescent="0.2">
      <c r="B28" s="469">
        <v>149</v>
      </c>
      <c r="C28" s="723">
        <v>6</v>
      </c>
      <c r="D28" s="722"/>
      <c r="E28" s="1694" t="s">
        <v>1403</v>
      </c>
      <c r="F28" s="1695"/>
      <c r="G28" s="1695"/>
      <c r="H28" s="1695"/>
      <c r="I28" s="1695"/>
      <c r="J28" s="1696"/>
      <c r="K28" s="1764"/>
      <c r="L28" s="1764"/>
      <c r="M28" s="1764"/>
      <c r="N28" s="1764"/>
      <c r="O28" s="1017"/>
      <c r="P28" s="1017"/>
      <c r="Q28" s="1017"/>
      <c r="R28" s="1017"/>
      <c r="S28" s="563"/>
      <c r="T28" s="563"/>
      <c r="U28" s="563"/>
      <c r="V28" s="501">
        <f>K28</f>
        <v>0</v>
      </c>
      <c r="W28" s="563"/>
      <c r="X28" s="563"/>
      <c r="Y28" s="563"/>
      <c r="Z28" s="563"/>
      <c r="AA28" s="563"/>
      <c r="AB28" s="563"/>
      <c r="AC28" s="563"/>
      <c r="AD28" s="563"/>
      <c r="AE28" s="563"/>
      <c r="AF28" s="563"/>
      <c r="AG28" s="563"/>
      <c r="AH28" s="563"/>
      <c r="AI28" s="563"/>
      <c r="AJ28" s="563"/>
      <c r="AK28" s="563"/>
      <c r="AL28" s="563"/>
      <c r="AM28" s="563"/>
      <c r="AN28" s="563"/>
      <c r="AO28" s="563"/>
      <c r="AP28" s="563"/>
      <c r="AQ28" s="563"/>
      <c r="AR28" s="563"/>
      <c r="AS28" s="563"/>
      <c r="AT28" s="563"/>
      <c r="AU28" s="563"/>
      <c r="AV28" s="563"/>
      <c r="AW28" s="563"/>
      <c r="AX28" s="563"/>
      <c r="AY28" s="563"/>
      <c r="AZ28" s="563"/>
      <c r="BA28" s="563"/>
      <c r="BB28" s="563"/>
      <c r="BC28" s="563"/>
      <c r="BD28" s="563"/>
      <c r="BE28" s="563"/>
      <c r="BF28" s="563"/>
      <c r="BG28" s="563"/>
      <c r="BH28" s="563"/>
      <c r="BI28" s="563"/>
      <c r="BJ28" s="563"/>
      <c r="BK28" s="563"/>
      <c r="BL28" s="563"/>
      <c r="BM28" s="563"/>
      <c r="BN28" s="563"/>
      <c r="BO28" s="563"/>
      <c r="BP28" s="563"/>
      <c r="BQ28" s="563"/>
      <c r="BR28" s="563"/>
      <c r="BS28" s="563"/>
      <c r="BT28" s="563"/>
      <c r="BU28" s="563"/>
      <c r="BV28" s="563"/>
      <c r="BW28" s="563"/>
      <c r="BX28" s="563"/>
      <c r="BY28" s="563"/>
      <c r="BZ28" s="563"/>
      <c r="CA28" s="563"/>
      <c r="CB28" s="563"/>
      <c r="CC28" s="563"/>
      <c r="CD28" s="563"/>
      <c r="CE28" s="563"/>
      <c r="CF28" s="563"/>
      <c r="CG28" s="563"/>
      <c r="CH28" s="563"/>
      <c r="CI28" s="563"/>
      <c r="CJ28" s="563"/>
      <c r="CK28" s="563"/>
      <c r="CL28" s="563"/>
      <c r="CM28" s="563"/>
      <c r="CN28" s="563"/>
      <c r="CO28" s="563"/>
      <c r="CP28" s="563"/>
      <c r="CQ28" s="563"/>
      <c r="CR28" s="563"/>
      <c r="CS28" s="563"/>
      <c r="CT28" s="563"/>
      <c r="CU28" s="563"/>
      <c r="CV28" s="563"/>
      <c r="CW28" s="563"/>
      <c r="CX28" s="563"/>
      <c r="CY28" s="563"/>
      <c r="CZ28" s="563"/>
      <c r="DA28" s="563"/>
      <c r="DB28" s="563"/>
      <c r="DC28" s="563"/>
      <c r="DD28" s="563"/>
      <c r="DE28" s="563"/>
      <c r="DF28" s="563"/>
      <c r="DG28" s="563"/>
      <c r="DH28" s="563"/>
      <c r="DI28" s="563"/>
      <c r="DJ28" s="563"/>
      <c r="DK28" s="563"/>
      <c r="DL28" s="563"/>
    </row>
    <row r="29" spans="2:120" s="304" customFormat="1" ht="25.5" customHeight="1" x14ac:dyDescent="0.2">
      <c r="M29" s="82"/>
      <c r="N29" s="82"/>
      <c r="W29" s="129"/>
      <c r="X29" s="129"/>
      <c r="Y29" s="129"/>
      <c r="Z29" s="129"/>
      <c r="AC29" s="129"/>
      <c r="AD29" s="129"/>
      <c r="AE29" s="129"/>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c r="BE29" s="129"/>
      <c r="BF29" s="129"/>
      <c r="BG29" s="129"/>
      <c r="BH29" s="129"/>
      <c r="BI29" s="129"/>
      <c r="BJ29" s="129"/>
      <c r="BK29" s="129"/>
      <c r="BL29" s="129"/>
      <c r="BM29" s="129"/>
      <c r="BN29" s="129"/>
      <c r="BO29" s="129"/>
      <c r="BP29" s="129"/>
      <c r="BQ29" s="129"/>
      <c r="BR29" s="129"/>
      <c r="BS29" s="129"/>
      <c r="BT29" s="129"/>
      <c r="BU29" s="129"/>
      <c r="BV29" s="129"/>
      <c r="BW29" s="129"/>
      <c r="BX29" s="129"/>
      <c r="BY29" s="129"/>
      <c r="BZ29" s="129"/>
      <c r="CA29" s="129"/>
      <c r="CB29" s="129"/>
      <c r="CC29" s="129"/>
      <c r="CD29" s="129"/>
      <c r="CE29" s="129"/>
      <c r="CF29" s="129"/>
      <c r="CG29" s="129"/>
      <c r="CH29" s="129"/>
      <c r="CI29" s="129"/>
      <c r="CJ29" s="129"/>
      <c r="CK29" s="129"/>
      <c r="CL29" s="129"/>
      <c r="CM29" s="129"/>
      <c r="CN29" s="129"/>
      <c r="CO29" s="129"/>
      <c r="CP29" s="129"/>
      <c r="CQ29" s="129"/>
      <c r="CR29" s="129"/>
      <c r="CS29" s="129"/>
      <c r="CT29" s="129"/>
      <c r="CU29" s="129"/>
      <c r="CV29" s="129"/>
      <c r="CW29" s="129"/>
      <c r="CX29" s="129"/>
      <c r="CY29" s="129"/>
      <c r="CZ29" s="129"/>
      <c r="DA29" s="129"/>
      <c r="DB29" s="129"/>
      <c r="DC29" s="129"/>
      <c r="DD29" s="129"/>
      <c r="DE29" s="129"/>
      <c r="DF29" s="129"/>
      <c r="DG29" s="129"/>
      <c r="DH29" s="129"/>
      <c r="DI29" s="129"/>
      <c r="DJ29" s="129"/>
      <c r="DK29" s="129"/>
      <c r="DL29" s="129"/>
      <c r="DM29" s="129"/>
      <c r="DN29" s="129"/>
      <c r="DO29" s="129"/>
      <c r="DP29" s="129"/>
    </row>
    <row r="30" spans="2:120" x14ac:dyDescent="0.2">
      <c r="M30" s="82"/>
      <c r="N30" s="82"/>
      <c r="W30" s="129"/>
      <c r="X30" s="129"/>
      <c r="Y30" s="129"/>
      <c r="Z30" s="129"/>
    </row>
    <row r="31" spans="2:120" x14ac:dyDescent="0.2">
      <c r="M31" s="82"/>
      <c r="N31" s="82"/>
      <c r="W31" s="129"/>
      <c r="X31" s="129"/>
      <c r="Y31" s="129"/>
      <c r="Z31" s="129"/>
    </row>
    <row r="32" spans="2:120" x14ac:dyDescent="0.2">
      <c r="L32" s="82"/>
      <c r="M32" s="82"/>
      <c r="N32" s="82"/>
      <c r="W32" s="129"/>
      <c r="X32" s="129"/>
      <c r="Y32" s="129"/>
      <c r="Z32" s="129"/>
    </row>
    <row r="33" spans="12:26" x14ac:dyDescent="0.2">
      <c r="L33" s="82"/>
      <c r="M33" s="82"/>
      <c r="N33" s="82"/>
      <c r="W33" s="129"/>
      <c r="X33" s="129"/>
      <c r="Y33" s="129"/>
      <c r="Z33" s="129"/>
    </row>
    <row r="34" spans="12:26" x14ac:dyDescent="0.2">
      <c r="W34" s="129"/>
      <c r="X34" s="129"/>
      <c r="Y34" s="129"/>
      <c r="Z34" s="129"/>
    </row>
    <row r="35" spans="12:26" x14ac:dyDescent="0.2">
      <c r="M35" s="83"/>
      <c r="W35" s="129"/>
      <c r="X35" s="129"/>
      <c r="Y35" s="129"/>
      <c r="Z35" s="129"/>
    </row>
    <row r="36" spans="12:26" x14ac:dyDescent="0.2">
      <c r="M36" s="83"/>
      <c r="W36" s="129"/>
      <c r="X36" s="129"/>
      <c r="Y36" s="129"/>
      <c r="Z36" s="129"/>
    </row>
    <row r="37" spans="12:26" x14ac:dyDescent="0.2">
      <c r="M37" s="83"/>
      <c r="W37" s="129"/>
      <c r="X37" s="129"/>
      <c r="Y37" s="129"/>
      <c r="Z37" s="129"/>
    </row>
    <row r="38" spans="12:26" x14ac:dyDescent="0.2">
      <c r="M38" s="83"/>
      <c r="W38" s="129"/>
      <c r="X38" s="129"/>
      <c r="Y38" s="129"/>
      <c r="Z38" s="129"/>
    </row>
    <row r="39" spans="12:26" x14ac:dyDescent="0.2">
      <c r="M39" s="83"/>
      <c r="W39" s="129"/>
      <c r="X39" s="129"/>
      <c r="Y39" s="129"/>
      <c r="Z39" s="129"/>
    </row>
    <row r="40" spans="12:26" x14ac:dyDescent="0.2">
      <c r="M40" s="83"/>
      <c r="W40" s="129"/>
      <c r="X40" s="129"/>
      <c r="Y40" s="129"/>
      <c r="Z40" s="129"/>
    </row>
    <row r="41" spans="12:26" x14ac:dyDescent="0.2">
      <c r="M41" s="83"/>
    </row>
    <row r="42" spans="12:26" x14ac:dyDescent="0.2">
      <c r="M42" s="83"/>
    </row>
    <row r="43" spans="12:26" x14ac:dyDescent="0.2">
      <c r="M43" s="83"/>
    </row>
    <row r="44" spans="12:26" x14ac:dyDescent="0.2">
      <c r="M44" s="83"/>
    </row>
  </sheetData>
  <sheetProtection algorithmName="SHA-512" hashValue="D6aTEMfKhdysab5BtH8NczSM9D45J/11zGnuvhPfPKdelbLzrSot0IrnKnjM6MLUmPYEdMCje9VL8ghPMiiSkQ==" saltValue="ljJKIvADCkJuSLYflTQgCg==" spinCount="100000" sheet="1" objects="1" scenarios="1" formatCells="0"/>
  <customSheetViews>
    <customSheetView guid="{261BAEAF-D16F-41C7-9125-84B264CAC60E}" showRuler="0">
      <pane ySplit="3" topLeftCell="A7" activePane="bottomLeft" state="frozen"/>
      <selection pane="bottomLeft" activeCell="G7" sqref="G7:H7"/>
      <pageMargins left="0.5" right="0.5" top="0.75" bottom="0.75" header="0.5" footer="0.5"/>
      <pageSetup orientation="landscape" r:id="rId1"/>
      <headerFooter alignWithMargins="0">
        <oddHeader>&amp;LLEASE AND RENTAL LIMITS&amp;RPage &amp;P of &amp;N</oddHeader>
      </headerFooter>
    </customSheetView>
  </customSheetViews>
  <mergeCells count="38">
    <mergeCell ref="K22:N22"/>
    <mergeCell ref="D21:N21"/>
    <mergeCell ref="E22:J22"/>
    <mergeCell ref="E23:J23"/>
    <mergeCell ref="E24:J24"/>
    <mergeCell ref="E28:J28"/>
    <mergeCell ref="K23:N23"/>
    <mergeCell ref="K28:N28"/>
    <mergeCell ref="K24:N24"/>
    <mergeCell ref="K25:N25"/>
    <mergeCell ref="K26:N26"/>
    <mergeCell ref="K27:N27"/>
    <mergeCell ref="E25:J25"/>
    <mergeCell ref="E26:J26"/>
    <mergeCell ref="E27:J27"/>
    <mergeCell ref="C6:F6"/>
    <mergeCell ref="G6:H6"/>
    <mergeCell ref="I6:J6"/>
    <mergeCell ref="K6:M6"/>
    <mergeCell ref="C7:F7"/>
    <mergeCell ref="G7:H7"/>
    <mergeCell ref="I7:J7"/>
    <mergeCell ref="K7:M7"/>
    <mergeCell ref="H4:I4"/>
    <mergeCell ref="J4:K4"/>
    <mergeCell ref="H5:I5"/>
    <mergeCell ref="K8:M8"/>
    <mergeCell ref="I10:J11"/>
    <mergeCell ref="I14:J14"/>
    <mergeCell ref="C17:F17"/>
    <mergeCell ref="C10:D11"/>
    <mergeCell ref="C12:C13"/>
    <mergeCell ref="I12:J12"/>
    <mergeCell ref="I13:J13"/>
    <mergeCell ref="E12:H12"/>
    <mergeCell ref="E13:H13"/>
    <mergeCell ref="E10:H11"/>
    <mergeCell ref="E14:H14"/>
  </mergeCells>
  <phoneticPr fontId="21" type="noConversion"/>
  <dataValidations count="5">
    <dataValidation type="list" allowBlank="1" showInputMessage="1" showErrorMessage="1" sqref="K7:M7" xr:uid="{00000000-0002-0000-0B00-000000000000}">
      <formula1>"BI/PD combined,Bodily Injury,Property Damage"</formula1>
    </dataValidation>
    <dataValidation type="list" allowBlank="1" showInputMessage="1" showErrorMessage="1" sqref="G7:H7" xr:uid="{00000000-0002-0000-0B00-000001000000}">
      <formula1>ddLiabLimit</formula1>
    </dataValidation>
    <dataValidation type="list" allowBlank="1" showInputMessage="1" showErrorMessage="1" sqref="I7:J7" xr:uid="{00000000-0002-0000-0B00-000002000000}">
      <formula1>ddLRLiabDedOpts</formula1>
    </dataValidation>
    <dataValidation type="decimal" operator="greaterThanOrEqual" allowBlank="1" showInputMessage="1" showErrorMessage="1" error="Enter $$ amount greater than 0, up to 2 decimal places." sqref="E12:E13 F12" xr:uid="{00000000-0002-0000-0B00-000003000000}">
      <formula1>0</formula1>
    </dataValidation>
    <dataValidation type="list" allowBlank="1" showInputMessage="1" showErrorMessage="1" error="Please select from drop down" sqref="K24:K27" xr:uid="{00000000-0002-0000-0B00-000004000000}">
      <formula1>"Yes, No"</formula1>
    </dataValidation>
  </dataValidations>
  <pageMargins left="0.25" right="0.25" top="0.75" bottom="0.75" header="0.3" footer="0.3"/>
  <pageSetup scale="60" fitToHeight="0" orientation="portrait" r:id="rId2"/>
  <headerFooter>
    <oddHeader>&amp;L&amp;"Arial,Bold"&amp;12LEASE AND RENTAL OPERATIONS</oddHeader>
    <oddFooter xml:space="preserve">&amp;C© 2007-2016 Harco National Insurance Company. All rights reserved.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9699" r:id="rId5" name="Check Box 3">
              <controlPr locked="0" defaultSize="0" autoFill="0" autoLine="0" autoPict="0">
                <anchor moveWithCells="1">
                  <from>
                    <xdr:col>10</xdr:col>
                    <xdr:colOff>9525</xdr:colOff>
                    <xdr:row>21</xdr:row>
                    <xdr:rowOff>0</xdr:rowOff>
                  </from>
                  <to>
                    <xdr:col>11</xdr:col>
                    <xdr:colOff>152400</xdr:colOff>
                    <xdr:row>21</xdr:row>
                    <xdr:rowOff>171450</xdr:rowOff>
                  </to>
                </anchor>
              </controlPr>
            </control>
          </mc:Choice>
        </mc:AlternateContent>
        <mc:AlternateContent xmlns:mc="http://schemas.openxmlformats.org/markup-compatibility/2006">
          <mc:Choice Requires="x14">
            <control shapeId="29700" r:id="rId6" name="Check Box 4">
              <controlPr locked="0" defaultSize="0" autoFill="0" autoLine="0" autoPict="0">
                <anchor moveWithCells="1">
                  <from>
                    <xdr:col>10</xdr:col>
                    <xdr:colOff>9525</xdr:colOff>
                    <xdr:row>21</xdr:row>
                    <xdr:rowOff>190500</xdr:rowOff>
                  </from>
                  <to>
                    <xdr:col>11</xdr:col>
                    <xdr:colOff>400050</xdr:colOff>
                    <xdr:row>21</xdr:row>
                    <xdr:rowOff>361950</xdr:rowOff>
                  </to>
                </anchor>
              </controlPr>
            </control>
          </mc:Choice>
        </mc:AlternateContent>
        <mc:AlternateContent xmlns:mc="http://schemas.openxmlformats.org/markup-compatibility/2006">
          <mc:Choice Requires="x14">
            <control shapeId="29701" r:id="rId7" name="Check Box 5">
              <controlPr locked="0" defaultSize="0" autoFill="0" autoLine="0" autoPict="0">
                <anchor moveWithCells="1">
                  <from>
                    <xdr:col>10</xdr:col>
                    <xdr:colOff>9525</xdr:colOff>
                    <xdr:row>21</xdr:row>
                    <xdr:rowOff>371475</xdr:rowOff>
                  </from>
                  <to>
                    <xdr:col>13</xdr:col>
                    <xdr:colOff>1038225</xdr:colOff>
                    <xdr:row>22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tabColor theme="5" tint="-0.249977111117893"/>
  </sheetPr>
  <dimension ref="A1:T55"/>
  <sheetViews>
    <sheetView showGridLines="0" zoomScaleNormal="100" workbookViewId="0">
      <pane ySplit="6" topLeftCell="A21" activePane="bottomLeft" state="frozen"/>
      <selection pane="bottomLeft" activeCell="I8" sqref="I8"/>
    </sheetView>
  </sheetViews>
  <sheetFormatPr defaultRowHeight="12.75" x14ac:dyDescent="0.2"/>
  <cols>
    <col min="1" max="1" width="3.42578125" customWidth="1"/>
    <col min="2" max="3" width="9.140625" hidden="1" customWidth="1"/>
    <col min="4" max="4" width="4.5703125" customWidth="1"/>
    <col min="6" max="6" width="23.42578125" customWidth="1"/>
    <col min="7" max="7" width="27.7109375" customWidth="1"/>
    <col min="8" max="8" width="18.7109375" customWidth="1"/>
    <col min="9" max="9" width="18.140625" customWidth="1"/>
    <col min="10" max="10" width="15" customWidth="1"/>
    <col min="11" max="11" width="34.28515625" customWidth="1"/>
    <col min="12" max="12" width="9.140625" customWidth="1"/>
    <col min="13" max="13" width="7.7109375" customWidth="1"/>
    <col min="14" max="14" width="7.140625" customWidth="1"/>
    <col min="15" max="15" width="7.5703125" customWidth="1"/>
    <col min="16" max="16" width="8.7109375" customWidth="1"/>
    <col min="17" max="17" width="18.140625" customWidth="1"/>
    <col min="19" max="19" width="68" hidden="1" customWidth="1"/>
    <col min="20" max="20" width="96" hidden="1" customWidth="1"/>
  </cols>
  <sheetData>
    <row r="1" spans="1:19" x14ac:dyDescent="0.2">
      <c r="S1" s="18" t="s">
        <v>2086</v>
      </c>
    </row>
    <row r="2" spans="1:19" x14ac:dyDescent="0.2">
      <c r="J2" s="304"/>
    </row>
    <row r="4" spans="1:19" s="304" customFormat="1" ht="13.5" thickBot="1" x14ac:dyDescent="0.25"/>
    <row r="5" spans="1:19" s="304" customFormat="1" ht="15" x14ac:dyDescent="0.25">
      <c r="E5" s="1777" t="s">
        <v>1502</v>
      </c>
      <c r="F5" s="1778"/>
      <c r="G5" s="1778"/>
      <c r="H5" s="1778"/>
      <c r="I5" s="1779"/>
      <c r="M5" s="448"/>
    </row>
    <row r="6" spans="1:19" s="304" customFormat="1" ht="15.75" thickBot="1" x14ac:dyDescent="0.3">
      <c r="E6" s="1780" t="s">
        <v>1503</v>
      </c>
      <c r="F6" s="1781"/>
      <c r="G6" s="1781"/>
      <c r="H6" s="1781"/>
      <c r="I6" s="1782"/>
      <c r="M6" s="448"/>
    </row>
    <row r="7" spans="1:19" x14ac:dyDescent="0.2">
      <c r="A7" s="304"/>
      <c r="B7" s="304"/>
      <c r="C7" s="304"/>
      <c r="D7" s="304"/>
      <c r="E7" s="304"/>
      <c r="F7" s="304"/>
      <c r="G7" s="304"/>
      <c r="H7" s="304"/>
      <c r="I7" s="304"/>
      <c r="N7" s="76"/>
      <c r="P7" s="1007">
        <f>'A-Gen'!$J$8</f>
        <v>0</v>
      </c>
    </row>
    <row r="8" spans="1:19" x14ac:dyDescent="0.2">
      <c r="A8" s="304"/>
      <c r="B8" s="304"/>
      <c r="C8" s="304"/>
      <c r="D8" s="304"/>
      <c r="E8" s="1785" t="s">
        <v>488</v>
      </c>
      <c r="F8" s="1786"/>
      <c r="G8" s="853">
        <v>1000000</v>
      </c>
      <c r="H8" s="854" t="s">
        <v>250</v>
      </c>
      <c r="I8" s="855">
        <v>5000</v>
      </c>
      <c r="J8" s="437"/>
      <c r="K8" s="433"/>
      <c r="P8" s="431">
        <f>'A-Gen'!$C$10</f>
        <v>0</v>
      </c>
    </row>
    <row r="9" spans="1:19" x14ac:dyDescent="0.2">
      <c r="A9" s="304"/>
      <c r="B9" s="304"/>
      <c r="C9" s="304"/>
      <c r="D9" s="304"/>
      <c r="E9" s="5"/>
      <c r="F9" s="304"/>
    </row>
    <row r="10" spans="1:19" ht="25.5" x14ac:dyDescent="0.2">
      <c r="A10" s="304"/>
      <c r="B10" s="429" t="s">
        <v>266</v>
      </c>
      <c r="C10" s="430" t="s">
        <v>689</v>
      </c>
      <c r="D10" s="304"/>
      <c r="E10" s="640" t="s">
        <v>393</v>
      </c>
      <c r="F10" s="856" t="s">
        <v>1489</v>
      </c>
      <c r="G10" s="769" t="s">
        <v>1490</v>
      </c>
      <c r="J10" s="304"/>
    </row>
    <row r="11" spans="1:19" ht="13.5" hidden="1" x14ac:dyDescent="0.25">
      <c r="A11" s="304"/>
      <c r="B11" s="403">
        <v>0</v>
      </c>
      <c r="C11" s="361">
        <v>0</v>
      </c>
      <c r="D11" s="304"/>
      <c r="E11" s="857">
        <v>0</v>
      </c>
      <c r="F11" s="859"/>
      <c r="G11" s="860"/>
      <c r="J11" s="304"/>
      <c r="K11" s="476">
        <f>VLOOKUP(E11,J!$E$20:$I$21,2,FALSE)+VLOOKUP(E11,J!$E$20:$I$21,4,FALSE)</f>
        <v>0</v>
      </c>
      <c r="L11" s="476">
        <f>VLOOKUP(E11,J!$E$20:$I$21,3,FALSE)+VLOOKUP(E11,J!$E$20:$I$21,5,FALSE)</f>
        <v>0</v>
      </c>
      <c r="M11" s="304"/>
    </row>
    <row r="12" spans="1:19" ht="13.5" hidden="1" x14ac:dyDescent="0.25">
      <c r="A12" s="304"/>
      <c r="B12" s="442" t="str">
        <f>IF(E12="","",VLOOKUP(E12,ReNum_LocLookup,5,FALSE))</f>
        <v>z-z</v>
      </c>
      <c r="C12" s="361" t="s">
        <v>415</v>
      </c>
      <c r="D12" s="304"/>
      <c r="E12" s="858" t="s">
        <v>415</v>
      </c>
      <c r="F12" s="859"/>
      <c r="G12" s="860"/>
      <c r="K12" s="476">
        <f>VLOOKUP(E12,J!$E$20:$I$21,2,FALSE)+VLOOKUP(E12,J!$E$20:$I$21,4,FALSE)</f>
        <v>0</v>
      </c>
      <c r="L12" s="476">
        <f>VLOOKUP(E12,J!$E$20:$I$21,3,FALSE)+VLOOKUP(E12,J!$E$20:$I$21,5,FALSE)</f>
        <v>0</v>
      </c>
    </row>
    <row r="13" spans="1:19" x14ac:dyDescent="0.2">
      <c r="A13" s="304"/>
      <c r="B13" s="443"/>
      <c r="D13" s="304"/>
      <c r="E13" s="304"/>
      <c r="F13" s="169"/>
      <c r="G13" s="169"/>
      <c r="H13" s="169"/>
      <c r="I13" s="169"/>
      <c r="J13" s="169"/>
      <c r="K13" s="169"/>
      <c r="L13" s="169"/>
      <c r="M13" s="169"/>
      <c r="N13" s="169"/>
      <c r="O13" s="304"/>
    </row>
    <row r="14" spans="1:19" ht="15.75" x14ac:dyDescent="0.25">
      <c r="A14" s="304"/>
      <c r="B14" s="304"/>
      <c r="C14" s="304"/>
      <c r="D14" s="304"/>
      <c r="E14" s="1787" t="s">
        <v>1819</v>
      </c>
      <c r="F14" s="1787"/>
      <c r="G14" s="1787"/>
      <c r="H14" s="1787"/>
      <c r="I14" s="1787"/>
      <c r="J14" s="1787"/>
      <c r="K14" s="304"/>
      <c r="L14" s="304"/>
      <c r="M14" s="304"/>
      <c r="N14" s="304"/>
      <c r="O14" s="304"/>
    </row>
    <row r="15" spans="1:19" x14ac:dyDescent="0.2">
      <c r="A15" s="304"/>
      <c r="B15" s="304"/>
      <c r="C15" s="304"/>
      <c r="D15" s="304"/>
      <c r="E15" s="849" t="s">
        <v>1469</v>
      </c>
      <c r="F15" s="861"/>
      <c r="G15" s="701"/>
      <c r="H15" s="701"/>
      <c r="I15" s="701"/>
      <c r="J15" s="701"/>
      <c r="K15" s="724"/>
      <c r="L15" s="61"/>
      <c r="M15" s="61"/>
    </row>
    <row r="16" spans="1:19" ht="39.6" customHeight="1" x14ac:dyDescent="0.2">
      <c r="A16" s="304"/>
      <c r="B16" s="429" t="s">
        <v>266</v>
      </c>
      <c r="C16" s="430" t="s">
        <v>689</v>
      </c>
      <c r="D16" s="304"/>
      <c r="E16" s="862" t="s">
        <v>393</v>
      </c>
      <c r="F16" s="863" t="s">
        <v>1483</v>
      </c>
      <c r="G16" s="864" t="s">
        <v>1470</v>
      </c>
      <c r="H16" s="863" t="s">
        <v>1479</v>
      </c>
      <c r="I16" s="769" t="s">
        <v>1480</v>
      </c>
      <c r="J16" s="865" t="s">
        <v>1481</v>
      </c>
      <c r="K16" s="928" t="s">
        <v>2368</v>
      </c>
      <c r="L16" s="1774"/>
      <c r="M16" s="1774"/>
    </row>
    <row r="17" spans="1:20" ht="13.5" hidden="1" x14ac:dyDescent="0.25">
      <c r="A17" s="35"/>
      <c r="B17" s="403">
        <v>0</v>
      </c>
      <c r="C17" s="361">
        <v>0</v>
      </c>
      <c r="D17" s="265"/>
      <c r="E17" s="847">
        <v>0</v>
      </c>
      <c r="F17" s="867" t="s">
        <v>1484</v>
      </c>
      <c r="G17" s="851"/>
      <c r="H17" s="869"/>
      <c r="I17" s="870"/>
      <c r="J17" s="866" t="s">
        <v>1482</v>
      </c>
      <c r="K17" s="860"/>
      <c r="L17" s="1255" t="s">
        <v>1482</v>
      </c>
      <c r="M17" s="61"/>
    </row>
    <row r="18" spans="1:20" ht="13.5" x14ac:dyDescent="0.25">
      <c r="A18" s="35"/>
      <c r="B18" s="403" t="str">
        <f>IF(E18="","",VLOOKUP(E18,ReNum_LocLookup,5,FALSE))</f>
        <v/>
      </c>
      <c r="C18" s="361"/>
      <c r="D18" s="265"/>
      <c r="E18" s="797"/>
      <c r="F18" s="868">
        <f>F17+1</f>
        <v>1</v>
      </c>
      <c r="G18" s="851"/>
      <c r="H18" s="871"/>
      <c r="I18" s="870"/>
      <c r="J18" s="852" t="s">
        <v>1482</v>
      </c>
      <c r="K18" s="1260"/>
      <c r="L18" s="1794"/>
      <c r="M18" s="1794"/>
    </row>
    <row r="19" spans="1:20" ht="13.5" hidden="1" x14ac:dyDescent="0.25">
      <c r="A19" s="35"/>
      <c r="B19" s="403" t="str">
        <f>IF(E19="","",VLOOKUP(E19,ReNum_LocLookup,5,FALSE))</f>
        <v>z-z</v>
      </c>
      <c r="C19" s="361" t="s">
        <v>415</v>
      </c>
      <c r="D19" s="265"/>
      <c r="E19" s="797" t="s">
        <v>415</v>
      </c>
      <c r="F19" s="868">
        <f>F18+1</f>
        <v>2</v>
      </c>
      <c r="G19" s="851"/>
      <c r="H19" s="871"/>
      <c r="I19" s="870"/>
      <c r="J19" s="852" t="s">
        <v>1482</v>
      </c>
      <c r="K19" s="927"/>
      <c r="L19" s="17"/>
    </row>
    <row r="20" spans="1:20" x14ac:dyDescent="0.2">
      <c r="A20" s="304"/>
      <c r="B20" s="304"/>
      <c r="C20" s="304"/>
      <c r="D20" s="304"/>
      <c r="E20" s="304"/>
      <c r="F20" s="304"/>
      <c r="G20" s="436"/>
      <c r="H20" s="432"/>
      <c r="I20" s="432"/>
      <c r="J20" s="432"/>
      <c r="K20" s="432"/>
      <c r="L20" s="408"/>
      <c r="M20" s="408"/>
      <c r="N20" s="408"/>
      <c r="O20" s="408"/>
      <c r="Q20" s="304"/>
    </row>
    <row r="21" spans="1:20" x14ac:dyDescent="0.2">
      <c r="A21" s="304"/>
      <c r="B21" s="304"/>
      <c r="C21" s="304"/>
      <c r="D21" s="304"/>
      <c r="E21" s="304"/>
      <c r="F21" s="304"/>
      <c r="G21" s="408"/>
      <c r="H21" s="408"/>
      <c r="I21" s="408"/>
      <c r="J21" s="408"/>
      <c r="K21" s="408"/>
      <c r="L21" s="408"/>
      <c r="M21" s="408"/>
      <c r="N21" s="408"/>
      <c r="O21" s="408"/>
    </row>
    <row r="22" spans="1:20" x14ac:dyDescent="0.2">
      <c r="A22" s="304"/>
      <c r="B22" s="304"/>
      <c r="C22" s="304"/>
      <c r="D22" s="304"/>
      <c r="E22" s="304"/>
      <c r="F22" s="18" t="s">
        <v>1501</v>
      </c>
      <c r="G22" s="304"/>
      <c r="H22" s="304"/>
      <c r="I22" s="304"/>
      <c r="J22" s="304"/>
      <c r="K22" s="304"/>
      <c r="L22" s="304"/>
      <c r="M22" s="304"/>
      <c r="N22" s="304"/>
      <c r="O22" s="304"/>
    </row>
    <row r="23" spans="1:20" x14ac:dyDescent="0.2">
      <c r="A23" s="304"/>
      <c r="B23" s="304"/>
      <c r="C23" s="304"/>
      <c r="D23" s="304"/>
      <c r="E23" s="304"/>
      <c r="F23" s="1717"/>
      <c r="G23" s="1717"/>
      <c r="H23" s="1717"/>
      <c r="I23" s="1717"/>
      <c r="J23" s="1717"/>
      <c r="K23" s="447"/>
      <c r="L23" s="572"/>
      <c r="M23" s="572"/>
      <c r="N23" s="572"/>
      <c r="O23" s="572"/>
      <c r="P23" s="304"/>
      <c r="T23" s="493">
        <f>F23</f>
        <v>0</v>
      </c>
    </row>
    <row r="24" spans="1:20" x14ac:dyDescent="0.2">
      <c r="A24" s="304"/>
      <c r="B24" s="304"/>
      <c r="C24" s="304"/>
      <c r="D24" s="304"/>
      <c r="E24" s="304"/>
      <c r="F24" s="573"/>
      <c r="G24" s="573"/>
      <c r="H24" s="573"/>
      <c r="I24" s="573"/>
      <c r="J24" s="573"/>
      <c r="K24" s="574"/>
      <c r="L24" s="572"/>
      <c r="M24" s="572"/>
      <c r="N24" s="572"/>
      <c r="O24" s="572"/>
    </row>
    <row r="25" spans="1:20" x14ac:dyDescent="0.2">
      <c r="A25" s="304"/>
      <c r="B25" s="304"/>
      <c r="C25" s="304"/>
      <c r="D25" s="304"/>
      <c r="E25" s="304"/>
      <c r="F25" s="573"/>
      <c r="G25" s="573"/>
      <c r="H25" s="573"/>
      <c r="I25" s="573"/>
      <c r="J25" s="573"/>
      <c r="K25" s="574"/>
      <c r="L25" s="572"/>
      <c r="M25" s="572"/>
      <c r="N25" s="572"/>
      <c r="O25" s="572"/>
    </row>
    <row r="26" spans="1:20" x14ac:dyDescent="0.2">
      <c r="A26" s="304"/>
      <c r="B26" s="304"/>
      <c r="C26" s="304"/>
      <c r="D26" s="304"/>
      <c r="E26" s="304"/>
      <c r="F26" s="304"/>
      <c r="G26" s="304"/>
      <c r="H26" s="304"/>
      <c r="I26" s="304"/>
      <c r="J26" s="304"/>
      <c r="K26" s="304"/>
      <c r="L26" s="304"/>
      <c r="M26" s="304"/>
      <c r="N26" s="304"/>
      <c r="O26" s="304"/>
    </row>
    <row r="27" spans="1:20" x14ac:dyDescent="0.2">
      <c r="A27" s="304"/>
      <c r="B27" s="304"/>
      <c r="C27" s="304"/>
      <c r="D27" s="304"/>
      <c r="E27" s="304"/>
      <c r="F27" s="304"/>
      <c r="G27" s="304"/>
      <c r="H27" s="304"/>
      <c r="I27" s="304"/>
      <c r="J27" s="304"/>
      <c r="K27" s="304"/>
      <c r="L27" s="304"/>
      <c r="M27" s="304"/>
      <c r="N27" s="304"/>
      <c r="O27" s="304"/>
    </row>
    <row r="28" spans="1:20" ht="18" customHeight="1" x14ac:dyDescent="0.25">
      <c r="A28" s="304"/>
      <c r="B28" s="304"/>
      <c r="C28" s="18" t="s">
        <v>1584</v>
      </c>
      <c r="D28" s="721" t="s">
        <v>524</v>
      </c>
      <c r="E28" s="721"/>
      <c r="F28" s="1788" t="s">
        <v>1563</v>
      </c>
      <c r="G28" s="1789"/>
      <c r="H28" s="1789"/>
      <c r="I28" s="1789"/>
      <c r="J28" s="1789"/>
      <c r="K28" s="1789"/>
      <c r="L28" s="1789"/>
      <c r="M28" s="1789"/>
      <c r="N28" s="1789"/>
      <c r="O28" s="1789"/>
      <c r="P28" s="1790"/>
      <c r="Q28" s="1128"/>
      <c r="R28" s="304"/>
    </row>
    <row r="29" spans="1:20" s="304" customFormat="1" ht="18" customHeight="1" x14ac:dyDescent="0.2">
      <c r="C29" s="18">
        <v>165</v>
      </c>
      <c r="D29" s="722">
        <v>1</v>
      </c>
      <c r="E29" s="722" t="s">
        <v>472</v>
      </c>
      <c r="F29" s="1686" t="s">
        <v>1588</v>
      </c>
      <c r="G29" s="1687"/>
      <c r="H29" s="1687"/>
      <c r="I29" s="1687"/>
      <c r="J29" s="1687"/>
      <c r="K29" s="470"/>
      <c r="L29" s="1765"/>
      <c r="M29" s="1766"/>
      <c r="N29" s="1766"/>
      <c r="O29" s="1766"/>
      <c r="P29" s="1767"/>
      <c r="Q29" s="1129"/>
      <c r="R29" s="1072"/>
    </row>
    <row r="30" spans="1:20" s="304" customFormat="1" ht="14.25" x14ac:dyDescent="0.2">
      <c r="C30" s="18"/>
      <c r="D30" s="722"/>
      <c r="E30" s="722"/>
      <c r="F30" s="1791" t="s">
        <v>1657</v>
      </c>
      <c r="G30" s="1791"/>
      <c r="H30" s="1791"/>
      <c r="I30" s="1791"/>
      <c r="J30" s="1791"/>
      <c r="K30" s="1791"/>
      <c r="L30" s="1791"/>
      <c r="M30" s="1791"/>
      <c r="N30" s="1791"/>
      <c r="O30" s="1791"/>
      <c r="P30" s="1791"/>
      <c r="Q30" s="1130"/>
    </row>
    <row r="31" spans="1:20" s="304" customFormat="1" ht="32.450000000000003" hidden="1" customHeight="1" x14ac:dyDescent="0.2">
      <c r="C31" s="18">
        <v>194</v>
      </c>
      <c r="D31" s="722" t="s">
        <v>1726</v>
      </c>
      <c r="E31" s="722" t="s">
        <v>472</v>
      </c>
      <c r="F31" s="1686" t="s">
        <v>1728</v>
      </c>
      <c r="G31" s="1687"/>
      <c r="H31" s="1687"/>
      <c r="I31" s="1687"/>
      <c r="J31" s="1687"/>
      <c r="K31" s="504"/>
      <c r="L31" s="1670"/>
      <c r="M31" s="1670"/>
      <c r="N31" s="1670"/>
      <c r="O31" s="1670"/>
      <c r="P31" s="1670"/>
      <c r="Q31" s="1124"/>
    </row>
    <row r="32" spans="1:20" s="304" customFormat="1" ht="32.450000000000003" hidden="1" customHeight="1" x14ac:dyDescent="0.2">
      <c r="C32" s="18">
        <v>195</v>
      </c>
      <c r="D32" s="722" t="s">
        <v>1727</v>
      </c>
      <c r="E32" s="722" t="s">
        <v>472</v>
      </c>
      <c r="F32" s="1686" t="s">
        <v>1734</v>
      </c>
      <c r="G32" s="1687"/>
      <c r="H32" s="1687"/>
      <c r="I32" s="1687"/>
      <c r="J32" s="1687"/>
      <c r="L32" s="1670"/>
      <c r="M32" s="1670"/>
      <c r="N32" s="1670"/>
      <c r="O32" s="1670"/>
      <c r="P32" s="1670"/>
      <c r="Q32" s="1124"/>
    </row>
    <row r="33" spans="1:19" ht="15" x14ac:dyDescent="0.2">
      <c r="A33" s="304"/>
      <c r="B33" s="304"/>
      <c r="C33" s="304">
        <v>166</v>
      </c>
      <c r="D33" s="722">
        <v>2</v>
      </c>
      <c r="E33" s="722" t="s">
        <v>472</v>
      </c>
      <c r="F33" s="1783" t="s">
        <v>1491</v>
      </c>
      <c r="G33" s="1784"/>
      <c r="H33" s="1784"/>
      <c r="I33" s="1784"/>
      <c r="J33" s="1784"/>
      <c r="K33" s="457"/>
      <c r="L33" s="1792"/>
      <c r="M33" s="1793"/>
      <c r="N33" s="1793"/>
      <c r="O33" s="1793"/>
      <c r="P33" s="1793"/>
      <c r="Q33" s="1131"/>
      <c r="R33" s="304"/>
      <c r="S33" s="493">
        <f>L33</f>
        <v>0</v>
      </c>
    </row>
    <row r="34" spans="1:19" ht="15" x14ac:dyDescent="0.2">
      <c r="A34" s="304"/>
      <c r="B34" s="304"/>
      <c r="C34" s="304">
        <v>167</v>
      </c>
      <c r="D34" s="722">
        <v>3</v>
      </c>
      <c r="E34" s="722" t="s">
        <v>472</v>
      </c>
      <c r="F34" s="1686" t="s">
        <v>1492</v>
      </c>
      <c r="G34" s="1687"/>
      <c r="H34" s="1687"/>
      <c r="I34" s="1687"/>
      <c r="J34" s="1687"/>
      <c r="K34" s="457"/>
      <c r="L34" s="1775"/>
      <c r="M34" s="1776"/>
      <c r="N34" s="1776"/>
      <c r="O34" s="1776"/>
      <c r="P34" s="1776"/>
      <c r="Q34" s="1131"/>
      <c r="R34" s="304"/>
      <c r="S34" s="493">
        <f>L34</f>
        <v>0</v>
      </c>
    </row>
    <row r="35" spans="1:19" ht="15" x14ac:dyDescent="0.2">
      <c r="A35" s="304"/>
      <c r="B35" s="304"/>
      <c r="C35" s="61">
        <v>168</v>
      </c>
      <c r="D35" s="722">
        <v>4</v>
      </c>
      <c r="E35" s="722" t="s">
        <v>472</v>
      </c>
      <c r="F35" s="1686" t="s">
        <v>1493</v>
      </c>
      <c r="G35" s="1687"/>
      <c r="H35" s="1687"/>
      <c r="I35" s="1687"/>
      <c r="J35" s="1687"/>
      <c r="K35" s="457"/>
      <c r="L35" s="1775"/>
      <c r="M35" s="1776"/>
      <c r="N35" s="1776"/>
      <c r="O35" s="1776"/>
      <c r="P35" s="1776"/>
      <c r="Q35" s="1131"/>
      <c r="R35" s="304"/>
      <c r="S35" s="493">
        <f>L35</f>
        <v>0</v>
      </c>
    </row>
    <row r="36" spans="1:19" ht="14.25" customHeight="1" x14ac:dyDescent="0.2">
      <c r="C36" s="61">
        <v>169</v>
      </c>
      <c r="D36" s="722">
        <v>5</v>
      </c>
      <c r="E36" s="722" t="s">
        <v>472</v>
      </c>
      <c r="F36" s="1686" t="s">
        <v>1495</v>
      </c>
      <c r="G36" s="1687"/>
      <c r="H36" s="1687"/>
      <c r="I36" s="1687"/>
      <c r="J36" s="1687"/>
      <c r="K36" s="457"/>
      <c r="L36" s="1765"/>
      <c r="M36" s="1766"/>
      <c r="N36" s="1766"/>
      <c r="O36" s="1766"/>
      <c r="P36" s="1767"/>
      <c r="Q36" s="1129"/>
      <c r="R36" s="304"/>
    </row>
    <row r="37" spans="1:19" ht="32.25" customHeight="1" x14ac:dyDescent="0.2">
      <c r="C37" s="61">
        <v>170</v>
      </c>
      <c r="D37" s="722">
        <v>6</v>
      </c>
      <c r="E37" s="722" t="s">
        <v>472</v>
      </c>
      <c r="F37" s="1686" t="s">
        <v>1494</v>
      </c>
      <c r="G37" s="1687"/>
      <c r="H37" s="1687"/>
      <c r="I37" s="1687"/>
      <c r="J37" s="1687"/>
      <c r="K37" s="457"/>
      <c r="L37" s="1765"/>
      <c r="M37" s="1766"/>
      <c r="N37" s="1766"/>
      <c r="O37" s="1766"/>
      <c r="P37" s="1767"/>
      <c r="Q37" s="1129"/>
    </row>
    <row r="38" spans="1:19" ht="14.25" x14ac:dyDescent="0.2">
      <c r="C38" s="61">
        <v>171</v>
      </c>
      <c r="D38" s="722">
        <v>7</v>
      </c>
      <c r="E38" s="722" t="s">
        <v>472</v>
      </c>
      <c r="F38" s="1686" t="s">
        <v>1565</v>
      </c>
      <c r="G38" s="1687"/>
      <c r="H38" s="1687"/>
      <c r="I38" s="1687"/>
      <c r="J38" s="1687"/>
      <c r="K38" s="457"/>
      <c r="L38" s="1765"/>
      <c r="M38" s="1766"/>
      <c r="N38" s="1766"/>
      <c r="O38" s="1766"/>
      <c r="P38" s="1767"/>
      <c r="Q38" s="1129"/>
      <c r="S38" s="493">
        <f>L38</f>
        <v>0</v>
      </c>
    </row>
    <row r="39" spans="1:19" ht="46.5" customHeight="1" x14ac:dyDescent="0.2">
      <c r="C39" s="61">
        <v>172</v>
      </c>
      <c r="D39" s="722">
        <v>8</v>
      </c>
      <c r="E39" s="722" t="s">
        <v>472</v>
      </c>
      <c r="F39" s="1686" t="s">
        <v>1497</v>
      </c>
      <c r="G39" s="1687"/>
      <c r="H39" s="1687"/>
      <c r="I39" s="1687"/>
      <c r="J39" s="1687"/>
      <c r="K39" s="457"/>
      <c r="L39" s="1765"/>
      <c r="M39" s="1766"/>
      <c r="N39" s="1766"/>
      <c r="O39" s="1766"/>
      <c r="P39" s="1767"/>
      <c r="Q39" s="1129"/>
    </row>
    <row r="40" spans="1:19" ht="14.25" customHeight="1" x14ac:dyDescent="0.2">
      <c r="C40" s="61">
        <v>173</v>
      </c>
      <c r="D40" s="723"/>
      <c r="E40" s="722"/>
      <c r="F40" s="1772" t="s">
        <v>1496</v>
      </c>
      <c r="G40" s="1773"/>
      <c r="H40" s="1773"/>
      <c r="I40" s="1773"/>
      <c r="J40" s="1773"/>
      <c r="K40" s="458"/>
      <c r="L40" s="1765"/>
      <c r="M40" s="1766"/>
      <c r="N40" s="1766"/>
      <c r="O40" s="1766"/>
      <c r="P40" s="1767"/>
      <c r="Q40" s="1129"/>
    </row>
    <row r="41" spans="1:19" ht="31.5" customHeight="1" x14ac:dyDescent="0.2">
      <c r="C41" s="467">
        <v>174175</v>
      </c>
      <c r="D41" s="973">
        <v>9</v>
      </c>
      <c r="E41" s="973" t="s">
        <v>472</v>
      </c>
      <c r="F41" s="1677" t="s">
        <v>1504</v>
      </c>
      <c r="G41" s="1678"/>
      <c r="H41" s="1678"/>
      <c r="I41" s="1678"/>
      <c r="J41" s="1678"/>
      <c r="K41" s="459"/>
      <c r="L41" s="1765"/>
      <c r="M41" s="1766"/>
      <c r="N41" s="1766"/>
      <c r="O41" s="1766"/>
      <c r="P41" s="1766"/>
      <c r="Q41" s="1129"/>
      <c r="S41" s="493"/>
    </row>
    <row r="42" spans="1:19" s="304" customFormat="1" ht="14.25" x14ac:dyDescent="0.2">
      <c r="C42" s="467">
        <v>174175</v>
      </c>
      <c r="D42" s="973"/>
      <c r="E42" s="973"/>
      <c r="F42" s="1677" t="s">
        <v>2071</v>
      </c>
      <c r="G42" s="1678"/>
      <c r="H42" s="1678"/>
      <c r="I42" s="1678"/>
      <c r="J42" s="1678"/>
      <c r="K42" s="459"/>
      <c r="L42" s="1663"/>
      <c r="M42" s="1664"/>
      <c r="N42" s="1664"/>
      <c r="O42" s="1664"/>
      <c r="P42" s="1665"/>
      <c r="Q42" s="1132"/>
      <c r="R42" s="493"/>
      <c r="S42" s="493">
        <f>L42</f>
        <v>0</v>
      </c>
    </row>
    <row r="43" spans="1:19" ht="44.25" customHeight="1" x14ac:dyDescent="0.2">
      <c r="C43" s="146">
        <v>176177</v>
      </c>
      <c r="D43" s="973">
        <v>10</v>
      </c>
      <c r="E43" s="973" t="s">
        <v>472</v>
      </c>
      <c r="F43" s="1686" t="s">
        <v>1498</v>
      </c>
      <c r="G43" s="1687"/>
      <c r="H43" s="1687"/>
      <c r="I43" s="1687"/>
      <c r="J43" s="1687"/>
      <c r="K43" s="457"/>
      <c r="L43" s="1796" t="s">
        <v>1499</v>
      </c>
      <c r="M43" s="1797"/>
      <c r="N43" s="1797"/>
      <c r="O43" s="1797"/>
      <c r="P43" s="1135" t="s">
        <v>1500</v>
      </c>
      <c r="Q43" s="1133"/>
    </row>
    <row r="44" spans="1:19" ht="14.25" customHeight="1" x14ac:dyDescent="0.2">
      <c r="D44" s="974"/>
      <c r="E44" s="975"/>
      <c r="F44" s="975"/>
      <c r="G44" s="975"/>
      <c r="H44" s="975"/>
      <c r="I44" s="975"/>
      <c r="J44" s="976"/>
      <c r="K44" s="444"/>
      <c r="L44" s="1665"/>
      <c r="M44" s="1795"/>
      <c r="N44" s="1795"/>
      <c r="O44" s="1795"/>
      <c r="P44" s="1071"/>
      <c r="Q44" s="1127"/>
      <c r="R44" s="1072"/>
    </row>
    <row r="45" spans="1:19" ht="14.25" x14ac:dyDescent="0.2">
      <c r="D45" s="977"/>
      <c r="E45" s="978"/>
      <c r="F45" s="978"/>
      <c r="G45" s="978"/>
      <c r="H45" s="978"/>
      <c r="I45" s="978"/>
      <c r="J45" s="979"/>
      <c r="K45" s="445"/>
      <c r="L45" s="1665"/>
      <c r="M45" s="1795"/>
      <c r="N45" s="1795"/>
      <c r="O45" s="1795"/>
      <c r="P45" s="1071"/>
      <c r="Q45" s="1127"/>
    </row>
    <row r="46" spans="1:19" ht="14.25" x14ac:dyDescent="0.2">
      <c r="D46" s="977"/>
      <c r="E46" s="978"/>
      <c r="F46" s="978"/>
      <c r="G46" s="978"/>
      <c r="H46" s="978"/>
      <c r="I46" s="978"/>
      <c r="J46" s="979"/>
      <c r="K46" s="445"/>
      <c r="L46" s="1665"/>
      <c r="M46" s="1795"/>
      <c r="N46" s="1795"/>
      <c r="O46" s="1795"/>
      <c r="P46" s="1071"/>
      <c r="Q46" s="1127"/>
    </row>
    <row r="47" spans="1:19" ht="14.25" x14ac:dyDescent="0.2">
      <c r="D47" s="977"/>
      <c r="E47" s="978"/>
      <c r="F47" s="978"/>
      <c r="G47" s="978"/>
      <c r="H47" s="978"/>
      <c r="I47" s="978"/>
      <c r="J47" s="979"/>
      <c r="K47" s="445"/>
      <c r="L47" s="1665"/>
      <c r="M47" s="1795"/>
      <c r="N47" s="1795"/>
      <c r="O47" s="1795"/>
      <c r="P47" s="1071"/>
      <c r="Q47" s="1127"/>
    </row>
    <row r="48" spans="1:19" ht="14.25" x14ac:dyDescent="0.2">
      <c r="D48" s="977"/>
      <c r="E48" s="978"/>
      <c r="F48" s="978"/>
      <c r="G48" s="978"/>
      <c r="H48" s="978"/>
      <c r="I48" s="978"/>
      <c r="J48" s="979"/>
      <c r="K48" s="446"/>
      <c r="L48" s="1665"/>
      <c r="M48" s="1795"/>
      <c r="N48" s="1795"/>
      <c r="O48" s="1795"/>
      <c r="P48" s="1071"/>
      <c r="Q48" s="1127"/>
    </row>
    <row r="49" spans="4:17" ht="14.25" hidden="1" x14ac:dyDescent="0.2">
      <c r="D49" s="977"/>
      <c r="E49" s="978"/>
      <c r="F49" s="978"/>
      <c r="G49" s="978"/>
      <c r="H49" s="978"/>
      <c r="I49" s="978"/>
      <c r="J49" s="979"/>
      <c r="K49" s="446"/>
      <c r="L49" s="1665"/>
      <c r="M49" s="1795"/>
      <c r="N49" s="1795"/>
      <c r="O49" s="1795"/>
      <c r="P49" s="1073"/>
      <c r="Q49" s="1127"/>
    </row>
    <row r="50" spans="4:17" ht="14.25" x14ac:dyDescent="0.2">
      <c r="D50" s="1134"/>
      <c r="E50" s="1134"/>
      <c r="F50" s="1134"/>
      <c r="G50" s="1134"/>
      <c r="H50" s="1134"/>
      <c r="I50" s="1134"/>
      <c r="J50" s="1134"/>
      <c r="K50" s="418"/>
      <c r="L50" s="416"/>
      <c r="M50" s="416"/>
      <c r="N50" s="416"/>
      <c r="O50" s="416"/>
      <c r="P50" s="416"/>
      <c r="Q50" s="416"/>
    </row>
    <row r="51" spans="4:17" x14ac:dyDescent="0.2">
      <c r="D51" s="304"/>
      <c r="E51" s="304"/>
      <c r="F51" s="304"/>
      <c r="G51" s="304"/>
      <c r="H51" s="304"/>
      <c r="I51" s="304"/>
      <c r="J51" s="304"/>
      <c r="K51" s="304"/>
      <c r="L51" s="304"/>
      <c r="M51" s="304"/>
      <c r="N51" s="304"/>
    </row>
    <row r="52" spans="4:17" x14ac:dyDescent="0.2">
      <c r="D52" s="304"/>
      <c r="E52" s="304"/>
      <c r="F52" s="304"/>
      <c r="G52" s="304"/>
      <c r="H52" s="304"/>
      <c r="I52" s="304"/>
      <c r="J52" s="304"/>
      <c r="K52" s="304"/>
      <c r="L52" s="304"/>
      <c r="M52" s="304"/>
      <c r="N52" s="304"/>
    </row>
    <row r="53" spans="4:17" x14ac:dyDescent="0.2">
      <c r="D53" s="304"/>
      <c r="E53" s="304"/>
      <c r="F53" s="304"/>
      <c r="G53" s="304"/>
      <c r="H53" s="304"/>
      <c r="I53" s="304"/>
      <c r="J53" s="304"/>
      <c r="K53" s="304"/>
      <c r="L53" s="304"/>
      <c r="M53" s="304"/>
      <c r="N53" s="304"/>
    </row>
    <row r="54" spans="4:17" x14ac:dyDescent="0.2">
      <c r="D54" s="304"/>
      <c r="E54" s="304"/>
      <c r="F54" s="304"/>
      <c r="G54" s="304"/>
      <c r="H54" s="304"/>
      <c r="I54" s="304"/>
      <c r="J54" s="304"/>
      <c r="K54" s="304"/>
      <c r="L54" s="304"/>
      <c r="M54" s="304"/>
      <c r="N54" s="304"/>
    </row>
    <row r="55" spans="4:17" x14ac:dyDescent="0.2">
      <c r="D55" s="304"/>
      <c r="E55" s="304"/>
      <c r="F55" s="304"/>
      <c r="G55" s="304"/>
      <c r="H55" s="304"/>
      <c r="I55" s="304"/>
      <c r="J55" s="304"/>
      <c r="K55" s="304"/>
      <c r="L55" s="304"/>
      <c r="M55" s="304"/>
      <c r="N55" s="304"/>
    </row>
  </sheetData>
  <sheetProtection algorithmName="SHA-512" hashValue="/RLT6pJFDe27hp9+Q9pnLX5nBBoGXj9CtDOYNeMMV9Tlr2wLxcNwJw6NpYMg04hmU0Nqux8qK9A4OqOHEvRdrQ==" saltValue="c+opXEPBEq9lUtSroVK5Bg==" spinCount="100000" sheet="1" objects="1" scenarios="1" formatCells="0"/>
  <sortState xmlns:xlrd2="http://schemas.microsoft.com/office/spreadsheetml/2017/richdata2" ref="B12:G12">
    <sortCondition ref="E11"/>
  </sortState>
  <mergeCells count="43">
    <mergeCell ref="L43:O43"/>
    <mergeCell ref="L41:P41"/>
    <mergeCell ref="L42:P42"/>
    <mergeCell ref="L36:P36"/>
    <mergeCell ref="L37:P37"/>
    <mergeCell ref="L38:P38"/>
    <mergeCell ref="L39:P39"/>
    <mergeCell ref="L49:O49"/>
    <mergeCell ref="L44:O44"/>
    <mergeCell ref="L45:O45"/>
    <mergeCell ref="L46:O46"/>
    <mergeCell ref="L47:O47"/>
    <mergeCell ref="L48:O48"/>
    <mergeCell ref="E5:I5"/>
    <mergeCell ref="E6:I6"/>
    <mergeCell ref="F33:J33"/>
    <mergeCell ref="F29:J29"/>
    <mergeCell ref="E8:F8"/>
    <mergeCell ref="F23:J23"/>
    <mergeCell ref="F32:J32"/>
    <mergeCell ref="F31:J31"/>
    <mergeCell ref="E14:J14"/>
    <mergeCell ref="F28:P28"/>
    <mergeCell ref="L29:P29"/>
    <mergeCell ref="F30:P30"/>
    <mergeCell ref="L31:P31"/>
    <mergeCell ref="L32:P32"/>
    <mergeCell ref="L33:P33"/>
    <mergeCell ref="L18:M18"/>
    <mergeCell ref="L16:M16"/>
    <mergeCell ref="F34:J34"/>
    <mergeCell ref="F42:J42"/>
    <mergeCell ref="F35:J35"/>
    <mergeCell ref="F41:J41"/>
    <mergeCell ref="L40:P40"/>
    <mergeCell ref="L34:P34"/>
    <mergeCell ref="L35:P35"/>
    <mergeCell ref="F43:J43"/>
    <mergeCell ref="F36:J36"/>
    <mergeCell ref="F37:J37"/>
    <mergeCell ref="F38:J38"/>
    <mergeCell ref="F39:J39"/>
    <mergeCell ref="F40:J40"/>
  </mergeCells>
  <conditionalFormatting sqref="G18">
    <cfRule type="expression" dxfId="22" priority="36">
      <formula>AND(E18&lt;&gt; "", G18="")</formula>
    </cfRule>
  </conditionalFormatting>
  <conditionalFormatting sqref="H18">
    <cfRule type="expression" dxfId="21" priority="35">
      <formula>AND(E18&lt;&gt;"",H18="")</formula>
    </cfRule>
  </conditionalFormatting>
  <conditionalFormatting sqref="I18 P48">
    <cfRule type="expression" dxfId="20" priority="34">
      <formula>AND(E18&lt;&gt;"",I18="")</formula>
    </cfRule>
  </conditionalFormatting>
  <conditionalFormatting sqref="G19">
    <cfRule type="expression" dxfId="19" priority="33">
      <formula>AND(E19&lt;&gt; "", G19="")</formula>
    </cfRule>
  </conditionalFormatting>
  <conditionalFormatting sqref="H19">
    <cfRule type="expression" dxfId="18" priority="32">
      <formula>AND(E19&lt;&gt;"",H19="")</formula>
    </cfRule>
  </conditionalFormatting>
  <conditionalFormatting sqref="I19">
    <cfRule type="expression" dxfId="17" priority="31">
      <formula>AND(E19&lt;&gt;"",I19="")</formula>
    </cfRule>
  </conditionalFormatting>
  <conditionalFormatting sqref="F11">
    <cfRule type="cellIs" dxfId="16" priority="37" operator="greaterThan">
      <formula>$K11</formula>
    </cfRule>
  </conditionalFormatting>
  <conditionalFormatting sqref="G11">
    <cfRule type="cellIs" dxfId="15" priority="28" operator="greaterThan">
      <formula>$L11</formula>
    </cfRule>
  </conditionalFormatting>
  <conditionalFormatting sqref="I8">
    <cfRule type="cellIs" dxfId="14" priority="25" operator="greaterThan">
      <formula>5000</formula>
    </cfRule>
    <cfRule type="cellIs" dxfId="13" priority="26" operator="lessThan">
      <formula>1000</formula>
    </cfRule>
  </conditionalFormatting>
  <conditionalFormatting sqref="P44">
    <cfRule type="expression" dxfId="12" priority="20">
      <formula>AND(L44&lt;&gt;"",P44="")</formula>
    </cfRule>
  </conditionalFormatting>
  <conditionalFormatting sqref="P45">
    <cfRule type="expression" dxfId="11" priority="19">
      <formula>AND(L45&lt;&gt;"",P45="")</formula>
    </cfRule>
  </conditionalFormatting>
  <conditionalFormatting sqref="P46">
    <cfRule type="expression" dxfId="10" priority="18">
      <formula>AND(L46&lt;&gt;"",P46="")</formula>
    </cfRule>
  </conditionalFormatting>
  <conditionalFormatting sqref="P47">
    <cfRule type="expression" dxfId="9" priority="17">
      <formula>AND(L47&lt;&gt;"",P47="")</formula>
    </cfRule>
  </conditionalFormatting>
  <conditionalFormatting sqref="P49">
    <cfRule type="expression" dxfId="8" priority="16">
      <formula>AND(L49&lt;&gt;"",P49="")</formula>
    </cfRule>
  </conditionalFormatting>
  <conditionalFormatting sqref="G12">
    <cfRule type="cellIs" dxfId="7" priority="14" operator="greaterThan">
      <formula>$L12</formula>
    </cfRule>
  </conditionalFormatting>
  <conditionalFormatting sqref="F12">
    <cfRule type="cellIs" dxfId="6" priority="13" operator="greaterThan">
      <formula>$K12</formula>
    </cfRule>
  </conditionalFormatting>
  <dataValidations count="9">
    <dataValidation type="list" allowBlank="1" showInputMessage="1" showErrorMessage="1" sqref="E53:E55" xr:uid="{00000000-0002-0000-0C00-000000000000}">
      <formula1>ddLocs</formula1>
    </dataValidation>
    <dataValidation type="list" allowBlank="1" showInputMessage="1" showErrorMessage="1" error="Please select from drop down" sqref="L31:L32 L29 L36:L41" xr:uid="{00000000-0002-0000-0C00-000001000000}">
      <formula1>"Yes, No"</formula1>
    </dataValidation>
    <dataValidation type="list" allowBlank="1" showInputMessage="1" showErrorMessage="1" sqref="I8" xr:uid="{00000000-0002-0000-0C00-000002000000}">
      <formula1>ddCollDed</formula1>
    </dataValidation>
    <dataValidation allowBlank="1" showErrorMessage="1" sqref="E17:F17 E11" xr:uid="{00000000-0002-0000-0C00-000003000000}"/>
    <dataValidation type="whole" operator="greaterThanOrEqual" allowBlank="1" showInputMessage="1" showErrorMessage="1" error="Enter whole number" sqref="F11:G12" xr:uid="{00000000-0002-0000-0C00-000004000000}">
      <formula1>0</formula1>
    </dataValidation>
    <dataValidation type="whole" allowBlank="1" showInputMessage="1" showErrorMessage="1" error="Enter whole number between 1-100,000." sqref="I17:I19" xr:uid="{00000000-0002-0000-0C00-000005000000}">
      <formula1>1</formula1>
      <formula2>100000</formula2>
    </dataValidation>
    <dataValidation type="date" operator="greaterThan" allowBlank="1" showErrorMessage="1" error="enter valid date" sqref="H17:H19" xr:uid="{00000000-0002-0000-0C00-000006000000}">
      <formula1>1</formula1>
    </dataValidation>
    <dataValidation type="list" allowBlank="1" showInputMessage="1" showErrorMessage="1" error="Please select from drop down." sqref="G17:G19" xr:uid="{00000000-0002-0000-0C00-000007000000}">
      <formula1>ddTankContents</formula1>
    </dataValidation>
    <dataValidation type="list" showErrorMessage="1" error="Please select from drop down." sqref="E18:E19" xr:uid="{00000000-0002-0000-0C00-000008000000}">
      <formula1>P_EmplLocCol</formula1>
    </dataValidation>
  </dataValidations>
  <pageMargins left="0.25" right="0.25" top="0.75" bottom="0.75" header="0.3" footer="0.3"/>
  <pageSetup scale="58" orientation="portrait" r:id="rId1"/>
  <headerFooter>
    <oddHeader>&amp;L&amp;"Arial,Bold"&amp;12POLLUTION</oddHeader>
    <oddFooter>&amp;C© 2007-2016 Harco National Insurance Company.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746" r:id="rId4" name="Button 2">
              <controlPr defaultSize="0" print="0" autoFill="0" autoPict="0" macro="[0]!P_AddPollTrnsprtRow_Click">
                <anchor moveWithCells="1" sizeWithCells="1">
                  <from>
                    <xdr:col>14</xdr:col>
                    <xdr:colOff>2514600</xdr:colOff>
                    <xdr:row>27</xdr:row>
                    <xdr:rowOff>0</xdr:rowOff>
                  </from>
                  <to>
                    <xdr:col>14</xdr:col>
                    <xdr:colOff>3590925</xdr:colOff>
                    <xdr:row>27</xdr:row>
                    <xdr:rowOff>0</xdr:rowOff>
                  </to>
                </anchor>
              </controlPr>
            </control>
          </mc:Choice>
        </mc:AlternateContent>
        <mc:AlternateContent xmlns:mc="http://schemas.openxmlformats.org/markup-compatibility/2006">
          <mc:Choice Requires="x14">
            <control shapeId="31747" r:id="rId5" name="Button 3">
              <controlPr defaultSize="0" print="0" autoFill="0" autoPict="0" macro="[0]!P_AddPollTrnsprtRow_Click">
                <anchor moveWithCells="1" sizeWithCells="1">
                  <from>
                    <xdr:col>10</xdr:col>
                    <xdr:colOff>2514600</xdr:colOff>
                    <xdr:row>43</xdr:row>
                    <xdr:rowOff>133350</xdr:rowOff>
                  </from>
                  <to>
                    <xdr:col>10</xdr:col>
                    <xdr:colOff>3590925</xdr:colOff>
                    <xdr:row>46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indexed="12"/>
    <pageSetUpPr fitToPage="1"/>
  </sheetPr>
  <dimension ref="A4:P30"/>
  <sheetViews>
    <sheetView showGridLines="0" zoomScaleNormal="100" workbookViewId="0">
      <pane ySplit="3" topLeftCell="A4" activePane="bottomLeft" state="frozen"/>
      <selection activeCell="B6" sqref="B6:H6"/>
      <selection pane="bottomLeft" activeCell="J13" sqref="J13"/>
    </sheetView>
  </sheetViews>
  <sheetFormatPr defaultRowHeight="12.75" x14ac:dyDescent="0.2"/>
  <cols>
    <col min="1" max="1" width="1.85546875" customWidth="1"/>
    <col min="8" max="8" width="6.5703125" customWidth="1"/>
    <col min="9" max="9" width="12.140625" customWidth="1"/>
    <col min="10" max="10" width="12.42578125" customWidth="1"/>
    <col min="11" max="11" width="7" customWidth="1"/>
  </cols>
  <sheetData>
    <row r="4" spans="2:16" x14ac:dyDescent="0.2">
      <c r="N4" s="13">
        <f>'A-Gen'!$J$8</f>
        <v>0</v>
      </c>
      <c r="O4" s="85"/>
      <c r="P4" s="85"/>
    </row>
    <row r="5" spans="2:16" x14ac:dyDescent="0.2">
      <c r="N5" s="14">
        <f>'A-Gen'!$C$10</f>
        <v>0</v>
      </c>
      <c r="O5" s="76"/>
      <c r="P5" s="76"/>
    </row>
    <row r="6" spans="2:16" x14ac:dyDescent="0.2">
      <c r="B6" s="687" t="s">
        <v>405</v>
      </c>
      <c r="C6" s="1810"/>
      <c r="D6" s="1811"/>
      <c r="I6" s="289" t="str">
        <f>IF(ZZ_Control!D104="Yes","  Aggregate Limit: " &amp; DOLLAR(C6*3,0),"")</f>
        <v/>
      </c>
      <c r="J6" s="289"/>
      <c r="K6" s="289"/>
      <c r="L6" s="289"/>
      <c r="N6" s="14"/>
      <c r="O6" s="76"/>
      <c r="P6" s="76"/>
    </row>
    <row r="7" spans="2:16" x14ac:dyDescent="0.2">
      <c r="C7" s="61"/>
      <c r="D7" s="61"/>
      <c r="E7" s="61"/>
      <c r="F7" s="61"/>
      <c r="G7" s="61"/>
      <c r="H7" s="61"/>
      <c r="I7" s="61"/>
      <c r="J7" s="61"/>
      <c r="K7" s="61"/>
      <c r="L7" s="61"/>
      <c r="N7" s="14"/>
      <c r="O7" s="76"/>
      <c r="P7" s="76"/>
    </row>
    <row r="9" spans="2:16" x14ac:dyDescent="0.2">
      <c r="B9" s="872" t="s">
        <v>51</v>
      </c>
      <c r="C9" s="638"/>
      <c r="D9" s="638"/>
      <c r="E9" s="638"/>
      <c r="F9" s="638"/>
      <c r="G9" s="638"/>
      <c r="H9" s="638"/>
      <c r="I9" s="873" t="s">
        <v>53</v>
      </c>
      <c r="J9" s="638"/>
      <c r="K9" s="638"/>
      <c r="L9" s="638"/>
      <c r="M9" s="638"/>
      <c r="N9" s="638"/>
    </row>
    <row r="10" spans="2:16" x14ac:dyDescent="0.2">
      <c r="B10" s="1738" t="s">
        <v>52</v>
      </c>
      <c r="C10" s="1738"/>
      <c r="D10" s="1738"/>
      <c r="E10" s="1812" t="s">
        <v>150</v>
      </c>
      <c r="F10" s="1813"/>
      <c r="G10" s="1813"/>
      <c r="H10" s="1814"/>
      <c r="I10" s="691" t="s">
        <v>151</v>
      </c>
      <c r="J10" s="691" t="s">
        <v>152</v>
      </c>
      <c r="K10" s="1738" t="s">
        <v>153</v>
      </c>
      <c r="L10" s="1738"/>
      <c r="M10" s="1738" t="s">
        <v>154</v>
      </c>
      <c r="N10" s="1738"/>
    </row>
    <row r="11" spans="2:16" x14ac:dyDescent="0.2">
      <c r="B11" s="1806"/>
      <c r="C11" s="1806"/>
      <c r="D11" s="1806"/>
      <c r="E11" s="1807"/>
      <c r="F11" s="1808"/>
      <c r="G11" s="1808"/>
      <c r="H11" s="1809"/>
      <c r="I11" s="874"/>
      <c r="J11" s="874"/>
      <c r="K11" s="1597"/>
      <c r="L11" s="1597"/>
      <c r="M11" s="1803"/>
      <c r="N11" s="1804"/>
    </row>
    <row r="12" spans="2:16" s="35" customFormat="1" hidden="1" x14ac:dyDescent="0.2">
      <c r="B12" s="1806"/>
      <c r="C12" s="1806"/>
      <c r="D12" s="1806"/>
      <c r="E12" s="1807"/>
      <c r="F12" s="1808"/>
      <c r="G12" s="1808"/>
      <c r="H12" s="1809"/>
      <c r="I12" s="780"/>
      <c r="J12" s="780"/>
      <c r="K12" s="1597"/>
      <c r="L12" s="1597"/>
      <c r="M12" s="1597"/>
      <c r="N12" s="1597"/>
    </row>
    <row r="13" spans="2:16" s="35" customFormat="1" x14ac:dyDescent="0.2">
      <c r="B13" s="579"/>
      <c r="C13" s="579"/>
      <c r="D13" s="579"/>
      <c r="E13" s="580"/>
      <c r="F13" s="580"/>
      <c r="G13" s="580"/>
      <c r="H13" s="580"/>
      <c r="I13" s="562"/>
      <c r="J13" s="562"/>
      <c r="K13" s="581"/>
      <c r="L13" s="581"/>
      <c r="M13" s="581"/>
      <c r="N13" s="581"/>
    </row>
    <row r="16" spans="2:16" x14ac:dyDescent="0.2">
      <c r="B16" s="872" t="s">
        <v>1073</v>
      </c>
      <c r="C16" s="638"/>
      <c r="D16" s="638"/>
      <c r="E16" s="872"/>
      <c r="F16" s="876"/>
      <c r="G16" s="876"/>
      <c r="H16" s="638"/>
      <c r="I16" s="638"/>
    </row>
    <row r="17" spans="1:14" x14ac:dyDescent="0.2">
      <c r="B17" s="1805" t="s">
        <v>155</v>
      </c>
      <c r="C17" s="1805"/>
      <c r="D17" s="1805"/>
      <c r="E17" s="1805" t="s">
        <v>515</v>
      </c>
      <c r="F17" s="1805"/>
      <c r="G17" s="1805"/>
      <c r="H17" s="1805"/>
      <c r="I17" s="877" t="s">
        <v>1074</v>
      </c>
      <c r="J17" s="375"/>
      <c r="K17" s="373"/>
      <c r="L17" s="373"/>
      <c r="M17" s="373"/>
      <c r="N17" s="373"/>
    </row>
    <row r="18" spans="1:14" x14ac:dyDescent="0.2">
      <c r="B18" s="1802"/>
      <c r="C18" s="1802"/>
      <c r="D18" s="1802"/>
      <c r="E18" s="1802"/>
      <c r="F18" s="1802"/>
      <c r="G18" s="1802"/>
      <c r="H18" s="1802"/>
      <c r="I18" s="875"/>
      <c r="J18" s="575"/>
      <c r="K18" s="576"/>
      <c r="L18" s="576"/>
      <c r="M18" s="576"/>
      <c r="N18" s="576"/>
    </row>
    <row r="19" spans="1:14" hidden="1" x14ac:dyDescent="0.2">
      <c r="A19" s="948"/>
      <c r="B19" s="1802"/>
      <c r="C19" s="1802"/>
      <c r="D19" s="1802"/>
      <c r="E19" s="1802"/>
      <c r="F19" s="1802"/>
      <c r="G19" s="1802"/>
      <c r="H19" s="1802"/>
      <c r="I19" s="875"/>
      <c r="J19" s="376"/>
      <c r="K19" s="374"/>
      <c r="L19" s="374"/>
      <c r="M19" s="374"/>
      <c r="N19" s="374"/>
    </row>
    <row r="20" spans="1:14" s="35" customFormat="1" x14ac:dyDescent="0.2">
      <c r="B20" s="577"/>
      <c r="C20" s="577"/>
      <c r="D20" s="577"/>
      <c r="E20" s="577"/>
      <c r="F20" s="577"/>
      <c r="G20" s="577"/>
      <c r="H20" s="577"/>
      <c r="I20" s="578"/>
      <c r="J20" s="576"/>
      <c r="K20" s="576"/>
      <c r="L20" s="576"/>
      <c r="M20" s="576"/>
      <c r="N20" s="576"/>
    </row>
    <row r="21" spans="1:14" x14ac:dyDescent="0.2">
      <c r="I21" s="398"/>
    </row>
    <row r="23" spans="1:14" x14ac:dyDescent="0.2">
      <c r="B23" s="872" t="s">
        <v>448</v>
      </c>
      <c r="C23" s="638"/>
      <c r="D23" s="638"/>
      <c r="E23" s="638"/>
      <c r="F23" s="638"/>
      <c r="G23" s="638"/>
      <c r="H23" s="638"/>
      <c r="I23" s="638"/>
      <c r="J23" s="638"/>
      <c r="K23" s="638"/>
      <c r="L23" s="638"/>
      <c r="M23" s="638"/>
      <c r="N23" s="638"/>
    </row>
    <row r="24" spans="1:14" x14ac:dyDescent="0.2">
      <c r="B24" s="842" t="s">
        <v>449</v>
      </c>
      <c r="C24" s="701"/>
      <c r="D24" s="702" t="s">
        <v>450</v>
      </c>
      <c r="E24" s="1803"/>
      <c r="F24" s="1804"/>
      <c r="G24" s="842"/>
      <c r="H24" s="702" t="s">
        <v>451</v>
      </c>
      <c r="I24" s="1803"/>
      <c r="J24" s="1804"/>
      <c r="K24" s="638"/>
      <c r="L24" s="638"/>
      <c r="M24" s="638"/>
      <c r="N24" s="638"/>
    </row>
    <row r="25" spans="1:14" x14ac:dyDescent="0.2">
      <c r="B25" s="878" t="s">
        <v>452</v>
      </c>
      <c r="C25" s="688"/>
      <c r="D25" s="688"/>
      <c r="E25" s="1803"/>
      <c r="F25" s="1804"/>
      <c r="G25" s="878"/>
      <c r="H25" s="880" t="s">
        <v>453</v>
      </c>
      <c r="I25" s="1803"/>
      <c r="J25" s="1804"/>
      <c r="K25" s="638"/>
      <c r="L25" s="638"/>
      <c r="M25" s="638"/>
      <c r="N25" s="638"/>
    </row>
    <row r="26" spans="1:14" x14ac:dyDescent="0.2">
      <c r="B26" s="879" t="s">
        <v>454</v>
      </c>
      <c r="C26" s="701"/>
      <c r="D26" s="701"/>
      <c r="E26" s="1800" t="s">
        <v>729</v>
      </c>
      <c r="F26" s="1801"/>
      <c r="G26" s="1801"/>
      <c r="H26" s="1801"/>
      <c r="I26" s="1801"/>
      <c r="J26" s="1801"/>
      <c r="K26" s="842"/>
      <c r="L26" s="702" t="s">
        <v>455</v>
      </c>
      <c r="M26" s="1803"/>
      <c r="N26" s="1804"/>
    </row>
    <row r="27" spans="1:14" x14ac:dyDescent="0.2">
      <c r="B27" s="842" t="s">
        <v>454</v>
      </c>
      <c r="C27" s="701"/>
      <c r="D27" s="701"/>
      <c r="E27" s="1801"/>
      <c r="F27" s="1801"/>
      <c r="G27" s="1801"/>
      <c r="H27" s="1801"/>
      <c r="I27" s="1801"/>
      <c r="J27" s="1801"/>
      <c r="K27" s="842"/>
      <c r="L27" s="702" t="s">
        <v>455</v>
      </c>
      <c r="M27" s="1803"/>
      <c r="N27" s="1804"/>
    </row>
    <row r="28" spans="1:14" x14ac:dyDescent="0.2">
      <c r="B28" s="842" t="s">
        <v>456</v>
      </c>
      <c r="C28" s="701"/>
      <c r="D28" s="1798">
        <f>SUM(E24:F25)+SUM(I24:J25)+SUM(M26:N27)</f>
        <v>0</v>
      </c>
      <c r="E28" s="1799"/>
      <c r="G28" s="19" t="s">
        <v>728</v>
      </c>
      <c r="H28" s="3"/>
      <c r="I28" s="3"/>
      <c r="J28" s="3"/>
    </row>
    <row r="30" spans="1:14" x14ac:dyDescent="0.2">
      <c r="D30" s="146"/>
    </row>
  </sheetData>
  <sheetProtection algorithmName="SHA-512" hashValue="LJjBdOIuB3EcKZTNuGsuS2UsQ6k0MnYRfi/UUMBlrHpbNUmH0wZ1fddmtxaVy5Af4bupBHnXAp4KlHtflMdaRA==" saltValue="jFxAkhptwfiCcHhH6nu3Wg==" spinCount="100000" sheet="1" objects="1" scenarios="1" formatCells="0"/>
  <customSheetViews>
    <customSheetView guid="{261BAEAF-D16F-41C7-9125-84B264CAC60E}" hiddenRows="1" showRuler="0">
      <pane ySplit="3" topLeftCell="A13" activePane="bottomLeft" state="frozen"/>
      <selection pane="bottomLeft" activeCell="C6" sqref="C6:D6"/>
      <pageMargins left="0.5" right="0.5" top="0.75" bottom="0.75" header="0.5" footer="0.5"/>
      <pageSetup orientation="landscape" r:id="rId1"/>
      <headerFooter alignWithMargins="0">
        <oddHeader>&amp;LUMBRELLA&amp;Rpage &amp;P of &amp;N</oddHeader>
      </headerFooter>
    </customSheetView>
  </customSheetViews>
  <mergeCells count="28">
    <mergeCell ref="C6:D6"/>
    <mergeCell ref="M10:N10"/>
    <mergeCell ref="B11:D11"/>
    <mergeCell ref="E11:H11"/>
    <mergeCell ref="K11:L11"/>
    <mergeCell ref="M11:N11"/>
    <mergeCell ref="B10:D10"/>
    <mergeCell ref="E10:H10"/>
    <mergeCell ref="K10:L10"/>
    <mergeCell ref="B17:D17"/>
    <mergeCell ref="E17:H17"/>
    <mergeCell ref="M12:N12"/>
    <mergeCell ref="B12:D12"/>
    <mergeCell ref="E12:H12"/>
    <mergeCell ref="K12:L12"/>
    <mergeCell ref="M26:N26"/>
    <mergeCell ref="E27:J27"/>
    <mergeCell ref="M27:N27"/>
    <mergeCell ref="E24:F24"/>
    <mergeCell ref="I24:J24"/>
    <mergeCell ref="E25:F25"/>
    <mergeCell ref="I25:J25"/>
    <mergeCell ref="D28:E28"/>
    <mergeCell ref="E26:J26"/>
    <mergeCell ref="B19:D19"/>
    <mergeCell ref="E19:H19"/>
    <mergeCell ref="B18:D18"/>
    <mergeCell ref="E18:H18"/>
  </mergeCells>
  <phoneticPr fontId="21" type="noConversion"/>
  <dataValidations count="2">
    <dataValidation type="whole" operator="greaterThanOrEqual" allowBlank="1" showInputMessage="1" showErrorMessage="1" error="Must be whole number, no formatting characters (e.g. commas or $)" sqref="C6:D6" xr:uid="{00000000-0002-0000-0D00-000001000000}">
      <formula1>0</formula1>
    </dataValidation>
    <dataValidation type="list" allowBlank="1" showInputMessage="1" sqref="B11:D12" xr:uid="{00000000-0002-0000-0D00-000000000000}">
      <formula1>"Workers' Comp,Employer's Liability"</formula1>
    </dataValidation>
  </dataValidations>
  <pageMargins left="0.5" right="0.5" top="0.5" bottom="0.25" header="0.3" footer="0.5"/>
  <pageSetup scale="82" fitToHeight="0" orientation="portrait" r:id="rId2"/>
  <headerFooter alignWithMargins="0">
    <oddHeader>&amp;L&amp;"Arial,Bold"&amp;12UMBRELLA</oddHeader>
    <oddFooter xml:space="preserve">&amp;C© 2007-2016 Harco National Insurance Company. All rights reserved.
</oddFooter>
  </headerFooter>
  <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A128"/>
  <sheetViews>
    <sheetView showGridLines="0" zoomScale="75" zoomScaleNormal="75" workbookViewId="0">
      <selection activeCell="D22" sqref="D22:D23"/>
    </sheetView>
  </sheetViews>
  <sheetFormatPr defaultColWidth="9.140625" defaultRowHeight="14.25" x14ac:dyDescent="0.2"/>
  <cols>
    <col min="1" max="1" width="9.140625" style="417"/>
    <col min="2" max="2" width="2.85546875" style="466" customWidth="1"/>
    <col min="3" max="3" width="4.7109375" style="417" customWidth="1"/>
    <col min="4" max="4" width="78.5703125" style="418" customWidth="1"/>
    <col min="5" max="5" width="24.28515625" style="416" customWidth="1"/>
    <col min="6" max="6" width="17.28515625" style="416" customWidth="1"/>
    <col min="7" max="7" width="19.28515625" style="416" customWidth="1"/>
    <col min="8" max="8" width="14" style="416" customWidth="1"/>
    <col min="9" max="11" width="9.140625" style="416"/>
    <col min="12" max="12" width="9.140625" style="1017"/>
    <col min="13" max="14" width="9.140625" style="416"/>
    <col min="15" max="15" width="60.140625" style="416" hidden="1" customWidth="1"/>
    <col min="16" max="27" width="9.140625" style="416" hidden="1" customWidth="1"/>
    <col min="28" max="16384" width="9.140625" style="416"/>
  </cols>
  <sheetData>
    <row r="1" spans="1:27" x14ac:dyDescent="0.2">
      <c r="G1" s="13">
        <f>'A-Gen'!$J$8</f>
        <v>0</v>
      </c>
    </row>
    <row r="2" spans="1:27" x14ac:dyDescent="0.2">
      <c r="G2" s="1142">
        <f>'A-Gen'!$C$10</f>
        <v>0</v>
      </c>
    </row>
    <row r="4" spans="1:27" s="1017" customFormat="1" x14ac:dyDescent="0.2">
      <c r="A4" s="1013"/>
      <c r="B4" s="1014"/>
      <c r="C4" s="1015" t="s">
        <v>1560</v>
      </c>
      <c r="D4" s="1016"/>
    </row>
    <row r="5" spans="1:27" ht="51.75" x14ac:dyDescent="0.25">
      <c r="A5" s="721" t="s">
        <v>261</v>
      </c>
      <c r="B5" s="881" t="s">
        <v>1574</v>
      </c>
      <c r="C5" s="721"/>
      <c r="D5" s="1768" t="s">
        <v>1388</v>
      </c>
      <c r="E5" s="1768"/>
      <c r="F5" s="1768"/>
      <c r="G5" s="1768"/>
      <c r="H5" s="1124"/>
      <c r="I5" s="1124"/>
      <c r="J5" s="1124"/>
      <c r="K5" s="1124"/>
      <c r="L5" s="1124"/>
      <c r="M5" s="563"/>
      <c r="N5" s="563"/>
      <c r="P5" s="420"/>
      <c r="Q5" s="420"/>
      <c r="R5" s="420"/>
      <c r="S5" s="420"/>
      <c r="T5" s="420"/>
      <c r="U5" s="420"/>
      <c r="V5" s="420"/>
      <c r="W5" s="420"/>
      <c r="X5" s="420"/>
      <c r="Y5" s="420"/>
      <c r="Z5" s="420"/>
      <c r="AA5" s="420"/>
    </row>
    <row r="6" spans="1:27" x14ac:dyDescent="0.2">
      <c r="A6" s="722">
        <v>1</v>
      </c>
      <c r="B6" s="881">
        <v>1</v>
      </c>
      <c r="C6" s="722" t="s">
        <v>472</v>
      </c>
      <c r="D6" s="882" t="s">
        <v>1400</v>
      </c>
      <c r="E6" s="1815"/>
      <c r="F6" s="1815"/>
      <c r="G6" s="1815"/>
      <c r="H6" s="1136"/>
      <c r="I6" s="1124"/>
      <c r="J6" s="1124"/>
      <c r="K6" s="1124"/>
      <c r="L6" s="1124"/>
      <c r="M6" s="563"/>
      <c r="N6" s="563"/>
      <c r="P6" s="420"/>
      <c r="Q6" s="420"/>
      <c r="R6" s="420"/>
      <c r="S6" s="420"/>
      <c r="T6" s="420"/>
      <c r="U6" s="420"/>
      <c r="V6" s="420"/>
      <c r="W6" s="420"/>
      <c r="X6" s="420"/>
      <c r="Y6" s="420"/>
      <c r="Z6" s="420"/>
      <c r="AA6" s="420"/>
    </row>
    <row r="7" spans="1:27" ht="42.75" x14ac:dyDescent="0.2">
      <c r="A7" s="722">
        <v>2</v>
      </c>
      <c r="B7" s="881" t="s">
        <v>1575</v>
      </c>
      <c r="C7" s="722" t="s">
        <v>472</v>
      </c>
      <c r="D7" s="882" t="s">
        <v>2377</v>
      </c>
      <c r="E7" s="893"/>
      <c r="F7" s="894"/>
      <c r="G7" s="895"/>
      <c r="H7" s="1057"/>
      <c r="I7" s="1124"/>
      <c r="J7" s="1124"/>
      <c r="K7" s="1124"/>
      <c r="L7" s="1124"/>
      <c r="M7" s="563"/>
      <c r="N7" s="563"/>
      <c r="P7" s="420" t="b">
        <v>0</v>
      </c>
      <c r="Q7" s="420" t="b">
        <v>0</v>
      </c>
      <c r="R7" s="420" t="b">
        <v>0</v>
      </c>
      <c r="S7" s="420" t="b">
        <v>0</v>
      </c>
      <c r="T7" s="420"/>
      <c r="U7" s="420"/>
      <c r="V7" s="420"/>
      <c r="W7" s="420"/>
      <c r="X7" s="420"/>
      <c r="Y7" s="420"/>
      <c r="Z7" s="420"/>
      <c r="AA7" s="420"/>
    </row>
    <row r="8" spans="1:27" ht="28.5" x14ac:dyDescent="0.2">
      <c r="A8" s="722">
        <v>3</v>
      </c>
      <c r="B8" s="881"/>
      <c r="C8" s="722" t="s">
        <v>472</v>
      </c>
      <c r="D8" s="882" t="s">
        <v>1401</v>
      </c>
      <c r="E8" s="723" t="s">
        <v>544</v>
      </c>
      <c r="F8" s="1011"/>
      <c r="G8" s="1059"/>
      <c r="H8" s="1136"/>
      <c r="I8" s="1124"/>
      <c r="J8" s="1124"/>
      <c r="K8" s="1124"/>
      <c r="L8" s="1124"/>
      <c r="M8" s="563"/>
      <c r="N8" s="563"/>
      <c r="P8" s="420"/>
      <c r="Q8" s="420"/>
      <c r="R8" s="420"/>
      <c r="S8" s="420"/>
      <c r="T8" s="420"/>
      <c r="U8" s="420"/>
      <c r="V8" s="420"/>
      <c r="W8" s="420"/>
      <c r="X8" s="420"/>
      <c r="Y8" s="420"/>
      <c r="Z8" s="420"/>
      <c r="AA8" s="420"/>
    </row>
    <row r="9" spans="1:27" x14ac:dyDescent="0.2">
      <c r="A9" s="723"/>
      <c r="B9" s="881">
        <v>6</v>
      </c>
      <c r="C9" s="722"/>
      <c r="D9" s="883" t="s">
        <v>1435</v>
      </c>
      <c r="E9" s="898">
        <v>0</v>
      </c>
      <c r="F9" s="1818" t="s">
        <v>2072</v>
      </c>
      <c r="G9" s="1819"/>
      <c r="H9" s="1136"/>
      <c r="I9" s="1124"/>
      <c r="J9" s="1124"/>
      <c r="K9" s="1124"/>
      <c r="L9" s="1124"/>
      <c r="M9" s="563"/>
      <c r="N9" s="563"/>
      <c r="P9" s="420"/>
      <c r="Q9" s="420"/>
      <c r="R9" s="420"/>
      <c r="S9" s="420"/>
      <c r="T9" s="420"/>
      <c r="U9" s="420"/>
      <c r="V9" s="420"/>
      <c r="W9" s="420"/>
      <c r="X9" s="420"/>
      <c r="Y9" s="420"/>
      <c r="Z9" s="420"/>
      <c r="AA9" s="420"/>
    </row>
    <row r="10" spans="1:27" x14ac:dyDescent="0.2">
      <c r="A10" s="723"/>
      <c r="B10" s="881">
        <v>7</v>
      </c>
      <c r="C10" s="722"/>
      <c r="D10" s="883" t="s">
        <v>1436</v>
      </c>
      <c r="E10" s="898">
        <v>0</v>
      </c>
      <c r="F10" s="1818" t="s">
        <v>2073</v>
      </c>
      <c r="G10" s="1819"/>
      <c r="H10" s="1136"/>
      <c r="I10" s="1124"/>
      <c r="J10" s="1124"/>
      <c r="K10" s="1124"/>
      <c r="L10" s="1124"/>
      <c r="M10" s="563"/>
      <c r="N10" s="563"/>
      <c r="P10" s="420"/>
      <c r="Q10" s="420"/>
      <c r="R10" s="420"/>
      <c r="S10" s="420"/>
      <c r="T10" s="420"/>
      <c r="U10" s="420"/>
      <c r="V10" s="420"/>
      <c r="W10" s="420"/>
      <c r="X10" s="420"/>
      <c r="Y10" s="420"/>
      <c r="Z10" s="420"/>
      <c r="AA10" s="420"/>
    </row>
    <row r="11" spans="1:27" x14ac:dyDescent="0.2">
      <c r="A11" s="723"/>
      <c r="B11" s="881">
        <v>8</v>
      </c>
      <c r="C11" s="722"/>
      <c r="D11" s="883" t="s">
        <v>1437</v>
      </c>
      <c r="E11" s="898">
        <v>0</v>
      </c>
      <c r="F11" s="1042"/>
      <c r="G11" s="1060"/>
      <c r="H11" s="1136"/>
      <c r="I11" s="1124"/>
      <c r="J11" s="1124"/>
      <c r="K11" s="1124"/>
      <c r="L11" s="1124"/>
      <c r="M11" s="563"/>
      <c r="N11" s="563"/>
      <c r="P11" s="420"/>
      <c r="Q11" s="420"/>
      <c r="R11" s="420"/>
      <c r="S11" s="420"/>
      <c r="T11" s="420"/>
      <c r="U11" s="420"/>
      <c r="V11" s="420"/>
      <c r="W11" s="420"/>
      <c r="X11" s="420"/>
      <c r="Y11" s="420"/>
      <c r="Z11" s="420"/>
      <c r="AA11" s="420"/>
    </row>
    <row r="12" spans="1:27" x14ac:dyDescent="0.2">
      <c r="A12" s="723"/>
      <c r="B12" s="881">
        <v>9</v>
      </c>
      <c r="C12" s="722"/>
      <c r="D12" s="883" t="s">
        <v>1438</v>
      </c>
      <c r="E12" s="898">
        <v>0</v>
      </c>
      <c r="F12" s="1042"/>
      <c r="G12" s="1060"/>
      <c r="H12" s="1136"/>
      <c r="I12" s="1124"/>
      <c r="J12" s="1124"/>
      <c r="K12" s="1124"/>
      <c r="L12" s="1124"/>
      <c r="M12" s="563"/>
      <c r="N12" s="563"/>
      <c r="P12" s="420"/>
      <c r="Q12" s="420"/>
      <c r="R12" s="420"/>
      <c r="S12" s="420"/>
      <c r="T12" s="420"/>
      <c r="U12" s="420"/>
      <c r="V12" s="420"/>
      <c r="W12" s="420"/>
      <c r="X12" s="420"/>
      <c r="Y12" s="420"/>
      <c r="Z12" s="420"/>
      <c r="AA12" s="420"/>
    </row>
    <row r="13" spans="1:27" x14ac:dyDescent="0.2">
      <c r="A13" s="723"/>
      <c r="B13" s="881">
        <v>10</v>
      </c>
      <c r="C13" s="722"/>
      <c r="D13" s="883" t="s">
        <v>1439</v>
      </c>
      <c r="E13" s="1063">
        <v>0</v>
      </c>
      <c r="F13" s="1010"/>
      <c r="G13" s="1061"/>
      <c r="H13" s="1136"/>
      <c r="I13" s="1124"/>
      <c r="J13" s="1124"/>
      <c r="K13" s="1124"/>
      <c r="L13" s="1124"/>
      <c r="M13" s="563"/>
      <c r="N13" s="563"/>
      <c r="P13" s="420"/>
      <c r="Q13" s="420"/>
      <c r="R13" s="420"/>
      <c r="S13" s="420"/>
      <c r="T13" s="420"/>
      <c r="U13" s="420"/>
      <c r="V13" s="420"/>
      <c r="W13" s="420"/>
      <c r="X13" s="420"/>
      <c r="Y13" s="420"/>
      <c r="Z13" s="420"/>
      <c r="AA13" s="420"/>
    </row>
    <row r="14" spans="1:27" ht="57" x14ac:dyDescent="0.2">
      <c r="A14" s="722">
        <v>4</v>
      </c>
      <c r="B14" s="884">
        <v>13193</v>
      </c>
      <c r="C14" s="722" t="s">
        <v>472</v>
      </c>
      <c r="D14" s="882" t="s">
        <v>2075</v>
      </c>
      <c r="E14" s="1670"/>
      <c r="F14" s="1670"/>
      <c r="G14" s="1670"/>
      <c r="H14" s="1137"/>
      <c r="I14" s="1137"/>
      <c r="J14" s="1137"/>
      <c r="K14" s="1137"/>
      <c r="L14" s="1137"/>
      <c r="M14" s="563"/>
      <c r="N14" s="563"/>
      <c r="O14" s="501"/>
      <c r="P14" s="420"/>
      <c r="Q14" s="420"/>
      <c r="R14" s="420"/>
      <c r="S14" s="420"/>
      <c r="T14" s="420"/>
      <c r="U14" s="420"/>
      <c r="V14" s="420"/>
      <c r="W14" s="420"/>
      <c r="X14" s="420"/>
      <c r="Y14" s="420"/>
      <c r="Z14" s="420"/>
      <c r="AA14" s="420"/>
    </row>
    <row r="15" spans="1:27" ht="28.5" x14ac:dyDescent="0.2">
      <c r="A15" s="722"/>
      <c r="B15" s="884"/>
      <c r="C15" s="722"/>
      <c r="D15" s="1062" t="s">
        <v>2074</v>
      </c>
      <c r="E15" s="1817"/>
      <c r="F15" s="1817"/>
      <c r="G15" s="1817"/>
      <c r="H15" s="1131"/>
      <c r="I15" s="1137"/>
      <c r="J15" s="1137"/>
      <c r="K15" s="1137"/>
      <c r="L15" s="1138"/>
      <c r="M15" s="563"/>
      <c r="N15" s="1139"/>
      <c r="O15" s="501">
        <f>UW_QID193</f>
        <v>0</v>
      </c>
      <c r="P15" s="420"/>
      <c r="Q15" s="420"/>
      <c r="R15" s="420"/>
      <c r="S15" s="420"/>
      <c r="T15" s="420"/>
      <c r="U15" s="420"/>
      <c r="V15" s="420"/>
      <c r="W15" s="420"/>
      <c r="X15" s="420"/>
      <c r="Y15" s="420"/>
      <c r="Z15" s="420"/>
    </row>
    <row r="16" spans="1:27" ht="28.5" x14ac:dyDescent="0.2">
      <c r="A16" s="722">
        <v>5</v>
      </c>
      <c r="B16" s="881">
        <v>15</v>
      </c>
      <c r="C16" s="722" t="s">
        <v>472</v>
      </c>
      <c r="D16" s="882" t="s">
        <v>1402</v>
      </c>
      <c r="E16" s="1670"/>
      <c r="F16" s="1670"/>
      <c r="G16" s="1670"/>
      <c r="H16" s="1124"/>
      <c r="I16" s="1124"/>
      <c r="J16" s="1124"/>
      <c r="K16" s="1124"/>
      <c r="L16" s="1124"/>
      <c r="M16" s="563"/>
      <c r="N16" s="563"/>
      <c r="P16" s="420"/>
      <c r="Q16" s="420"/>
      <c r="R16" s="420"/>
      <c r="S16" s="420"/>
      <c r="T16" s="420"/>
      <c r="U16" s="420"/>
      <c r="V16" s="420"/>
      <c r="W16" s="420"/>
      <c r="X16" s="420"/>
      <c r="Y16" s="420"/>
      <c r="Z16" s="420"/>
      <c r="AA16" s="420"/>
    </row>
    <row r="17" spans="1:27" ht="76.5" x14ac:dyDescent="0.2">
      <c r="A17" s="722">
        <v>6</v>
      </c>
      <c r="B17" s="881" t="s">
        <v>1576</v>
      </c>
      <c r="C17" s="722" t="s">
        <v>472</v>
      </c>
      <c r="D17" s="882" t="s">
        <v>2077</v>
      </c>
      <c r="E17" s="1816"/>
      <c r="F17" s="1816"/>
      <c r="G17" s="1816"/>
      <c r="H17" s="1140"/>
      <c r="I17" s="1138"/>
      <c r="J17" s="1138"/>
      <c r="K17" s="1138"/>
      <c r="L17" s="1138"/>
      <c r="M17" s="563"/>
      <c r="N17" s="563"/>
      <c r="P17" s="420"/>
      <c r="Q17" s="420"/>
      <c r="R17" s="420"/>
      <c r="S17" s="420"/>
      <c r="T17" s="420"/>
      <c r="U17" s="420"/>
      <c r="V17" s="420"/>
      <c r="W17" s="420"/>
      <c r="X17" s="420"/>
      <c r="Y17" s="420"/>
      <c r="Z17" s="420"/>
      <c r="AA17" s="420"/>
    </row>
    <row r="18" spans="1:27" ht="15" x14ac:dyDescent="0.2">
      <c r="A18" s="722"/>
      <c r="B18" s="881"/>
      <c r="C18" s="722"/>
      <c r="D18" s="1062" t="s">
        <v>2076</v>
      </c>
      <c r="E18" s="1817"/>
      <c r="F18" s="1817"/>
      <c r="G18" s="1817"/>
      <c r="H18" s="1137"/>
      <c r="I18" s="1137"/>
      <c r="J18" s="1137"/>
      <c r="K18" s="1137"/>
      <c r="L18" s="1137"/>
      <c r="M18" s="563"/>
      <c r="N18" s="563"/>
      <c r="O18" s="501">
        <f>UW_QID111_Desc</f>
        <v>0</v>
      </c>
      <c r="P18" s="420"/>
      <c r="Q18" s="420"/>
      <c r="R18" s="420"/>
      <c r="S18" s="420"/>
      <c r="T18" s="420"/>
      <c r="U18" s="420"/>
      <c r="V18" s="420"/>
      <c r="W18" s="420"/>
      <c r="X18" s="420"/>
      <c r="Y18" s="420"/>
      <c r="Z18" s="420"/>
      <c r="AA18" s="420"/>
    </row>
    <row r="19" spans="1:27" ht="15" x14ac:dyDescent="0.2">
      <c r="A19" s="723">
        <v>7</v>
      </c>
      <c r="B19" s="881">
        <v>18</v>
      </c>
      <c r="C19" s="722"/>
      <c r="D19" s="885" t="s">
        <v>1403</v>
      </c>
      <c r="E19" s="1817"/>
      <c r="F19" s="1817"/>
      <c r="G19" s="1817"/>
      <c r="H19" s="1131"/>
      <c r="I19" s="1137"/>
      <c r="J19" s="1137"/>
      <c r="K19" s="1137"/>
      <c r="L19" s="1137"/>
      <c r="M19" s="563"/>
      <c r="N19" s="563"/>
      <c r="O19" s="502">
        <f>UW_QID18</f>
        <v>0</v>
      </c>
      <c r="P19" s="420"/>
      <c r="Q19" s="420"/>
      <c r="R19" s="420"/>
      <c r="S19" s="420"/>
      <c r="T19" s="420"/>
      <c r="U19" s="420"/>
      <c r="V19" s="420"/>
      <c r="W19" s="420"/>
      <c r="X19" s="420"/>
      <c r="Y19" s="420"/>
      <c r="Z19" s="420"/>
      <c r="AA19" s="420"/>
    </row>
    <row r="20" spans="1:27" ht="18" x14ac:dyDescent="0.25">
      <c r="A20" s="721" t="s">
        <v>262</v>
      </c>
      <c r="B20" s="881"/>
      <c r="C20" s="721"/>
      <c r="D20" s="1788" t="s">
        <v>1389</v>
      </c>
      <c r="E20" s="1789"/>
      <c r="F20" s="1789"/>
      <c r="G20" s="1790"/>
      <c r="H20" s="1124"/>
      <c r="I20" s="1124"/>
      <c r="J20" s="1124"/>
      <c r="K20" s="1124"/>
      <c r="L20" s="1124"/>
      <c r="M20" s="563"/>
      <c r="N20" s="563"/>
      <c r="P20" s="420"/>
      <c r="Q20" s="420"/>
      <c r="R20" s="420"/>
      <c r="S20" s="420"/>
      <c r="T20" s="420"/>
      <c r="U20" s="420"/>
      <c r="V20" s="420"/>
      <c r="W20" s="420"/>
      <c r="X20" s="420"/>
      <c r="Y20" s="420"/>
      <c r="Z20" s="420"/>
      <c r="AA20" s="420"/>
    </row>
    <row r="21" spans="1:27" ht="74.25" customHeight="1" x14ac:dyDescent="0.2">
      <c r="A21" s="722">
        <v>1</v>
      </c>
      <c r="B21" s="881" t="s">
        <v>1577</v>
      </c>
      <c r="C21" s="722" t="s">
        <v>472</v>
      </c>
      <c r="D21" s="882" t="s">
        <v>1406</v>
      </c>
      <c r="E21" s="1012" t="b">
        <v>0</v>
      </c>
      <c r="F21" s="897" t="b">
        <v>0</v>
      </c>
      <c r="G21" s="896" t="b">
        <v>0</v>
      </c>
      <c r="H21" s="1064"/>
      <c r="I21" s="1124"/>
      <c r="J21" s="1124"/>
      <c r="K21" s="1124"/>
      <c r="L21" s="1124"/>
      <c r="M21" s="563"/>
      <c r="N21" s="563"/>
      <c r="P21" s="420" t="b">
        <v>0</v>
      </c>
      <c r="Q21" s="420" t="b">
        <v>0</v>
      </c>
      <c r="R21" s="420" t="b">
        <v>0</v>
      </c>
      <c r="S21" s="420" t="b">
        <v>0</v>
      </c>
      <c r="T21" s="420"/>
      <c r="U21" s="420"/>
      <c r="V21" s="420"/>
      <c r="W21" s="420"/>
      <c r="X21" s="420"/>
      <c r="Y21" s="420"/>
      <c r="Z21" s="420"/>
      <c r="AA21" s="420"/>
    </row>
    <row r="22" spans="1:27" ht="57" customHeight="1" x14ac:dyDescent="0.2">
      <c r="A22" s="722">
        <v>2</v>
      </c>
      <c r="B22" s="881" t="s">
        <v>1578</v>
      </c>
      <c r="C22" s="722" t="s">
        <v>472</v>
      </c>
      <c r="D22" s="882" t="s">
        <v>2378</v>
      </c>
      <c r="E22" s="1765"/>
      <c r="F22" s="1766"/>
      <c r="G22" s="1767"/>
      <c r="H22" s="1129"/>
      <c r="I22" s="1138"/>
      <c r="J22" s="1138"/>
      <c r="K22" s="1138"/>
      <c r="L22" s="1138"/>
      <c r="M22" s="563"/>
      <c r="N22" s="563"/>
      <c r="P22" s="420"/>
      <c r="Q22" s="420"/>
      <c r="R22" s="420"/>
      <c r="S22" s="420"/>
      <c r="T22" s="420"/>
      <c r="U22" s="420"/>
      <c r="V22" s="420"/>
      <c r="W22" s="420"/>
      <c r="X22" s="420"/>
      <c r="Y22" s="420"/>
      <c r="Z22" s="420"/>
      <c r="AA22" s="420"/>
    </row>
    <row r="23" spans="1:27" ht="15" x14ac:dyDescent="0.2">
      <c r="A23" s="722"/>
      <c r="B23" s="881"/>
      <c r="C23" s="722"/>
      <c r="D23" s="1062" t="s">
        <v>2078</v>
      </c>
      <c r="E23" s="1775"/>
      <c r="F23" s="1776"/>
      <c r="G23" s="1820"/>
      <c r="H23" s="1131"/>
      <c r="I23" s="1137"/>
      <c r="J23" s="1137"/>
      <c r="K23" s="1137"/>
      <c r="L23" s="1138"/>
      <c r="M23" s="563"/>
      <c r="N23" s="1139"/>
      <c r="O23" s="501">
        <f>UW_QID29_NoExplain</f>
        <v>0</v>
      </c>
      <c r="P23" s="420"/>
      <c r="Q23" s="420"/>
      <c r="R23" s="420"/>
      <c r="S23" s="420"/>
      <c r="T23" s="420"/>
      <c r="U23" s="420"/>
      <c r="V23" s="420"/>
      <c r="W23" s="420"/>
      <c r="X23" s="420"/>
      <c r="Y23" s="420"/>
      <c r="Z23" s="420"/>
    </row>
    <row r="24" spans="1:27" ht="57" x14ac:dyDescent="0.2">
      <c r="A24" s="722">
        <v>3</v>
      </c>
      <c r="B24" s="881">
        <v>30</v>
      </c>
      <c r="C24" s="722" t="s">
        <v>472</v>
      </c>
      <c r="D24" s="882" t="s">
        <v>1661</v>
      </c>
      <c r="E24" s="1670"/>
      <c r="F24" s="1670"/>
      <c r="G24" s="1670"/>
      <c r="H24" s="1124"/>
      <c r="I24" s="1124"/>
      <c r="J24" s="1124"/>
      <c r="K24" s="1124"/>
      <c r="L24" s="1124"/>
      <c r="M24" s="563"/>
      <c r="N24" s="563"/>
      <c r="P24" s="420"/>
      <c r="Q24" s="420"/>
      <c r="R24" s="420"/>
      <c r="S24" s="420"/>
      <c r="T24" s="420"/>
      <c r="U24" s="420"/>
      <c r="V24" s="420"/>
      <c r="W24" s="420"/>
      <c r="X24" s="420"/>
      <c r="Y24" s="420"/>
      <c r="Z24" s="420"/>
      <c r="AA24" s="420"/>
    </row>
    <row r="25" spans="1:27" ht="42.75" x14ac:dyDescent="0.2">
      <c r="A25" s="722">
        <v>4</v>
      </c>
      <c r="B25" s="881">
        <v>31</v>
      </c>
      <c r="C25" s="722" t="s">
        <v>472</v>
      </c>
      <c r="D25" s="882" t="s">
        <v>2064</v>
      </c>
      <c r="E25" s="1670"/>
      <c r="F25" s="1670"/>
      <c r="G25" s="1670"/>
      <c r="H25" s="1124"/>
      <c r="I25" s="1124"/>
      <c r="J25" s="1124"/>
      <c r="K25" s="1124"/>
      <c r="L25" s="1124"/>
      <c r="M25" s="563"/>
      <c r="N25" s="563"/>
      <c r="P25" s="420"/>
      <c r="Q25" s="420"/>
      <c r="R25" s="420"/>
      <c r="S25" s="420"/>
      <c r="T25" s="420"/>
      <c r="U25" s="420"/>
      <c r="V25" s="420"/>
      <c r="W25" s="420"/>
      <c r="X25" s="420"/>
      <c r="Y25" s="420"/>
      <c r="Z25" s="420"/>
      <c r="AA25" s="420"/>
    </row>
    <row r="26" spans="1:27" ht="28.5" x14ac:dyDescent="0.2">
      <c r="A26" s="722">
        <v>5</v>
      </c>
      <c r="B26" s="881">
        <v>32</v>
      </c>
      <c r="C26" s="722" t="s">
        <v>472</v>
      </c>
      <c r="D26" s="882" t="s">
        <v>1658</v>
      </c>
      <c r="E26" s="1670"/>
      <c r="F26" s="1670"/>
      <c r="G26" s="1670"/>
      <c r="H26" s="1124"/>
      <c r="I26" s="1124"/>
      <c r="J26" s="1124"/>
      <c r="K26" s="1124"/>
      <c r="L26" s="1124"/>
      <c r="M26" s="563"/>
      <c r="N26" s="563"/>
      <c r="P26" s="420">
        <f>IF(AND(UW_QID32="Yes",UW_QID31="Yes"),1,IF(OR(UW_QID32="Yes",UW_QID31="Yes"),0,-1))</f>
        <v>-1</v>
      </c>
      <c r="Q26" s="420"/>
      <c r="R26" s="420"/>
      <c r="S26" s="420"/>
      <c r="T26" s="420"/>
      <c r="U26" s="420"/>
      <c r="V26" s="420"/>
      <c r="W26" s="420"/>
      <c r="X26" s="420"/>
      <c r="Y26" s="420"/>
      <c r="Z26" s="420"/>
      <c r="AA26" s="420"/>
    </row>
    <row r="27" spans="1:27" ht="42.75" x14ac:dyDescent="0.2">
      <c r="A27" s="722">
        <v>6</v>
      </c>
      <c r="B27" s="881">
        <v>33</v>
      </c>
      <c r="C27" s="722" t="s">
        <v>472</v>
      </c>
      <c r="D27" s="882" t="s">
        <v>1405</v>
      </c>
      <c r="E27" s="1670"/>
      <c r="F27" s="1670"/>
      <c r="G27" s="1670"/>
      <c r="H27" s="1124"/>
      <c r="I27" s="1124"/>
      <c r="J27" s="1124"/>
      <c r="K27" s="1124"/>
      <c r="L27" s="1124"/>
      <c r="M27" s="563"/>
      <c r="N27" s="563"/>
      <c r="P27" s="420"/>
      <c r="Q27" s="420"/>
      <c r="R27" s="420"/>
      <c r="S27" s="420"/>
      <c r="T27" s="420"/>
      <c r="U27" s="420"/>
      <c r="V27" s="420"/>
      <c r="W27" s="420"/>
      <c r="X27" s="420"/>
      <c r="Y27" s="420"/>
      <c r="Z27" s="420"/>
      <c r="AA27" s="420"/>
    </row>
    <row r="28" spans="1:27" ht="28.5" x14ac:dyDescent="0.2">
      <c r="A28" s="722">
        <v>7</v>
      </c>
      <c r="B28" s="881">
        <v>34</v>
      </c>
      <c r="C28" s="722" t="s">
        <v>472</v>
      </c>
      <c r="D28" s="882" t="s">
        <v>1549</v>
      </c>
      <c r="E28" s="1670"/>
      <c r="F28" s="1670"/>
      <c r="G28" s="1670"/>
      <c r="H28" s="1124"/>
      <c r="I28" s="1124"/>
      <c r="J28" s="1124"/>
      <c r="K28" s="1124"/>
      <c r="L28" s="1124"/>
      <c r="M28" s="563"/>
      <c r="N28" s="563"/>
      <c r="P28" s="420"/>
      <c r="Q28" s="420"/>
      <c r="R28" s="420"/>
      <c r="S28" s="420"/>
      <c r="T28" s="420"/>
      <c r="U28" s="420"/>
      <c r="V28" s="420"/>
      <c r="W28" s="420"/>
      <c r="X28" s="420"/>
      <c r="Y28" s="420"/>
      <c r="Z28" s="420"/>
      <c r="AA28" s="420"/>
    </row>
    <row r="29" spans="1:27" ht="28.5" x14ac:dyDescent="0.2">
      <c r="A29" s="722">
        <v>8</v>
      </c>
      <c r="B29" s="881">
        <v>35</v>
      </c>
      <c r="C29" s="722" t="s">
        <v>472</v>
      </c>
      <c r="D29" s="882" t="s">
        <v>1404</v>
      </c>
      <c r="E29" s="1670"/>
      <c r="F29" s="1670"/>
      <c r="G29" s="1670"/>
      <c r="H29" s="1124"/>
      <c r="I29" s="1124"/>
      <c r="J29" s="1124"/>
      <c r="K29" s="1124"/>
      <c r="L29" s="1124"/>
      <c r="M29" s="563"/>
      <c r="N29" s="563"/>
      <c r="P29" s="420"/>
      <c r="Q29" s="420"/>
      <c r="R29" s="420"/>
      <c r="S29" s="420"/>
      <c r="T29" s="420"/>
      <c r="U29" s="420"/>
      <c r="V29" s="420"/>
      <c r="W29" s="420"/>
      <c r="X29" s="420"/>
      <c r="Y29" s="420"/>
      <c r="Z29" s="420"/>
      <c r="AA29" s="420"/>
    </row>
    <row r="30" spans="1:27" ht="28.5" x14ac:dyDescent="0.2">
      <c r="A30" s="722">
        <v>9</v>
      </c>
      <c r="B30" s="881">
        <v>37</v>
      </c>
      <c r="C30" s="722" t="s">
        <v>472</v>
      </c>
      <c r="D30" s="882" t="s">
        <v>1659</v>
      </c>
      <c r="E30" s="1670"/>
      <c r="F30" s="1670"/>
      <c r="G30" s="1670"/>
      <c r="H30" s="1124"/>
      <c r="I30" s="1124"/>
      <c r="J30" s="1124"/>
      <c r="K30" s="1124"/>
      <c r="L30" s="1124"/>
      <c r="M30" s="563"/>
      <c r="N30" s="563"/>
      <c r="P30" s="420">
        <f>IF(AND(UW_QID37="Yes",UW_QID54="Yes",UW_QID62="Yes",UW_QID76&lt;&gt;"N/A"),1,IF(OR(AND(UW_QID37="Yes",UW_QID54="Yes",UW_QID62="Yes"), AND(UW_QID37="Yes", UW_QID62="Yes",UW_QID76&lt;&gt;"N/A"), AND(UW_QID37="Yes",UW_QID54="Yes",UW_QID76&lt;&gt;"N/A"), AND(UW_QID54="Yes",UW_QID62="Yes",UW_QID76&lt;&gt;"N/A")),0,-1))</f>
        <v>-1</v>
      </c>
      <c r="Q30" s="420"/>
      <c r="R30" s="420"/>
      <c r="S30" s="420"/>
      <c r="T30" s="420"/>
      <c r="U30" s="420"/>
      <c r="V30" s="420"/>
      <c r="W30" s="420"/>
      <c r="X30" s="420"/>
      <c r="Y30" s="420"/>
      <c r="Z30" s="420"/>
      <c r="AA30" s="420"/>
    </row>
    <row r="31" spans="1:27" ht="15" x14ac:dyDescent="0.2">
      <c r="A31" s="723">
        <v>10</v>
      </c>
      <c r="B31" s="881">
        <v>39</v>
      </c>
      <c r="C31" s="722"/>
      <c r="D31" s="885" t="s">
        <v>1403</v>
      </c>
      <c r="E31" s="1817"/>
      <c r="F31" s="1817"/>
      <c r="G31" s="1817"/>
      <c r="H31" s="1131"/>
      <c r="I31" s="1137"/>
      <c r="J31" s="1137"/>
      <c r="K31" s="1137"/>
      <c r="L31" s="1137"/>
      <c r="M31" s="563"/>
      <c r="N31" s="563"/>
      <c r="O31" s="502">
        <f>UW_QID39</f>
        <v>0</v>
      </c>
      <c r="P31" s="420"/>
      <c r="Q31" s="420"/>
      <c r="R31" s="420"/>
      <c r="S31" s="420"/>
      <c r="T31" s="420"/>
      <c r="U31" s="420"/>
      <c r="V31" s="420"/>
      <c r="W31" s="420"/>
      <c r="X31" s="420"/>
      <c r="Y31" s="420"/>
      <c r="Z31" s="420"/>
      <c r="AA31" s="420"/>
    </row>
    <row r="32" spans="1:27" ht="18" x14ac:dyDescent="0.25">
      <c r="A32" s="721" t="s">
        <v>263</v>
      </c>
      <c r="B32" s="881"/>
      <c r="C32" s="721"/>
      <c r="D32" s="1788" t="s">
        <v>1390</v>
      </c>
      <c r="E32" s="1789"/>
      <c r="F32" s="1789"/>
      <c r="G32" s="1790"/>
      <c r="H32" s="1124"/>
      <c r="I32" s="1124"/>
      <c r="J32" s="1124"/>
      <c r="K32" s="1124"/>
      <c r="L32" s="1124"/>
      <c r="M32" s="563"/>
      <c r="N32" s="563"/>
      <c r="P32" s="420"/>
      <c r="Q32" s="420"/>
      <c r="R32" s="420"/>
      <c r="S32" s="420"/>
      <c r="T32" s="420"/>
      <c r="U32" s="420"/>
      <c r="V32" s="420"/>
      <c r="W32" s="420"/>
      <c r="X32" s="420"/>
      <c r="Y32" s="420"/>
      <c r="Z32" s="420"/>
      <c r="AA32" s="420"/>
    </row>
    <row r="33" spans="1:27" ht="28.5" x14ac:dyDescent="0.2">
      <c r="A33" s="722">
        <v>1</v>
      </c>
      <c r="B33" s="881">
        <v>40</v>
      </c>
      <c r="C33" s="722" t="s">
        <v>472</v>
      </c>
      <c r="D33" s="882" t="s">
        <v>1463</v>
      </c>
      <c r="E33" s="1765"/>
      <c r="F33" s="1766"/>
      <c r="G33" s="1767"/>
      <c r="H33" s="1136"/>
      <c r="I33" s="1136"/>
      <c r="J33" s="1136"/>
      <c r="K33" s="1136"/>
      <c r="L33" s="1124"/>
      <c r="M33" s="563"/>
      <c r="N33" s="563"/>
      <c r="P33" s="420"/>
      <c r="Q33" s="420"/>
      <c r="R33" s="420"/>
      <c r="S33" s="420"/>
      <c r="T33" s="420"/>
      <c r="U33" s="420"/>
      <c r="V33" s="420"/>
      <c r="W33" s="420"/>
      <c r="X33" s="420"/>
      <c r="Y33" s="420"/>
      <c r="Z33" s="420"/>
      <c r="AA33" s="420"/>
    </row>
    <row r="34" spans="1:27" ht="62.45" customHeight="1" x14ac:dyDescent="0.2">
      <c r="A34" s="722">
        <v>2</v>
      </c>
      <c r="B34" s="881" t="s">
        <v>1579</v>
      </c>
      <c r="C34" s="722" t="s">
        <v>472</v>
      </c>
      <c r="D34" s="886" t="s">
        <v>1558</v>
      </c>
      <c r="E34" s="1821"/>
      <c r="F34" s="1822"/>
      <c r="G34" s="1823"/>
      <c r="H34" s="1064"/>
      <c r="I34" s="1065"/>
      <c r="J34" s="1065"/>
      <c r="K34" s="1065"/>
      <c r="L34" s="1124"/>
      <c r="M34" s="563"/>
      <c r="N34" s="563"/>
      <c r="P34" s="420" t="b">
        <v>0</v>
      </c>
      <c r="Q34" s="420" t="b">
        <v>0</v>
      </c>
      <c r="R34" s="420" t="b">
        <v>0</v>
      </c>
      <c r="S34" s="420" t="b">
        <v>0</v>
      </c>
      <c r="T34" s="420" t="b">
        <v>0</v>
      </c>
      <c r="U34" s="420" t="b">
        <v>0</v>
      </c>
      <c r="V34" s="420" t="b">
        <v>0</v>
      </c>
      <c r="W34" s="420" t="b">
        <v>0</v>
      </c>
      <c r="X34" s="420"/>
      <c r="Y34" s="420"/>
      <c r="Z34" s="420"/>
      <c r="AA34" s="420"/>
    </row>
    <row r="35" spans="1:27" ht="15" x14ac:dyDescent="0.2">
      <c r="A35" s="723"/>
      <c r="B35" s="881">
        <v>179</v>
      </c>
      <c r="C35" s="722"/>
      <c r="D35" s="887" t="s">
        <v>1440</v>
      </c>
      <c r="E35" s="1824"/>
      <c r="F35" s="1824"/>
      <c r="G35" s="1824"/>
      <c r="H35" s="1067"/>
      <c r="I35" s="1066"/>
      <c r="J35" s="1066"/>
      <c r="K35" s="1066"/>
      <c r="L35" s="1066"/>
      <c r="M35" s="563"/>
      <c r="N35" s="563"/>
      <c r="O35" s="502">
        <f>UW_QID179_OtherExpl</f>
        <v>0</v>
      </c>
      <c r="P35" s="420"/>
      <c r="Q35" s="420"/>
      <c r="R35" s="420"/>
      <c r="S35" s="420"/>
      <c r="T35" s="420"/>
      <c r="U35" s="420"/>
      <c r="V35" s="420"/>
      <c r="W35" s="420"/>
      <c r="X35" s="420"/>
      <c r="Y35" s="420"/>
      <c r="Z35" s="420"/>
      <c r="AA35" s="420"/>
    </row>
    <row r="36" spans="1:27" ht="28.5" x14ac:dyDescent="0.2">
      <c r="A36" s="722">
        <v>3</v>
      </c>
      <c r="B36" s="881">
        <v>54</v>
      </c>
      <c r="C36" s="722" t="s">
        <v>472</v>
      </c>
      <c r="D36" s="882" t="s">
        <v>1407</v>
      </c>
      <c r="E36" s="1670"/>
      <c r="F36" s="1670"/>
      <c r="G36" s="1670"/>
      <c r="H36" s="1136"/>
      <c r="I36" s="1136"/>
      <c r="J36" s="1136"/>
      <c r="K36" s="1136"/>
      <c r="L36" s="1124"/>
      <c r="M36" s="563"/>
      <c r="N36" s="563"/>
      <c r="P36" s="420"/>
      <c r="Q36" s="420"/>
      <c r="R36" s="420"/>
      <c r="S36" s="420"/>
      <c r="T36" s="420"/>
      <c r="U36" s="420"/>
      <c r="V36" s="420"/>
      <c r="W36" s="420"/>
      <c r="X36" s="420"/>
      <c r="Y36" s="420"/>
      <c r="Z36" s="420"/>
      <c r="AA36" s="420"/>
    </row>
    <row r="37" spans="1:27" ht="42.75" x14ac:dyDescent="0.2">
      <c r="A37" s="722">
        <v>4</v>
      </c>
      <c r="B37" s="881">
        <v>55</v>
      </c>
      <c r="C37" s="722" t="s">
        <v>472</v>
      </c>
      <c r="D37" s="882" t="s">
        <v>2065</v>
      </c>
      <c r="E37" s="1670"/>
      <c r="F37" s="1670"/>
      <c r="G37" s="1670"/>
      <c r="H37" s="1136"/>
      <c r="I37" s="1136"/>
      <c r="J37" s="1136"/>
      <c r="K37" s="1136"/>
      <c r="L37" s="1124"/>
      <c r="M37" s="563"/>
      <c r="N37" s="563"/>
      <c r="P37" s="420"/>
      <c r="Q37" s="420"/>
      <c r="R37" s="420"/>
      <c r="S37" s="420"/>
      <c r="T37" s="420"/>
      <c r="U37" s="420"/>
      <c r="V37" s="420"/>
      <c r="W37" s="420"/>
      <c r="X37" s="420"/>
      <c r="Y37" s="420"/>
      <c r="Z37" s="420"/>
      <c r="AA37" s="420"/>
    </row>
    <row r="38" spans="1:27" x14ac:dyDescent="0.2">
      <c r="A38" s="722">
        <v>5</v>
      </c>
      <c r="B38" s="881">
        <v>58</v>
      </c>
      <c r="C38" s="722" t="s">
        <v>472</v>
      </c>
      <c r="D38" s="882" t="s">
        <v>1408</v>
      </c>
      <c r="E38" s="1670"/>
      <c r="F38" s="1670"/>
      <c r="G38" s="1670"/>
      <c r="H38" s="1124"/>
      <c r="I38" s="1124"/>
      <c r="J38" s="1124"/>
      <c r="K38" s="1124"/>
      <c r="L38" s="1124"/>
      <c r="M38" s="563"/>
      <c r="N38" s="563"/>
      <c r="P38" s="420"/>
      <c r="Q38" s="420"/>
      <c r="R38" s="420"/>
      <c r="S38" s="420"/>
      <c r="T38" s="420"/>
      <c r="U38" s="420"/>
      <c r="V38" s="420"/>
      <c r="W38" s="420"/>
      <c r="X38" s="420"/>
      <c r="Y38" s="420"/>
      <c r="Z38" s="420"/>
      <c r="AA38" s="420"/>
    </row>
    <row r="39" spans="1:27" ht="28.5" x14ac:dyDescent="0.2">
      <c r="A39" s="722">
        <v>6</v>
      </c>
      <c r="B39" s="881">
        <v>59</v>
      </c>
      <c r="C39" s="722" t="s">
        <v>472</v>
      </c>
      <c r="D39" s="882" t="s">
        <v>1550</v>
      </c>
      <c r="E39" s="1670"/>
      <c r="F39" s="1670"/>
      <c r="G39" s="1670"/>
      <c r="H39" s="1124"/>
      <c r="I39" s="1124"/>
      <c r="J39" s="1124"/>
      <c r="K39" s="1124"/>
      <c r="L39" s="1124"/>
      <c r="M39" s="563"/>
      <c r="N39" s="563"/>
      <c r="P39" s="420"/>
      <c r="Q39" s="420"/>
      <c r="R39" s="420"/>
      <c r="S39" s="420"/>
      <c r="T39" s="420"/>
      <c r="U39" s="420"/>
      <c r="V39" s="420"/>
      <c r="W39" s="420"/>
      <c r="X39" s="420"/>
      <c r="Y39" s="420"/>
      <c r="Z39" s="420"/>
      <c r="AA39" s="420"/>
    </row>
    <row r="40" spans="1:27" ht="42.75" x14ac:dyDescent="0.2">
      <c r="A40" s="722">
        <v>7</v>
      </c>
      <c r="B40" s="881">
        <v>60</v>
      </c>
      <c r="C40" s="722" t="s">
        <v>472</v>
      </c>
      <c r="D40" s="882" t="s">
        <v>1409</v>
      </c>
      <c r="E40" s="1670"/>
      <c r="F40" s="1670"/>
      <c r="G40" s="1670"/>
      <c r="H40" s="1124"/>
      <c r="I40" s="1124"/>
      <c r="J40" s="1124"/>
      <c r="K40" s="1124"/>
      <c r="L40" s="1124"/>
      <c r="M40" s="563"/>
      <c r="N40" s="563"/>
      <c r="P40" s="420"/>
      <c r="Q40" s="420"/>
      <c r="R40" s="420"/>
      <c r="S40" s="420"/>
      <c r="T40" s="420"/>
      <c r="U40" s="420"/>
      <c r="V40" s="420"/>
      <c r="W40" s="420"/>
      <c r="X40" s="420"/>
      <c r="Y40" s="420"/>
      <c r="Z40" s="420"/>
      <c r="AA40" s="420"/>
    </row>
    <row r="41" spans="1:27" ht="42.75" x14ac:dyDescent="0.2">
      <c r="A41" s="722">
        <v>8</v>
      </c>
      <c r="B41" s="881">
        <v>61</v>
      </c>
      <c r="C41" s="722" t="s">
        <v>472</v>
      </c>
      <c r="D41" s="882" t="s">
        <v>1410</v>
      </c>
      <c r="E41" s="1670"/>
      <c r="F41" s="1670"/>
      <c r="G41" s="1670"/>
      <c r="H41" s="1124"/>
      <c r="I41" s="1124"/>
      <c r="J41" s="1124"/>
      <c r="K41" s="1124"/>
      <c r="L41" s="1124"/>
      <c r="M41" s="563"/>
      <c r="N41" s="563"/>
      <c r="P41" s="420"/>
      <c r="Q41" s="420"/>
      <c r="R41" s="420"/>
      <c r="S41" s="420"/>
      <c r="T41" s="420"/>
      <c r="U41" s="420"/>
      <c r="V41" s="420"/>
      <c r="W41" s="420"/>
      <c r="X41" s="420"/>
      <c r="Y41" s="420"/>
      <c r="Z41" s="420"/>
      <c r="AA41" s="420"/>
    </row>
    <row r="42" spans="1:27" ht="28.5" x14ac:dyDescent="0.2">
      <c r="A42" s="722">
        <v>9</v>
      </c>
      <c r="B42" s="881">
        <v>62</v>
      </c>
      <c r="C42" s="722" t="s">
        <v>472</v>
      </c>
      <c r="D42" s="882" t="s">
        <v>1411</v>
      </c>
      <c r="E42" s="1670"/>
      <c r="F42" s="1670"/>
      <c r="G42" s="1670"/>
      <c r="H42" s="1124"/>
      <c r="I42" s="1124"/>
      <c r="J42" s="1124"/>
      <c r="K42" s="1124"/>
      <c r="L42" s="1124"/>
      <c r="M42" s="563"/>
      <c r="N42" s="563"/>
      <c r="P42" s="420"/>
      <c r="Q42" s="420"/>
      <c r="R42" s="420"/>
      <c r="S42" s="420"/>
      <c r="T42" s="420"/>
      <c r="U42" s="420"/>
      <c r="V42" s="420"/>
      <c r="W42" s="420"/>
      <c r="X42" s="420"/>
      <c r="Y42" s="420"/>
      <c r="Z42" s="420"/>
      <c r="AA42" s="420"/>
    </row>
    <row r="43" spans="1:27" ht="80.25" customHeight="1" x14ac:dyDescent="0.2">
      <c r="A43" s="722">
        <v>10</v>
      </c>
      <c r="B43" s="881" t="s">
        <v>1580</v>
      </c>
      <c r="C43" s="722" t="s">
        <v>472</v>
      </c>
      <c r="D43" s="888" t="s">
        <v>1559</v>
      </c>
      <c r="E43" s="1826"/>
      <c r="F43" s="1827"/>
      <c r="G43" s="1828"/>
      <c r="H43" s="1064"/>
      <c r="I43" s="1065"/>
      <c r="J43" s="1124"/>
      <c r="K43" s="1124"/>
      <c r="L43" s="1124"/>
      <c r="M43" s="563"/>
      <c r="N43" s="563"/>
      <c r="P43" s="420" t="b">
        <v>0</v>
      </c>
      <c r="Q43" s="420" t="b">
        <v>0</v>
      </c>
      <c r="R43" s="420" t="b">
        <v>0</v>
      </c>
      <c r="S43" s="420" t="b">
        <v>0</v>
      </c>
      <c r="T43" s="420"/>
      <c r="U43" s="420"/>
      <c r="V43" s="420"/>
      <c r="W43" s="420"/>
      <c r="X43" s="420"/>
      <c r="Y43" s="420"/>
      <c r="Z43" s="420"/>
    </row>
    <row r="44" spans="1:27" ht="42.75" x14ac:dyDescent="0.2">
      <c r="A44" s="722">
        <v>11</v>
      </c>
      <c r="B44" s="881">
        <v>68</v>
      </c>
      <c r="C44" s="722" t="s">
        <v>472</v>
      </c>
      <c r="D44" s="882" t="s">
        <v>1412</v>
      </c>
      <c r="E44" s="1670"/>
      <c r="F44" s="1670"/>
      <c r="G44" s="1670"/>
      <c r="H44" s="1124"/>
      <c r="I44" s="1124"/>
      <c r="J44" s="1124"/>
      <c r="K44" s="1124"/>
      <c r="L44" s="1124"/>
      <c r="M44" s="563"/>
      <c r="N44" s="563"/>
      <c r="P44" s="420"/>
      <c r="Q44" s="420"/>
      <c r="R44" s="420"/>
      <c r="S44" s="420"/>
      <c r="T44" s="420"/>
      <c r="U44" s="420"/>
      <c r="V44" s="420"/>
      <c r="W44" s="420"/>
      <c r="X44" s="420"/>
      <c r="Y44" s="420"/>
      <c r="Z44" s="420"/>
      <c r="AA44" s="420"/>
    </row>
    <row r="45" spans="1:27" ht="57" x14ac:dyDescent="0.2">
      <c r="A45" s="722">
        <v>12</v>
      </c>
      <c r="B45" s="881">
        <v>70</v>
      </c>
      <c r="C45" s="722" t="s">
        <v>472</v>
      </c>
      <c r="D45" s="882" t="s">
        <v>1413</v>
      </c>
      <c r="E45" s="1670"/>
      <c r="F45" s="1670"/>
      <c r="G45" s="1670"/>
      <c r="H45" s="1124"/>
      <c r="I45" s="1124"/>
      <c r="J45" s="1124"/>
      <c r="K45" s="1124"/>
      <c r="L45" s="1124"/>
      <c r="M45" s="563"/>
      <c r="N45" s="563"/>
      <c r="P45" s="420"/>
      <c r="Q45" s="420"/>
      <c r="R45" s="420"/>
      <c r="S45" s="420"/>
      <c r="T45" s="420"/>
      <c r="U45" s="420"/>
      <c r="V45" s="420"/>
      <c r="W45" s="420"/>
      <c r="X45" s="420"/>
      <c r="Y45" s="420"/>
      <c r="Z45" s="420"/>
      <c r="AA45" s="420"/>
    </row>
    <row r="46" spans="1:27" ht="28.5" x14ac:dyDescent="0.2">
      <c r="A46" s="722">
        <v>13</v>
      </c>
      <c r="B46" s="881">
        <v>71</v>
      </c>
      <c r="C46" s="722" t="s">
        <v>472</v>
      </c>
      <c r="D46" s="882" t="s">
        <v>1414</v>
      </c>
      <c r="E46" s="1670"/>
      <c r="F46" s="1670"/>
      <c r="G46" s="1670"/>
      <c r="H46" s="1124"/>
      <c r="I46" s="1124"/>
      <c r="J46" s="1124"/>
      <c r="K46" s="1124"/>
      <c r="L46" s="1124"/>
      <c r="M46" s="563"/>
      <c r="N46" s="563"/>
      <c r="P46" s="420"/>
      <c r="Q46" s="420"/>
      <c r="R46" s="420"/>
      <c r="S46" s="420"/>
      <c r="T46" s="420"/>
      <c r="U46" s="420"/>
      <c r="V46" s="420"/>
      <c r="W46" s="420"/>
      <c r="X46" s="420"/>
      <c r="Y46" s="420"/>
      <c r="Z46" s="420"/>
      <c r="AA46" s="420"/>
    </row>
    <row r="47" spans="1:27" ht="42.75" x14ac:dyDescent="0.2">
      <c r="A47" s="722">
        <v>14</v>
      </c>
      <c r="B47" s="881">
        <v>69</v>
      </c>
      <c r="C47" s="722" t="s">
        <v>472</v>
      </c>
      <c r="D47" s="882" t="s">
        <v>1649</v>
      </c>
      <c r="E47" s="1825"/>
      <c r="F47" s="1825"/>
      <c r="G47" s="1825"/>
      <c r="H47" s="1124"/>
      <c r="I47" s="1124"/>
      <c r="J47" s="1124"/>
      <c r="K47" s="1124"/>
      <c r="L47" s="1124"/>
      <c r="M47" s="563"/>
      <c r="N47" s="563"/>
      <c r="P47" s="420"/>
      <c r="Q47" s="420"/>
      <c r="R47" s="420"/>
      <c r="S47" s="420"/>
      <c r="T47" s="420"/>
      <c r="U47" s="420"/>
      <c r="V47" s="420"/>
      <c r="W47" s="420"/>
      <c r="X47" s="420"/>
      <c r="Y47" s="420"/>
      <c r="Z47" s="420"/>
      <c r="AA47" s="420"/>
    </row>
    <row r="48" spans="1:27" ht="15" x14ac:dyDescent="0.2">
      <c r="A48" s="723">
        <v>15</v>
      </c>
      <c r="B48" s="881">
        <v>72</v>
      </c>
      <c r="C48" s="722"/>
      <c r="D48" s="883" t="s">
        <v>1403</v>
      </c>
      <c r="E48" s="1775"/>
      <c r="F48" s="1776"/>
      <c r="G48" s="1776"/>
      <c r="H48" s="1131"/>
      <c r="I48" s="1137"/>
      <c r="J48" s="1137"/>
      <c r="K48" s="1137"/>
      <c r="L48" s="1137"/>
      <c r="M48" s="563"/>
      <c r="N48" s="563"/>
      <c r="O48" s="502">
        <f>UW_QID72</f>
        <v>0</v>
      </c>
      <c r="P48" s="420"/>
      <c r="Q48" s="420"/>
      <c r="R48" s="420"/>
      <c r="S48" s="420"/>
      <c r="T48" s="420"/>
      <c r="U48" s="420"/>
      <c r="V48" s="420"/>
      <c r="W48" s="420"/>
      <c r="X48" s="420"/>
      <c r="Y48" s="420"/>
      <c r="Z48" s="420"/>
      <c r="AA48" s="420"/>
    </row>
    <row r="49" spans="1:27" ht="18" x14ac:dyDescent="0.25">
      <c r="A49" s="721" t="s">
        <v>1391</v>
      </c>
      <c r="B49" s="881"/>
      <c r="C49" s="721"/>
      <c r="D49" s="1768" t="s">
        <v>1747</v>
      </c>
      <c r="E49" s="1768"/>
      <c r="F49" s="1768"/>
      <c r="G49" s="1768"/>
      <c r="H49" s="1124"/>
      <c r="I49" s="1124"/>
      <c r="J49" s="1124"/>
      <c r="K49" s="1124"/>
      <c r="L49" s="1124"/>
      <c r="M49" s="563"/>
      <c r="N49" s="563"/>
      <c r="P49" s="420"/>
      <c r="Q49" s="420"/>
      <c r="R49" s="420"/>
      <c r="S49" s="420"/>
      <c r="T49" s="420"/>
      <c r="U49" s="420"/>
      <c r="V49" s="420"/>
      <c r="W49" s="420"/>
      <c r="X49" s="420"/>
      <c r="Y49" s="420"/>
      <c r="Z49" s="420"/>
      <c r="AA49" s="420"/>
    </row>
    <row r="50" spans="1:27" ht="42.75" x14ac:dyDescent="0.2">
      <c r="A50" s="722">
        <v>1</v>
      </c>
      <c r="B50" s="881">
        <v>73</v>
      </c>
      <c r="C50" s="722" t="s">
        <v>472</v>
      </c>
      <c r="D50" s="882" t="s">
        <v>1748</v>
      </c>
      <c r="E50" s="1670"/>
      <c r="F50" s="1670"/>
      <c r="G50" s="1670"/>
      <c r="H50" s="1124"/>
      <c r="I50" s="1124"/>
      <c r="J50" s="1124"/>
      <c r="K50" s="1124"/>
      <c r="L50" s="1124"/>
      <c r="M50" s="563"/>
      <c r="N50" s="563"/>
      <c r="P50" s="420"/>
      <c r="Q50" s="420"/>
      <c r="R50" s="420"/>
      <c r="S50" s="420"/>
      <c r="T50" s="420"/>
      <c r="U50" s="420"/>
      <c r="V50" s="420"/>
      <c r="W50" s="420"/>
      <c r="X50" s="420"/>
      <c r="Y50" s="420"/>
      <c r="Z50" s="420"/>
      <c r="AA50" s="420"/>
    </row>
    <row r="51" spans="1:27" x14ac:dyDescent="0.2">
      <c r="A51" s="722">
        <v>2</v>
      </c>
      <c r="B51" s="881">
        <v>74</v>
      </c>
      <c r="C51" s="722" t="s">
        <v>472</v>
      </c>
      <c r="D51" s="882" t="s">
        <v>1660</v>
      </c>
      <c r="E51" s="1670"/>
      <c r="F51" s="1670"/>
      <c r="G51" s="1670"/>
      <c r="H51" s="1124"/>
      <c r="I51" s="1124"/>
      <c r="J51" s="1124"/>
      <c r="K51" s="1124"/>
      <c r="L51" s="1124"/>
      <c r="M51" s="563"/>
      <c r="N51" s="563"/>
      <c r="P51" s="420"/>
      <c r="Q51" s="420"/>
      <c r="R51" s="420"/>
      <c r="S51" s="420"/>
      <c r="T51" s="420"/>
      <c r="U51" s="420"/>
      <c r="V51" s="420"/>
      <c r="W51" s="420"/>
      <c r="X51" s="420"/>
      <c r="Y51" s="420"/>
      <c r="Z51" s="420"/>
      <c r="AA51" s="420"/>
    </row>
    <row r="52" spans="1:27" ht="28.5" x14ac:dyDescent="0.2">
      <c r="A52" s="722">
        <v>3</v>
      </c>
      <c r="B52" s="881">
        <v>75</v>
      </c>
      <c r="C52" s="722" t="s">
        <v>472</v>
      </c>
      <c r="D52" s="882" t="s">
        <v>1415</v>
      </c>
      <c r="E52" s="1670"/>
      <c r="F52" s="1670"/>
      <c r="G52" s="1670"/>
      <c r="H52" s="1124"/>
      <c r="I52" s="1124"/>
      <c r="J52" s="1124"/>
      <c r="K52" s="1124"/>
      <c r="L52" s="1124"/>
      <c r="M52" s="563"/>
      <c r="N52" s="563"/>
      <c r="P52" s="420"/>
      <c r="Q52" s="420"/>
      <c r="R52" s="420"/>
      <c r="S52" s="420"/>
      <c r="T52" s="420"/>
      <c r="U52" s="420"/>
      <c r="V52" s="420"/>
      <c r="W52" s="420"/>
      <c r="X52" s="420"/>
      <c r="Y52" s="420"/>
      <c r="Z52" s="420"/>
      <c r="AA52" s="420"/>
    </row>
    <row r="53" spans="1:27" ht="42.75" x14ac:dyDescent="0.2">
      <c r="A53" s="722">
        <v>4</v>
      </c>
      <c r="B53" s="881">
        <v>76</v>
      </c>
      <c r="C53" s="722" t="s">
        <v>472</v>
      </c>
      <c r="D53" s="882" t="s">
        <v>1416</v>
      </c>
      <c r="E53" s="1670"/>
      <c r="F53" s="1670"/>
      <c r="G53" s="1670"/>
      <c r="H53" s="1124"/>
      <c r="I53" s="1124"/>
      <c r="J53" s="1124"/>
      <c r="K53" s="1124"/>
      <c r="L53" s="1124"/>
      <c r="M53" s="563"/>
      <c r="N53" s="563"/>
      <c r="P53" s="420"/>
      <c r="Q53" s="420"/>
      <c r="R53" s="420"/>
      <c r="S53" s="420"/>
      <c r="T53" s="420"/>
      <c r="U53" s="420"/>
      <c r="V53" s="420"/>
      <c r="W53" s="420"/>
      <c r="X53" s="420"/>
      <c r="Y53" s="420"/>
      <c r="Z53" s="420"/>
      <c r="AA53" s="420"/>
    </row>
    <row r="54" spans="1:27" ht="15" x14ac:dyDescent="0.2">
      <c r="A54" s="723">
        <v>5</v>
      </c>
      <c r="B54" s="881">
        <v>80</v>
      </c>
      <c r="C54" s="722"/>
      <c r="D54" s="885" t="s">
        <v>1403</v>
      </c>
      <c r="E54" s="1775"/>
      <c r="F54" s="1776"/>
      <c r="G54" s="1776"/>
      <c r="H54" s="1131"/>
      <c r="I54" s="1137"/>
      <c r="J54" s="1137"/>
      <c r="K54" s="1137"/>
      <c r="L54" s="1137"/>
      <c r="M54" s="563"/>
      <c r="N54" s="563"/>
      <c r="O54" s="502">
        <f>UW_QID80</f>
        <v>0</v>
      </c>
      <c r="P54" s="420"/>
      <c r="Q54" s="420"/>
      <c r="R54" s="420"/>
      <c r="S54" s="420"/>
      <c r="T54" s="420"/>
      <c r="U54" s="420"/>
      <c r="V54" s="420"/>
      <c r="W54" s="420"/>
      <c r="X54" s="420"/>
      <c r="Y54" s="420"/>
      <c r="Z54" s="420"/>
      <c r="AA54" s="420"/>
    </row>
    <row r="55" spans="1:27" ht="18" x14ac:dyDescent="0.25">
      <c r="A55" s="721" t="s">
        <v>1392</v>
      </c>
      <c r="B55" s="881"/>
      <c r="C55" s="721"/>
      <c r="D55" s="1768" t="s">
        <v>1393</v>
      </c>
      <c r="E55" s="1768"/>
      <c r="F55" s="1768"/>
      <c r="G55" s="1768"/>
      <c r="H55" s="1136"/>
      <c r="I55" s="1136"/>
      <c r="J55" s="1136"/>
      <c r="K55" s="1136"/>
      <c r="L55" s="1124"/>
      <c r="M55" s="563"/>
      <c r="N55" s="563"/>
      <c r="P55" s="420"/>
      <c r="Q55" s="420"/>
      <c r="R55" s="420"/>
      <c r="S55" s="420"/>
      <c r="T55" s="420"/>
      <c r="U55" s="420"/>
      <c r="V55" s="420"/>
      <c r="W55" s="420"/>
      <c r="X55" s="420"/>
      <c r="Y55" s="420"/>
      <c r="Z55" s="420"/>
      <c r="AA55" s="420"/>
    </row>
    <row r="56" spans="1:27" x14ac:dyDescent="0.2">
      <c r="A56" s="722">
        <v>1</v>
      </c>
      <c r="B56" s="881">
        <v>81</v>
      </c>
      <c r="C56" s="722" t="s">
        <v>472</v>
      </c>
      <c r="D56" s="882" t="s">
        <v>1505</v>
      </c>
      <c r="E56" s="1670"/>
      <c r="F56" s="1670"/>
      <c r="G56" s="1670"/>
      <c r="H56" s="1136"/>
      <c r="I56" s="1136"/>
      <c r="J56" s="1136"/>
      <c r="K56" s="1136"/>
      <c r="L56" s="1124"/>
      <c r="M56" s="563"/>
      <c r="N56" s="563"/>
      <c r="P56" s="420"/>
      <c r="Q56" s="420"/>
      <c r="R56" s="420"/>
      <c r="S56" s="420"/>
      <c r="T56" s="420"/>
      <c r="U56" s="420"/>
      <c r="V56" s="420"/>
      <c r="W56" s="420"/>
      <c r="X56" s="420"/>
      <c r="Y56" s="420"/>
      <c r="Z56" s="420"/>
      <c r="AA56" s="420"/>
    </row>
    <row r="57" spans="1:27" ht="28.5" x14ac:dyDescent="0.2">
      <c r="A57" s="723"/>
      <c r="B57" s="881">
        <v>82</v>
      </c>
      <c r="C57" s="722"/>
      <c r="D57" s="889" t="s">
        <v>1441</v>
      </c>
      <c r="E57" s="1829"/>
      <c r="F57" s="1829"/>
      <c r="G57" s="1829"/>
      <c r="H57" s="1136"/>
      <c r="I57" s="1136"/>
      <c r="J57" s="1136"/>
      <c r="K57" s="1136"/>
      <c r="L57" s="1124"/>
      <c r="M57" s="563"/>
      <c r="N57" s="563"/>
      <c r="P57" s="420"/>
      <c r="Q57" s="420"/>
      <c r="R57" s="420"/>
      <c r="S57" s="420"/>
      <c r="T57" s="420"/>
      <c r="U57" s="420"/>
      <c r="V57" s="420"/>
      <c r="W57" s="420"/>
      <c r="X57" s="420"/>
      <c r="Y57" s="420"/>
      <c r="Z57" s="420"/>
      <c r="AA57" s="420"/>
    </row>
    <row r="58" spans="1:27" ht="28.5" x14ac:dyDescent="0.2">
      <c r="A58" s="722">
        <v>2</v>
      </c>
      <c r="B58" s="881">
        <v>84</v>
      </c>
      <c r="C58" s="722" t="s">
        <v>472</v>
      </c>
      <c r="D58" s="882" t="s">
        <v>1417</v>
      </c>
      <c r="E58" s="1670"/>
      <c r="F58" s="1670"/>
      <c r="G58" s="1670"/>
      <c r="H58" s="1136"/>
      <c r="I58" s="1136"/>
      <c r="J58" s="1136"/>
      <c r="K58" s="1136"/>
      <c r="L58" s="1124"/>
      <c r="M58" s="563"/>
      <c r="N58" s="563"/>
      <c r="P58" s="420"/>
      <c r="Q58" s="420"/>
      <c r="R58" s="420"/>
      <c r="S58" s="420"/>
      <c r="T58" s="420"/>
      <c r="U58" s="420"/>
      <c r="V58" s="420"/>
      <c r="W58" s="420"/>
      <c r="X58" s="420"/>
      <c r="Y58" s="420"/>
      <c r="Z58" s="420"/>
      <c r="AA58" s="420"/>
    </row>
    <row r="59" spans="1:27" ht="28.5" x14ac:dyDescent="0.2">
      <c r="A59" s="722">
        <v>3</v>
      </c>
      <c r="B59" s="881">
        <v>86</v>
      </c>
      <c r="C59" s="722" t="s">
        <v>472</v>
      </c>
      <c r="D59" s="882" t="s">
        <v>1418</v>
      </c>
      <c r="E59" s="1670"/>
      <c r="F59" s="1670"/>
      <c r="G59" s="1670"/>
      <c r="H59" s="1136"/>
      <c r="I59" s="1136"/>
      <c r="J59" s="1136"/>
      <c r="K59" s="1136"/>
      <c r="L59" s="1124"/>
      <c r="M59" s="563"/>
      <c r="N59" s="563"/>
      <c r="P59" s="420">
        <f>IF(A_Main_State="CA",IF(AND(UW_QID86="Yes",UW_QID89_PreEmpl),1,IF(OR(UW_QID89_PreEmpl,UW_QID86="Yes"),0,-1)),IF(AND(UW_QID86="Yes",UW_QID106="Yes",UW_QID89_PreEmpl),1,IF(OR(AND(UW_QID89_PreEmpl, UW_QID86="Yes"),AND(UW_QID86="Yes",UW_QID106="Yes"),AND(UW_QID89_PreEmpl, UW_QID106="Yes")),0,-1)))</f>
        <v>-1</v>
      </c>
      <c r="Q59" s="420"/>
      <c r="R59" s="420"/>
      <c r="S59" s="420"/>
      <c r="T59" s="420"/>
      <c r="U59" s="420"/>
      <c r="V59" s="420"/>
      <c r="W59" s="420"/>
      <c r="X59" s="420"/>
      <c r="Y59" s="420"/>
      <c r="Z59" s="420"/>
      <c r="AA59" s="420"/>
    </row>
    <row r="60" spans="1:27" ht="28.5" x14ac:dyDescent="0.2">
      <c r="A60" s="722">
        <v>4</v>
      </c>
      <c r="B60" s="881">
        <v>88</v>
      </c>
      <c r="C60" s="722" t="s">
        <v>472</v>
      </c>
      <c r="D60" s="882" t="s">
        <v>1419</v>
      </c>
      <c r="E60" s="1670"/>
      <c r="F60" s="1670"/>
      <c r="G60" s="1670"/>
      <c r="H60" s="1136"/>
      <c r="I60" s="1136"/>
      <c r="J60" s="1136"/>
      <c r="K60" s="1136"/>
      <c r="L60" s="1124"/>
      <c r="M60" s="563"/>
      <c r="N60" s="563"/>
      <c r="P60" s="420"/>
      <c r="Q60" s="420"/>
      <c r="R60" s="420"/>
      <c r="S60" s="420"/>
      <c r="T60" s="420"/>
      <c r="U60" s="420"/>
      <c r="V60" s="420"/>
      <c r="W60" s="420"/>
      <c r="X60" s="420"/>
      <c r="Y60" s="420"/>
      <c r="Z60" s="420"/>
      <c r="AA60" s="420"/>
    </row>
    <row r="61" spans="1:27" ht="29.45" customHeight="1" x14ac:dyDescent="0.2">
      <c r="A61" s="722">
        <v>5</v>
      </c>
      <c r="B61" s="881" t="s">
        <v>1695</v>
      </c>
      <c r="C61" s="722" t="s">
        <v>472</v>
      </c>
      <c r="D61" s="882" t="s">
        <v>1447</v>
      </c>
      <c r="E61" s="1666"/>
      <c r="F61" s="1667"/>
      <c r="G61" s="1668"/>
      <c r="H61" s="1136"/>
      <c r="I61" s="1136"/>
      <c r="J61" s="1136"/>
      <c r="K61" s="1136"/>
      <c r="L61" s="1124"/>
      <c r="M61" s="563"/>
      <c r="N61" s="563"/>
      <c r="P61" s="420" t="b">
        <v>0</v>
      </c>
      <c r="Q61" s="420" t="b">
        <v>0</v>
      </c>
      <c r="R61" s="420" t="b">
        <v>0</v>
      </c>
      <c r="S61" s="420" t="b">
        <v>0</v>
      </c>
      <c r="T61" s="420"/>
      <c r="U61" s="420"/>
      <c r="V61" s="420"/>
      <c r="W61" s="420"/>
      <c r="X61" s="420"/>
      <c r="Y61" s="420"/>
      <c r="Z61" s="420"/>
      <c r="AA61" s="420"/>
    </row>
    <row r="62" spans="1:27" ht="85.9" customHeight="1" x14ac:dyDescent="0.2">
      <c r="A62" s="722">
        <v>6</v>
      </c>
      <c r="B62" s="881" t="s">
        <v>1581</v>
      </c>
      <c r="C62" s="722" t="s">
        <v>472</v>
      </c>
      <c r="D62" s="882" t="s">
        <v>1442</v>
      </c>
      <c r="E62" s="1666"/>
      <c r="F62" s="1667"/>
      <c r="G62" s="1667"/>
      <c r="H62" s="1068"/>
      <c r="I62" s="1069"/>
      <c r="J62" s="1069"/>
      <c r="K62" s="1069"/>
      <c r="L62" s="1069"/>
      <c r="M62" s="1141"/>
      <c r="N62" s="1141"/>
      <c r="O62" s="419"/>
      <c r="P62" s="420" t="b">
        <v>0</v>
      </c>
      <c r="Q62" s="420" t="b">
        <v>0</v>
      </c>
      <c r="R62" s="420" t="b">
        <v>0</v>
      </c>
      <c r="S62" s="420" t="b">
        <v>0</v>
      </c>
      <c r="T62" s="420" t="b">
        <v>0</v>
      </c>
      <c r="U62" s="420" t="b">
        <v>0</v>
      </c>
      <c r="V62" s="420" t="b">
        <v>0</v>
      </c>
      <c r="W62" s="420" t="b">
        <v>0</v>
      </c>
      <c r="X62" s="420" t="b">
        <v>0</v>
      </c>
      <c r="Y62" s="420" t="b">
        <v>0</v>
      </c>
      <c r="Z62" s="420" t="b">
        <v>0</v>
      </c>
      <c r="AA62" s="420" t="b">
        <v>0</v>
      </c>
    </row>
    <row r="63" spans="1:27" ht="28.5" x14ac:dyDescent="0.2">
      <c r="A63" s="722">
        <v>7</v>
      </c>
      <c r="B63" s="881">
        <v>106</v>
      </c>
      <c r="C63" s="722" t="s">
        <v>472</v>
      </c>
      <c r="D63" s="882" t="s">
        <v>1420</v>
      </c>
      <c r="E63" s="1670"/>
      <c r="F63" s="1670"/>
      <c r="G63" s="1670"/>
      <c r="H63" s="1124"/>
      <c r="I63" s="1124"/>
      <c r="J63" s="1124"/>
      <c r="K63" s="1124"/>
      <c r="L63" s="1124"/>
      <c r="M63" s="563"/>
      <c r="N63" s="563"/>
      <c r="P63" s="420"/>
      <c r="Q63" s="420"/>
      <c r="R63" s="420"/>
      <c r="S63" s="420"/>
      <c r="T63" s="420"/>
      <c r="U63" s="420"/>
      <c r="V63" s="420"/>
      <c r="W63" s="420"/>
      <c r="X63" s="420"/>
      <c r="Y63" s="420"/>
      <c r="Z63" s="420"/>
      <c r="AA63" s="420"/>
    </row>
    <row r="64" spans="1:27" ht="28.5" x14ac:dyDescent="0.2">
      <c r="A64" s="722">
        <v>8</v>
      </c>
      <c r="B64" s="881">
        <v>107</v>
      </c>
      <c r="C64" s="722" t="s">
        <v>472</v>
      </c>
      <c r="D64" s="882" t="s">
        <v>1421</v>
      </c>
      <c r="E64" s="1670"/>
      <c r="F64" s="1670"/>
      <c r="G64" s="1670"/>
      <c r="H64" s="1124"/>
      <c r="I64" s="1124"/>
      <c r="J64" s="1124"/>
      <c r="K64" s="1124"/>
      <c r="L64" s="1124"/>
      <c r="M64" s="563"/>
      <c r="N64" s="563"/>
      <c r="P64" s="420"/>
      <c r="Q64" s="420"/>
      <c r="R64" s="420"/>
      <c r="S64" s="420"/>
      <c r="T64" s="420"/>
      <c r="U64" s="420"/>
      <c r="V64" s="420"/>
      <c r="W64" s="420"/>
      <c r="X64" s="420"/>
      <c r="Y64" s="420"/>
      <c r="Z64" s="420"/>
      <c r="AA64" s="420"/>
    </row>
    <row r="65" spans="1:27" x14ac:dyDescent="0.2">
      <c r="A65" s="722">
        <v>9</v>
      </c>
      <c r="B65" s="881">
        <v>108</v>
      </c>
      <c r="C65" s="722" t="s">
        <v>472</v>
      </c>
      <c r="D65" s="882" t="s">
        <v>1422</v>
      </c>
      <c r="E65" s="1670"/>
      <c r="F65" s="1670"/>
      <c r="G65" s="1670"/>
      <c r="H65" s="1124"/>
      <c r="I65" s="1124"/>
      <c r="J65" s="1124"/>
      <c r="K65" s="1124"/>
      <c r="L65" s="1124"/>
      <c r="M65" s="563"/>
      <c r="N65" s="563"/>
      <c r="P65" s="420"/>
      <c r="Q65" s="420"/>
      <c r="R65" s="420"/>
      <c r="S65" s="420"/>
      <c r="T65" s="420"/>
      <c r="U65" s="420"/>
      <c r="V65" s="420"/>
      <c r="W65" s="420"/>
      <c r="X65" s="420"/>
      <c r="Y65" s="420"/>
      <c r="Z65" s="420"/>
      <c r="AA65" s="420"/>
    </row>
    <row r="66" spans="1:27" ht="71.25" x14ac:dyDescent="0.2">
      <c r="A66" s="722">
        <v>10</v>
      </c>
      <c r="B66" s="881">
        <v>109</v>
      </c>
      <c r="C66" s="722" t="s">
        <v>472</v>
      </c>
      <c r="D66" s="882" t="s">
        <v>1423</v>
      </c>
      <c r="E66" s="1670"/>
      <c r="F66" s="1670"/>
      <c r="G66" s="1670"/>
      <c r="H66" s="1124"/>
      <c r="I66" s="1124"/>
      <c r="J66" s="1124"/>
      <c r="K66" s="1124"/>
      <c r="L66" s="1124"/>
      <c r="M66" s="563"/>
      <c r="N66" s="563"/>
      <c r="P66" s="420"/>
      <c r="Q66" s="420"/>
      <c r="R66" s="420"/>
      <c r="S66" s="420"/>
      <c r="T66" s="420"/>
      <c r="U66" s="420"/>
      <c r="V66" s="420"/>
      <c r="W66" s="420"/>
      <c r="X66" s="420"/>
      <c r="Y66" s="420"/>
      <c r="Z66" s="420"/>
      <c r="AA66" s="420"/>
    </row>
    <row r="67" spans="1:27" x14ac:dyDescent="0.2">
      <c r="A67" s="722">
        <v>11</v>
      </c>
      <c r="B67" s="881">
        <v>113</v>
      </c>
      <c r="C67" s="722" t="s">
        <v>472</v>
      </c>
      <c r="D67" s="882" t="s">
        <v>1551</v>
      </c>
      <c r="E67" s="1815"/>
      <c r="F67" s="1815"/>
      <c r="G67" s="1815"/>
      <c r="H67" s="1124"/>
      <c r="I67" s="1124"/>
      <c r="J67" s="1124"/>
      <c r="K67" s="1124"/>
      <c r="L67" s="1124"/>
      <c r="M67" s="563"/>
      <c r="N67" s="563"/>
      <c r="P67" s="420"/>
      <c r="Q67" s="420"/>
      <c r="R67" s="420"/>
      <c r="S67" s="420"/>
      <c r="T67" s="420"/>
      <c r="U67" s="420"/>
      <c r="V67" s="420"/>
      <c r="W67" s="420"/>
      <c r="X67" s="420"/>
      <c r="Y67" s="420"/>
      <c r="Z67" s="420"/>
      <c r="AA67" s="420"/>
    </row>
    <row r="68" spans="1:27" ht="15" x14ac:dyDescent="0.2">
      <c r="A68" s="723">
        <v>12</v>
      </c>
      <c r="B68" s="881">
        <v>114</v>
      </c>
      <c r="C68" s="722"/>
      <c r="D68" s="885" t="s">
        <v>1403</v>
      </c>
      <c r="E68" s="1775"/>
      <c r="F68" s="1776"/>
      <c r="G68" s="1776"/>
      <c r="H68" s="1131"/>
      <c r="I68" s="1137"/>
      <c r="J68" s="1137"/>
      <c r="K68" s="1137"/>
      <c r="L68" s="1137"/>
      <c r="M68" s="563"/>
      <c r="N68" s="563"/>
      <c r="O68" s="502">
        <f>UW_QID114</f>
        <v>0</v>
      </c>
      <c r="P68" s="420"/>
      <c r="Q68" s="420"/>
      <c r="R68" s="420"/>
      <c r="S68" s="420"/>
      <c r="T68" s="420"/>
      <c r="U68" s="420"/>
      <c r="V68" s="420"/>
      <c r="W68" s="420"/>
      <c r="X68" s="420"/>
      <c r="Y68" s="420"/>
      <c r="Z68" s="420"/>
      <c r="AA68" s="420"/>
    </row>
    <row r="69" spans="1:27" ht="18" x14ac:dyDescent="0.25">
      <c r="A69" s="721" t="s">
        <v>397</v>
      </c>
      <c r="B69" s="881"/>
      <c r="C69" s="721"/>
      <c r="D69" s="1788" t="s">
        <v>1394</v>
      </c>
      <c r="E69" s="1789"/>
      <c r="F69" s="1789"/>
      <c r="G69" s="1790"/>
      <c r="H69" s="1122"/>
      <c r="I69" s="1124"/>
      <c r="J69" s="1124"/>
      <c r="K69" s="1124"/>
      <c r="L69" s="1124"/>
      <c r="M69" s="563"/>
      <c r="N69" s="563"/>
      <c r="P69" s="420"/>
      <c r="Q69" s="420"/>
      <c r="R69" s="420"/>
      <c r="S69" s="420"/>
      <c r="T69" s="420"/>
      <c r="U69" s="420"/>
      <c r="V69" s="420"/>
      <c r="W69" s="420"/>
      <c r="X69" s="420"/>
      <c r="Y69" s="420"/>
      <c r="Z69" s="420"/>
      <c r="AA69" s="420"/>
    </row>
    <row r="70" spans="1:27" ht="64.150000000000006" customHeight="1" x14ac:dyDescent="0.2">
      <c r="A70" s="722">
        <v>1</v>
      </c>
      <c r="B70" s="884">
        <v>116117118</v>
      </c>
      <c r="C70" s="722" t="s">
        <v>472</v>
      </c>
      <c r="D70" s="882" t="s">
        <v>1444</v>
      </c>
      <c r="E70" s="1765"/>
      <c r="F70" s="1766"/>
      <c r="G70" s="1767"/>
      <c r="H70" s="1057"/>
      <c r="I70" s="1124"/>
      <c r="J70" s="1124"/>
      <c r="K70" s="1124"/>
      <c r="L70" s="1124"/>
      <c r="M70" s="563"/>
      <c r="N70" s="563"/>
      <c r="P70" s="420" t="b">
        <v>0</v>
      </c>
      <c r="Q70" s="420" t="b">
        <v>0</v>
      </c>
      <c r="R70" s="420" t="b">
        <v>0</v>
      </c>
      <c r="S70" s="420" t="b">
        <v>0</v>
      </c>
      <c r="T70" s="420"/>
      <c r="U70" s="420"/>
      <c r="V70" s="420"/>
      <c r="W70" s="420"/>
      <c r="X70" s="420"/>
      <c r="Y70" s="420"/>
      <c r="Z70" s="420"/>
      <c r="AA70" s="420"/>
    </row>
    <row r="71" spans="1:27" ht="42.75" x14ac:dyDescent="0.2">
      <c r="A71" s="722">
        <v>2</v>
      </c>
      <c r="B71" s="881">
        <v>119</v>
      </c>
      <c r="C71" s="722" t="s">
        <v>472</v>
      </c>
      <c r="D71" s="882" t="s">
        <v>1424</v>
      </c>
      <c r="E71" s="1670"/>
      <c r="F71" s="1670"/>
      <c r="G71" s="1670"/>
      <c r="H71" s="1124"/>
      <c r="I71" s="1124"/>
      <c r="J71" s="1124"/>
      <c r="K71" s="1124"/>
      <c r="L71" s="1124"/>
      <c r="M71" s="563"/>
      <c r="N71" s="563"/>
      <c r="P71" s="420"/>
      <c r="Q71" s="420"/>
      <c r="R71" s="420"/>
      <c r="S71" s="420"/>
      <c r="T71" s="420"/>
      <c r="U71" s="420"/>
      <c r="V71" s="420"/>
      <c r="W71" s="420"/>
      <c r="X71" s="420"/>
      <c r="Y71" s="420"/>
      <c r="Z71" s="420"/>
      <c r="AA71" s="420"/>
    </row>
    <row r="72" spans="1:27" ht="28.5" x14ac:dyDescent="0.2">
      <c r="A72" s="722">
        <v>3</v>
      </c>
      <c r="B72" s="881">
        <v>120</v>
      </c>
      <c r="C72" s="722" t="s">
        <v>472</v>
      </c>
      <c r="D72" s="882" t="s">
        <v>1425</v>
      </c>
      <c r="E72" s="1775"/>
      <c r="F72" s="1776"/>
      <c r="G72" s="1776"/>
      <c r="H72" s="1131"/>
      <c r="I72" s="1137"/>
      <c r="J72" s="1137"/>
      <c r="K72" s="1137"/>
      <c r="L72" s="1137"/>
      <c r="M72" s="563"/>
      <c r="N72" s="563"/>
      <c r="O72" s="502">
        <f>UW_QID120</f>
        <v>0</v>
      </c>
      <c r="P72" s="420"/>
      <c r="Q72" s="420"/>
      <c r="R72" s="420"/>
      <c r="S72" s="420"/>
      <c r="T72" s="420"/>
      <c r="U72" s="420"/>
      <c r="V72" s="420"/>
      <c r="W72" s="420"/>
      <c r="X72" s="420"/>
      <c r="Y72" s="420"/>
      <c r="Z72" s="420"/>
      <c r="AA72" s="420"/>
    </row>
    <row r="73" spans="1:27" ht="15" x14ac:dyDescent="0.2">
      <c r="A73" s="723">
        <v>4</v>
      </c>
      <c r="B73" s="881">
        <v>121</v>
      </c>
      <c r="C73" s="722"/>
      <c r="D73" s="885" t="s">
        <v>1403</v>
      </c>
      <c r="E73" s="1775"/>
      <c r="F73" s="1776"/>
      <c r="G73" s="1776"/>
      <c r="H73" s="1131"/>
      <c r="I73" s="1137"/>
      <c r="J73" s="1137"/>
      <c r="K73" s="1137"/>
      <c r="L73" s="1137"/>
      <c r="M73" s="563"/>
      <c r="N73" s="563"/>
      <c r="O73" s="502">
        <f>UW_QID121</f>
        <v>0</v>
      </c>
      <c r="P73" s="420"/>
      <c r="Q73" s="420"/>
      <c r="R73" s="420"/>
      <c r="S73" s="420"/>
      <c r="T73" s="420"/>
      <c r="U73" s="420"/>
      <c r="V73" s="420"/>
      <c r="W73" s="420"/>
      <c r="X73" s="420"/>
      <c r="Y73" s="420"/>
      <c r="Z73" s="420"/>
      <c r="AA73" s="420"/>
    </row>
    <row r="74" spans="1:27" ht="18" x14ac:dyDescent="0.25">
      <c r="A74" s="721" t="s">
        <v>1395</v>
      </c>
      <c r="B74" s="881"/>
      <c r="C74" s="721"/>
      <c r="D74" s="1768" t="s">
        <v>1396</v>
      </c>
      <c r="E74" s="1768"/>
      <c r="F74" s="1768"/>
      <c r="G74" s="1768"/>
      <c r="H74" s="1124"/>
      <c r="I74" s="1124"/>
      <c r="J74" s="1124"/>
      <c r="K74" s="1124"/>
      <c r="L74" s="1124"/>
      <c r="M74" s="563"/>
      <c r="N74" s="563"/>
      <c r="P74" s="420"/>
      <c r="Q74" s="420"/>
      <c r="R74" s="420"/>
      <c r="S74" s="420"/>
      <c r="T74" s="420"/>
      <c r="U74" s="420"/>
      <c r="V74" s="420"/>
      <c r="W74" s="420"/>
      <c r="X74" s="420"/>
      <c r="Y74" s="420"/>
      <c r="Z74" s="420"/>
      <c r="AA74" s="420"/>
    </row>
    <row r="75" spans="1:27" x14ac:dyDescent="0.2">
      <c r="A75" s="722">
        <v>1</v>
      </c>
      <c r="B75" s="881">
        <v>122</v>
      </c>
      <c r="C75" s="722" t="s">
        <v>472</v>
      </c>
      <c r="D75" s="1058" t="s">
        <v>1552</v>
      </c>
      <c r="E75" s="1670"/>
      <c r="F75" s="1670"/>
      <c r="G75" s="1670"/>
      <c r="H75" s="1124"/>
      <c r="I75" s="1124"/>
      <c r="J75" s="1124"/>
      <c r="K75" s="1124"/>
      <c r="L75" s="1124"/>
      <c r="M75" s="563"/>
      <c r="N75" s="563"/>
      <c r="P75" s="420"/>
      <c r="Q75" s="420"/>
      <c r="R75" s="420"/>
      <c r="S75" s="420"/>
      <c r="T75" s="420"/>
      <c r="U75" s="420"/>
      <c r="V75" s="420"/>
      <c r="W75" s="420"/>
      <c r="X75" s="420"/>
      <c r="Y75" s="420"/>
      <c r="Z75" s="420"/>
      <c r="AA75" s="420"/>
    </row>
    <row r="76" spans="1:27" ht="42.75" x14ac:dyDescent="0.2">
      <c r="A76" s="722"/>
      <c r="B76" s="881">
        <v>123</v>
      </c>
      <c r="C76" s="722"/>
      <c r="D76" s="890" t="s">
        <v>1445</v>
      </c>
      <c r="E76" s="1775"/>
      <c r="F76" s="1776"/>
      <c r="G76" s="1776"/>
      <c r="H76" s="1131"/>
      <c r="I76" s="1137"/>
      <c r="J76" s="1137"/>
      <c r="K76" s="1137"/>
      <c r="L76" s="1137"/>
      <c r="M76" s="563"/>
      <c r="N76" s="563"/>
      <c r="O76" s="502">
        <f>UW_QID123_LossDesc</f>
        <v>0</v>
      </c>
      <c r="P76" s="420"/>
      <c r="Q76" s="420"/>
      <c r="R76" s="420"/>
      <c r="S76" s="420"/>
      <c r="T76" s="420"/>
      <c r="U76" s="420"/>
      <c r="V76" s="420"/>
      <c r="W76" s="420"/>
      <c r="X76" s="420"/>
      <c r="Y76" s="420"/>
      <c r="Z76" s="420"/>
      <c r="AA76" s="420"/>
    </row>
    <row r="77" spans="1:27" ht="28.5" x14ac:dyDescent="0.2">
      <c r="A77" s="722">
        <v>2</v>
      </c>
      <c r="B77" s="881">
        <v>124</v>
      </c>
      <c r="C77" s="722" t="s">
        <v>472</v>
      </c>
      <c r="D77" s="882" t="s">
        <v>1426</v>
      </c>
      <c r="E77" s="1670"/>
      <c r="F77" s="1670"/>
      <c r="G77" s="1670"/>
      <c r="H77" s="1124"/>
      <c r="I77" s="1124"/>
      <c r="J77" s="1124"/>
      <c r="K77" s="1124"/>
      <c r="L77" s="1124"/>
      <c r="M77" s="563"/>
      <c r="N77" s="563"/>
      <c r="P77" s="420"/>
      <c r="Q77" s="420"/>
      <c r="R77" s="420"/>
      <c r="S77" s="420"/>
      <c r="T77" s="420"/>
      <c r="U77" s="420"/>
      <c r="V77" s="420"/>
      <c r="W77" s="420"/>
      <c r="X77" s="420"/>
      <c r="Y77" s="420"/>
      <c r="Z77" s="420"/>
      <c r="AA77" s="420"/>
    </row>
    <row r="78" spans="1:27" ht="42.75" x14ac:dyDescent="0.2">
      <c r="A78" s="722">
        <v>3</v>
      </c>
      <c r="B78" s="881">
        <v>125</v>
      </c>
      <c r="C78" s="722" t="s">
        <v>472</v>
      </c>
      <c r="D78" s="882" t="s">
        <v>1427</v>
      </c>
      <c r="E78" s="1670"/>
      <c r="F78" s="1670"/>
      <c r="G78" s="1670"/>
      <c r="H78" s="1124"/>
      <c r="I78" s="1124"/>
      <c r="J78" s="1124"/>
      <c r="K78" s="1124"/>
      <c r="L78" s="1124"/>
      <c r="M78" s="563"/>
      <c r="N78" s="563"/>
      <c r="P78" s="420"/>
      <c r="Q78" s="420"/>
      <c r="R78" s="420"/>
      <c r="S78" s="420"/>
      <c r="T78" s="420"/>
      <c r="U78" s="420"/>
      <c r="V78" s="420"/>
      <c r="W78" s="420"/>
      <c r="X78" s="420"/>
      <c r="Y78" s="420"/>
      <c r="Z78" s="420"/>
      <c r="AA78" s="420"/>
    </row>
    <row r="79" spans="1:27" ht="28.5" x14ac:dyDescent="0.2">
      <c r="A79" s="722">
        <v>4</v>
      </c>
      <c r="B79" s="881">
        <v>126</v>
      </c>
      <c r="C79" s="722" t="s">
        <v>472</v>
      </c>
      <c r="D79" s="882" t="s">
        <v>1652</v>
      </c>
      <c r="E79" s="1670"/>
      <c r="F79" s="1670"/>
      <c r="G79" s="1670"/>
      <c r="H79" s="1124"/>
      <c r="I79" s="1124"/>
      <c r="J79" s="1124"/>
      <c r="K79" s="1124"/>
      <c r="L79" s="1124"/>
      <c r="M79" s="563"/>
      <c r="N79" s="563"/>
      <c r="P79" s="420"/>
      <c r="Q79" s="420"/>
      <c r="R79" s="420"/>
      <c r="S79" s="420"/>
      <c r="T79" s="420"/>
      <c r="U79" s="420"/>
      <c r="V79" s="420"/>
      <c r="W79" s="420"/>
      <c r="X79" s="420"/>
      <c r="Y79" s="420"/>
      <c r="Z79" s="420"/>
      <c r="AA79" s="420"/>
    </row>
    <row r="80" spans="1:27" ht="28.5" x14ac:dyDescent="0.2">
      <c r="A80" s="722">
        <v>5</v>
      </c>
      <c r="B80" s="881">
        <v>127</v>
      </c>
      <c r="C80" s="722" t="s">
        <v>472</v>
      </c>
      <c r="D80" s="882" t="s">
        <v>1586</v>
      </c>
      <c r="E80" s="1670"/>
      <c r="F80" s="1670"/>
      <c r="G80" s="1670"/>
      <c r="H80" s="1124"/>
      <c r="I80" s="1124"/>
      <c r="J80" s="1124"/>
      <c r="K80" s="1124"/>
      <c r="L80" s="1124"/>
      <c r="M80" s="563"/>
      <c r="N80" s="563"/>
      <c r="P80" s="420"/>
      <c r="Q80" s="420"/>
      <c r="R80" s="420"/>
      <c r="S80" s="420"/>
      <c r="T80" s="420"/>
      <c r="U80" s="420"/>
      <c r="V80" s="420"/>
      <c r="W80" s="420"/>
      <c r="X80" s="420"/>
      <c r="Y80" s="420"/>
      <c r="Z80" s="420"/>
      <c r="AA80" s="420"/>
    </row>
    <row r="81" spans="1:27" ht="42.75" x14ac:dyDescent="0.2">
      <c r="A81" s="722">
        <v>6</v>
      </c>
      <c r="B81" s="881">
        <v>130</v>
      </c>
      <c r="C81" s="722" t="s">
        <v>472</v>
      </c>
      <c r="D81" s="882" t="s">
        <v>1553</v>
      </c>
      <c r="E81" s="1670"/>
      <c r="F81" s="1670"/>
      <c r="G81" s="1670"/>
      <c r="H81" s="1124"/>
      <c r="I81" s="1124"/>
      <c r="J81" s="1124"/>
      <c r="K81" s="1124"/>
      <c r="L81" s="1124"/>
      <c r="M81" s="563"/>
      <c r="N81" s="563"/>
      <c r="P81" s="420"/>
      <c r="Q81" s="420"/>
      <c r="R81" s="420"/>
      <c r="S81" s="420"/>
      <c r="T81" s="420"/>
      <c r="U81" s="420"/>
      <c r="V81" s="420"/>
      <c r="W81" s="420"/>
      <c r="X81" s="420"/>
      <c r="Y81" s="420"/>
      <c r="Z81" s="420"/>
      <c r="AA81" s="420"/>
    </row>
    <row r="82" spans="1:27" ht="15" x14ac:dyDescent="0.2">
      <c r="A82" s="723">
        <v>7</v>
      </c>
      <c r="B82" s="881">
        <v>131</v>
      </c>
      <c r="C82" s="722"/>
      <c r="D82" s="885" t="s">
        <v>1403</v>
      </c>
      <c r="E82" s="1775"/>
      <c r="F82" s="1776"/>
      <c r="G82" s="1776"/>
      <c r="H82" s="1131"/>
      <c r="I82" s="1137"/>
      <c r="J82" s="1137"/>
      <c r="K82" s="1137"/>
      <c r="L82" s="1137"/>
      <c r="M82" s="563"/>
      <c r="N82" s="563"/>
      <c r="O82" s="501">
        <f>UW_QID131</f>
        <v>0</v>
      </c>
      <c r="P82" s="420"/>
      <c r="Q82" s="420"/>
      <c r="R82" s="420"/>
      <c r="S82" s="420"/>
      <c r="T82" s="420"/>
      <c r="U82" s="420"/>
      <c r="V82" s="420"/>
      <c r="W82" s="420"/>
      <c r="X82" s="420"/>
      <c r="Y82" s="420"/>
      <c r="Z82" s="420"/>
      <c r="AA82" s="420"/>
    </row>
    <row r="83" spans="1:27" ht="18" x14ac:dyDescent="0.25">
      <c r="A83" s="721" t="s">
        <v>1397</v>
      </c>
      <c r="B83" s="881"/>
      <c r="C83" s="721"/>
      <c r="D83" s="1768" t="s">
        <v>1398</v>
      </c>
      <c r="E83" s="1768"/>
      <c r="F83" s="1768"/>
      <c r="G83" s="1768"/>
      <c r="H83" s="1124"/>
      <c r="I83" s="1124"/>
      <c r="J83" s="1124"/>
      <c r="K83" s="1124"/>
      <c r="L83" s="1124"/>
      <c r="M83" s="563"/>
      <c r="N83" s="563"/>
      <c r="P83" s="420"/>
      <c r="Q83" s="420"/>
      <c r="R83" s="420"/>
      <c r="S83" s="420"/>
      <c r="T83" s="420"/>
      <c r="U83" s="420"/>
      <c r="V83" s="420"/>
      <c r="W83" s="420"/>
      <c r="X83" s="420"/>
      <c r="Y83" s="420"/>
      <c r="Z83" s="420"/>
      <c r="AA83" s="420"/>
    </row>
    <row r="84" spans="1:27" ht="42.75" x14ac:dyDescent="0.2">
      <c r="A84" s="722">
        <v>1</v>
      </c>
      <c r="B84" s="881">
        <v>132</v>
      </c>
      <c r="C84" s="722" t="s">
        <v>472</v>
      </c>
      <c r="D84" s="1058" t="s">
        <v>1554</v>
      </c>
      <c r="E84" s="1670"/>
      <c r="F84" s="1670"/>
      <c r="G84" s="1670"/>
      <c r="H84" s="1125"/>
      <c r="I84" s="1124"/>
      <c r="J84" s="1124"/>
      <c r="K84" s="1124"/>
      <c r="L84" s="1124"/>
      <c r="M84" s="563"/>
      <c r="N84" s="563"/>
      <c r="P84" s="420"/>
      <c r="Q84" s="420"/>
      <c r="R84" s="420"/>
      <c r="S84" s="420"/>
      <c r="T84" s="420"/>
      <c r="U84" s="420"/>
      <c r="V84" s="420"/>
      <c r="W84" s="420"/>
      <c r="X84" s="420"/>
      <c r="Y84" s="420"/>
      <c r="Z84" s="420"/>
      <c r="AA84" s="420"/>
    </row>
    <row r="85" spans="1:27" ht="28.5" x14ac:dyDescent="0.2">
      <c r="A85" s="723">
        <v>2</v>
      </c>
      <c r="B85" s="881">
        <v>133</v>
      </c>
      <c r="C85" s="722"/>
      <c r="D85" s="885" t="s">
        <v>1428</v>
      </c>
      <c r="E85" s="1670"/>
      <c r="F85" s="1670"/>
      <c r="G85" s="1670"/>
      <c r="H85" s="1125"/>
      <c r="I85" s="1124"/>
      <c r="J85" s="1124"/>
      <c r="K85" s="1124"/>
      <c r="L85" s="1124"/>
      <c r="M85" s="563"/>
      <c r="N85" s="563"/>
      <c r="P85" s="420"/>
      <c r="Q85" s="420"/>
      <c r="R85" s="420"/>
      <c r="S85" s="420"/>
      <c r="T85" s="420"/>
      <c r="U85" s="420"/>
      <c r="V85" s="420"/>
      <c r="W85" s="420"/>
      <c r="X85" s="420"/>
      <c r="Y85" s="420"/>
      <c r="Z85" s="420"/>
      <c r="AA85" s="420"/>
    </row>
    <row r="86" spans="1:27" ht="28.5" x14ac:dyDescent="0.2">
      <c r="A86" s="723">
        <v>3</v>
      </c>
      <c r="B86" s="881">
        <v>134</v>
      </c>
      <c r="C86" s="722"/>
      <c r="D86" s="885" t="s">
        <v>1555</v>
      </c>
      <c r="E86" s="1670"/>
      <c r="F86" s="1670"/>
      <c r="G86" s="1670"/>
      <c r="H86" s="1125"/>
      <c r="I86" s="1124"/>
      <c r="J86" s="1124"/>
      <c r="K86" s="1124"/>
      <c r="L86" s="1124"/>
      <c r="M86" s="563"/>
      <c r="N86" s="563"/>
      <c r="P86" s="420"/>
      <c r="Q86" s="420"/>
      <c r="R86" s="420"/>
      <c r="S86" s="420"/>
      <c r="T86" s="420"/>
      <c r="U86" s="420"/>
      <c r="V86" s="420"/>
      <c r="W86" s="420"/>
      <c r="X86" s="420"/>
      <c r="Y86" s="420"/>
      <c r="Z86" s="420"/>
      <c r="AA86" s="420"/>
    </row>
    <row r="87" spans="1:27" x14ac:dyDescent="0.2">
      <c r="A87" s="723">
        <v>4</v>
      </c>
      <c r="B87" s="881">
        <v>192</v>
      </c>
      <c r="C87" s="722"/>
      <c r="D87" s="885" t="s">
        <v>1561</v>
      </c>
      <c r="E87" s="1670"/>
      <c r="F87" s="1670"/>
      <c r="G87" s="1670"/>
      <c r="H87" s="1125"/>
      <c r="I87" s="1124"/>
      <c r="J87" s="1124"/>
      <c r="K87" s="1124"/>
      <c r="L87" s="1124"/>
      <c r="M87" s="563"/>
      <c r="N87" s="563"/>
      <c r="P87" s="420"/>
      <c r="Q87" s="420"/>
      <c r="R87" s="420"/>
      <c r="S87" s="420"/>
      <c r="T87" s="420"/>
      <c r="U87" s="420"/>
      <c r="V87" s="420"/>
      <c r="W87" s="420"/>
      <c r="X87" s="420"/>
      <c r="Y87" s="420"/>
      <c r="Z87" s="420"/>
      <c r="AA87" s="420"/>
    </row>
    <row r="88" spans="1:27" x14ac:dyDescent="0.2">
      <c r="A88" s="723"/>
      <c r="B88" s="881">
        <v>135</v>
      </c>
      <c r="C88" s="722"/>
      <c r="D88" s="891" t="s">
        <v>1562</v>
      </c>
      <c r="E88" s="1815"/>
      <c r="F88" s="1815"/>
      <c r="G88" s="1815"/>
      <c r="H88" s="1125"/>
      <c r="I88" s="1124"/>
      <c r="J88" s="1124"/>
      <c r="K88" s="1124"/>
      <c r="L88" s="1124"/>
      <c r="M88" s="563"/>
      <c r="N88" s="563"/>
      <c r="P88" s="420"/>
      <c r="Q88" s="420"/>
      <c r="R88" s="420"/>
      <c r="S88" s="420"/>
      <c r="T88" s="420"/>
      <c r="U88" s="420"/>
      <c r="V88" s="420"/>
      <c r="W88" s="420"/>
      <c r="X88" s="420"/>
      <c r="Y88" s="420"/>
      <c r="Z88" s="420"/>
      <c r="AA88" s="420"/>
    </row>
    <row r="89" spans="1:27" x14ac:dyDescent="0.2">
      <c r="A89" s="723">
        <v>5</v>
      </c>
      <c r="B89" s="881">
        <v>136</v>
      </c>
      <c r="C89" s="722"/>
      <c r="D89" s="885" t="s">
        <v>1429</v>
      </c>
      <c r="E89" s="1670"/>
      <c r="F89" s="1670"/>
      <c r="G89" s="1670"/>
      <c r="H89" s="1125"/>
      <c r="I89" s="1124"/>
      <c r="J89" s="1124"/>
      <c r="K89" s="1124"/>
      <c r="L89" s="1124"/>
      <c r="M89" s="563"/>
      <c r="N89" s="563"/>
      <c r="P89" s="420"/>
      <c r="Q89" s="420"/>
      <c r="R89" s="420"/>
      <c r="S89" s="420"/>
      <c r="T89" s="420"/>
      <c r="U89" s="420"/>
      <c r="V89" s="420"/>
      <c r="W89" s="420"/>
      <c r="X89" s="420"/>
      <c r="Y89" s="420"/>
      <c r="Z89" s="420"/>
      <c r="AA89" s="420"/>
    </row>
    <row r="90" spans="1:27" x14ac:dyDescent="0.2">
      <c r="A90" s="723">
        <v>6</v>
      </c>
      <c r="B90" s="881">
        <v>137</v>
      </c>
      <c r="C90" s="722"/>
      <c r="D90" s="885" t="s">
        <v>1430</v>
      </c>
      <c r="E90" s="1670"/>
      <c r="F90" s="1670"/>
      <c r="G90" s="1670"/>
      <c r="H90" s="1125"/>
      <c r="I90" s="1124"/>
      <c r="J90" s="1124"/>
      <c r="K90" s="1124"/>
      <c r="L90" s="1124"/>
      <c r="M90" s="563"/>
      <c r="N90" s="563"/>
      <c r="P90" s="420"/>
      <c r="Q90" s="420"/>
      <c r="R90" s="420"/>
      <c r="S90" s="420"/>
      <c r="T90" s="420"/>
      <c r="U90" s="420"/>
      <c r="V90" s="420"/>
      <c r="W90" s="420"/>
      <c r="X90" s="420"/>
      <c r="Y90" s="420"/>
      <c r="Z90" s="420"/>
      <c r="AA90" s="420"/>
    </row>
    <row r="91" spans="1:27" x14ac:dyDescent="0.2">
      <c r="A91" s="723">
        <v>7</v>
      </c>
      <c r="B91" s="881">
        <v>139</v>
      </c>
      <c r="C91" s="722"/>
      <c r="D91" s="885" t="s">
        <v>1431</v>
      </c>
      <c r="E91" s="1670"/>
      <c r="F91" s="1670"/>
      <c r="G91" s="1670"/>
      <c r="H91" s="1125"/>
      <c r="I91" s="1124"/>
      <c r="J91" s="1124"/>
      <c r="K91" s="1124"/>
      <c r="L91" s="1124"/>
      <c r="M91" s="563"/>
      <c r="N91" s="563"/>
      <c r="P91" s="420"/>
      <c r="Q91" s="420"/>
      <c r="R91" s="420"/>
      <c r="S91" s="420"/>
      <c r="T91" s="420"/>
      <c r="U91" s="420"/>
      <c r="V91" s="420"/>
      <c r="W91" s="420"/>
      <c r="X91" s="420"/>
      <c r="Y91" s="420"/>
      <c r="Z91" s="420"/>
      <c r="AA91" s="420"/>
    </row>
    <row r="92" spans="1:27" ht="15" x14ac:dyDescent="0.2">
      <c r="A92" s="723">
        <v>8</v>
      </c>
      <c r="B92" s="881">
        <v>140</v>
      </c>
      <c r="C92" s="722"/>
      <c r="D92" s="885" t="s">
        <v>1403</v>
      </c>
      <c r="E92" s="1775"/>
      <c r="F92" s="1776"/>
      <c r="G92" s="1820"/>
      <c r="H92" s="1137"/>
      <c r="I92" s="1137"/>
      <c r="J92" s="1137"/>
      <c r="K92" s="1137"/>
      <c r="L92" s="1137"/>
      <c r="M92" s="563"/>
      <c r="N92" s="563"/>
      <c r="O92" s="502">
        <f>UW_QID140</f>
        <v>0</v>
      </c>
      <c r="P92" s="420"/>
      <c r="Q92" s="420"/>
      <c r="R92" s="420"/>
      <c r="S92" s="420"/>
      <c r="T92" s="420"/>
      <c r="U92" s="420"/>
      <c r="V92" s="420"/>
      <c r="W92" s="420"/>
      <c r="X92" s="420"/>
      <c r="Y92" s="420"/>
      <c r="Z92" s="420"/>
      <c r="AA92" s="420"/>
    </row>
    <row r="93" spans="1:27" ht="18" x14ac:dyDescent="0.25">
      <c r="A93" s="721" t="s">
        <v>398</v>
      </c>
      <c r="B93" s="881"/>
      <c r="C93" s="721"/>
      <c r="D93" s="1768" t="s">
        <v>1569</v>
      </c>
      <c r="E93" s="1768"/>
      <c r="F93" s="1768"/>
      <c r="G93" s="1768"/>
      <c r="H93" s="1124"/>
      <c r="I93" s="1124"/>
      <c r="J93" s="1124"/>
      <c r="K93" s="1124"/>
      <c r="L93" s="1124"/>
      <c r="M93" s="563"/>
      <c r="N93" s="563"/>
      <c r="P93" s="420"/>
      <c r="Q93" s="420"/>
      <c r="R93" s="420"/>
      <c r="S93" s="420"/>
      <c r="T93" s="420"/>
      <c r="U93" s="420"/>
      <c r="V93" s="420"/>
      <c r="W93" s="420"/>
      <c r="X93" s="420"/>
      <c r="Y93" s="420"/>
      <c r="Z93" s="420"/>
      <c r="AA93" s="420"/>
    </row>
    <row r="94" spans="1:27" ht="28.5" x14ac:dyDescent="0.2">
      <c r="A94" s="722">
        <v>1</v>
      </c>
      <c r="B94" s="881">
        <v>181</v>
      </c>
      <c r="C94" s="722" t="s">
        <v>472</v>
      </c>
      <c r="D94" s="1058" t="s">
        <v>1570</v>
      </c>
      <c r="E94" s="1670"/>
      <c r="F94" s="1670"/>
      <c r="G94" s="1670"/>
      <c r="H94" s="1124"/>
      <c r="I94" s="1124"/>
      <c r="J94" s="1124"/>
      <c r="K94" s="1124"/>
      <c r="L94" s="1124"/>
      <c r="M94" s="563"/>
      <c r="N94" s="563"/>
      <c r="P94" s="420"/>
      <c r="Q94" s="420"/>
      <c r="R94" s="420"/>
      <c r="S94" s="420"/>
      <c r="T94" s="420"/>
      <c r="U94" s="420"/>
      <c r="V94" s="420"/>
      <c r="W94" s="420"/>
      <c r="X94" s="420"/>
      <c r="Y94" s="420"/>
      <c r="Z94" s="420"/>
      <c r="AA94" s="420"/>
    </row>
    <row r="95" spans="1:27" ht="57" x14ac:dyDescent="0.2">
      <c r="A95" s="723">
        <v>2</v>
      </c>
      <c r="B95" s="881">
        <v>182</v>
      </c>
      <c r="C95" s="722"/>
      <c r="D95" s="885" t="s">
        <v>1573</v>
      </c>
      <c r="E95" s="1831"/>
      <c r="F95" s="1831"/>
      <c r="G95" s="1831"/>
      <c r="H95" s="1124"/>
      <c r="I95" s="1124"/>
      <c r="J95" s="1124"/>
      <c r="K95" s="1124"/>
      <c r="L95" s="1124"/>
      <c r="M95" s="563"/>
      <c r="N95" s="563"/>
      <c r="P95" s="420"/>
      <c r="Q95" s="420"/>
      <c r="R95" s="420"/>
      <c r="S95" s="420"/>
      <c r="T95" s="420"/>
      <c r="U95" s="420"/>
      <c r="V95" s="420"/>
      <c r="W95" s="420"/>
      <c r="X95" s="420"/>
      <c r="Y95" s="420"/>
      <c r="Z95" s="420"/>
      <c r="AA95" s="420"/>
    </row>
    <row r="96" spans="1:27" ht="28.5" x14ac:dyDescent="0.2">
      <c r="A96" s="723">
        <v>3</v>
      </c>
      <c r="B96" s="881">
        <v>183</v>
      </c>
      <c r="C96" s="722"/>
      <c r="D96" s="885" t="s">
        <v>1650</v>
      </c>
      <c r="E96" s="1670"/>
      <c r="F96" s="1670"/>
      <c r="G96" s="1670"/>
      <c r="H96" s="1124"/>
      <c r="I96" s="1124"/>
      <c r="J96" s="1124"/>
      <c r="K96" s="1124"/>
      <c r="L96" s="1124"/>
      <c r="M96" s="563"/>
      <c r="N96" s="563"/>
      <c r="P96" s="420"/>
      <c r="Q96" s="420"/>
      <c r="R96" s="420"/>
      <c r="S96" s="420"/>
      <c r="T96" s="420"/>
      <c r="U96" s="420"/>
      <c r="V96" s="420"/>
      <c r="W96" s="420"/>
      <c r="X96" s="420"/>
      <c r="Y96" s="420"/>
      <c r="Z96" s="420"/>
      <c r="AA96" s="420"/>
    </row>
    <row r="97" spans="1:27" ht="22.5" customHeight="1" x14ac:dyDescent="0.2">
      <c r="A97" s="723">
        <v>4</v>
      </c>
      <c r="B97" s="881">
        <v>184</v>
      </c>
      <c r="C97" s="722"/>
      <c r="D97" s="885" t="s">
        <v>1571</v>
      </c>
      <c r="E97" s="1685"/>
      <c r="F97" s="1685"/>
      <c r="G97" s="1685"/>
      <c r="H97" s="1124"/>
      <c r="I97" s="1124"/>
      <c r="J97" s="1124"/>
      <c r="K97" s="1124"/>
      <c r="L97" s="1124"/>
      <c r="M97" s="563"/>
      <c r="N97" s="563"/>
      <c r="P97" s="420"/>
      <c r="Q97" s="420"/>
      <c r="R97" s="420"/>
      <c r="S97" s="420"/>
      <c r="T97" s="420"/>
      <c r="U97" s="420"/>
      <c r="V97" s="420"/>
      <c r="W97" s="420"/>
      <c r="X97" s="420"/>
      <c r="Y97" s="420"/>
      <c r="Z97" s="420"/>
      <c r="AA97" s="420"/>
    </row>
    <row r="98" spans="1:27" ht="28.5" x14ac:dyDescent="0.2">
      <c r="A98" s="723">
        <v>5</v>
      </c>
      <c r="B98" s="881">
        <v>185</v>
      </c>
      <c r="C98" s="722"/>
      <c r="D98" s="885" t="s">
        <v>1572</v>
      </c>
      <c r="E98" s="1670"/>
      <c r="F98" s="1670"/>
      <c r="G98" s="1670"/>
      <c r="H98" s="1124"/>
      <c r="I98" s="1124"/>
      <c r="J98" s="1124"/>
      <c r="K98" s="1124"/>
      <c r="L98" s="1124"/>
      <c r="M98" s="563"/>
      <c r="N98" s="563"/>
      <c r="P98" s="420"/>
      <c r="Q98" s="420"/>
      <c r="R98" s="420"/>
      <c r="S98" s="420"/>
      <c r="T98" s="420"/>
      <c r="U98" s="420"/>
      <c r="V98" s="420"/>
      <c r="W98" s="420"/>
      <c r="X98" s="420"/>
      <c r="Y98" s="420"/>
      <c r="Z98" s="420"/>
      <c r="AA98" s="420"/>
    </row>
    <row r="99" spans="1:27" ht="32.25" customHeight="1" x14ac:dyDescent="0.2">
      <c r="A99" s="723">
        <v>6</v>
      </c>
      <c r="B99" s="881">
        <v>186</v>
      </c>
      <c r="C99" s="722"/>
      <c r="D99" s="885" t="s">
        <v>2066</v>
      </c>
      <c r="E99" s="1670"/>
      <c r="F99" s="1670"/>
      <c r="G99" s="1670"/>
      <c r="H99" s="1124"/>
      <c r="I99" s="1124"/>
      <c r="J99" s="1124"/>
      <c r="K99" s="1124"/>
      <c r="L99" s="1124"/>
      <c r="M99" s="563"/>
      <c r="N99" s="563"/>
      <c r="P99" s="420"/>
      <c r="Q99" s="420"/>
      <c r="R99" s="420"/>
      <c r="S99" s="420"/>
      <c r="T99" s="420"/>
      <c r="U99" s="420"/>
      <c r="V99" s="420"/>
      <c r="W99" s="420"/>
      <c r="X99" s="420"/>
      <c r="Y99" s="420"/>
      <c r="Z99" s="420"/>
      <c r="AA99" s="420"/>
    </row>
    <row r="100" spans="1:27" ht="42.75" x14ac:dyDescent="0.2">
      <c r="A100" s="723">
        <v>7</v>
      </c>
      <c r="B100" s="881">
        <v>187</v>
      </c>
      <c r="C100" s="722"/>
      <c r="D100" s="885" t="s">
        <v>1651</v>
      </c>
      <c r="E100" s="1670"/>
      <c r="F100" s="1670"/>
      <c r="G100" s="1670"/>
      <c r="H100" s="1124"/>
      <c r="I100" s="1124"/>
      <c r="J100" s="1124"/>
      <c r="K100" s="1124"/>
      <c r="L100" s="1124"/>
      <c r="M100" s="563"/>
      <c r="N100" s="563"/>
      <c r="P100" s="420"/>
      <c r="Q100" s="420"/>
      <c r="R100" s="420"/>
      <c r="S100" s="420"/>
      <c r="T100" s="420"/>
      <c r="U100" s="420"/>
      <c r="V100" s="420"/>
      <c r="W100" s="420"/>
      <c r="X100" s="420"/>
      <c r="Y100" s="420"/>
      <c r="Z100" s="420"/>
      <c r="AA100" s="420"/>
    </row>
    <row r="101" spans="1:27" ht="15" x14ac:dyDescent="0.2">
      <c r="A101" s="723">
        <v>8</v>
      </c>
      <c r="B101" s="881">
        <v>188</v>
      </c>
      <c r="C101" s="722"/>
      <c r="D101" s="885" t="s">
        <v>1403</v>
      </c>
      <c r="E101" s="1775"/>
      <c r="F101" s="1776"/>
      <c r="G101" s="1776"/>
      <c r="H101" s="1131"/>
      <c r="I101" s="1137"/>
      <c r="J101" s="1137"/>
      <c r="K101" s="1137"/>
      <c r="L101" s="1137"/>
      <c r="M101" s="563"/>
      <c r="N101" s="563"/>
      <c r="O101" s="502">
        <f>UW_QID188</f>
        <v>0</v>
      </c>
      <c r="P101" s="420"/>
      <c r="Q101" s="420"/>
      <c r="R101" s="420"/>
      <c r="S101" s="420"/>
      <c r="T101" s="420"/>
      <c r="U101" s="420"/>
      <c r="V101" s="420"/>
      <c r="W101" s="420"/>
      <c r="X101" s="420"/>
      <c r="Y101" s="420"/>
      <c r="Z101" s="420"/>
      <c r="AA101" s="420"/>
    </row>
    <row r="102" spans="1:27" ht="18" x14ac:dyDescent="0.25">
      <c r="A102" s="721" t="s">
        <v>1669</v>
      </c>
      <c r="B102" s="881"/>
      <c r="C102" s="721"/>
      <c r="D102" s="1768" t="s">
        <v>1670</v>
      </c>
      <c r="E102" s="1768"/>
      <c r="F102" s="1768"/>
      <c r="G102" s="1768"/>
      <c r="H102" s="1124"/>
      <c r="I102" s="1124"/>
      <c r="J102" s="1124"/>
      <c r="K102" s="1124"/>
      <c r="L102" s="1124"/>
      <c r="M102" s="563"/>
      <c r="N102" s="563"/>
      <c r="P102" s="420"/>
      <c r="Q102" s="420"/>
      <c r="R102" s="420"/>
      <c r="S102" s="420"/>
      <c r="T102" s="420"/>
      <c r="U102" s="420"/>
      <c r="V102" s="420"/>
      <c r="W102" s="420"/>
      <c r="X102" s="420"/>
      <c r="Y102" s="420"/>
      <c r="Z102" s="420"/>
      <c r="AA102" s="420"/>
    </row>
    <row r="103" spans="1:27" x14ac:dyDescent="0.2">
      <c r="A103" s="723">
        <v>1</v>
      </c>
      <c r="B103" s="881">
        <v>195</v>
      </c>
      <c r="C103" s="723"/>
      <c r="D103" s="1070" t="s">
        <v>1671</v>
      </c>
      <c r="E103" s="1670"/>
      <c r="F103" s="1670"/>
      <c r="G103" s="1670"/>
      <c r="H103" s="1124"/>
      <c r="I103" s="1124"/>
      <c r="J103" s="1124"/>
      <c r="K103" s="1124"/>
      <c r="L103" s="1124"/>
      <c r="M103" s="563"/>
      <c r="N103" s="563"/>
    </row>
    <row r="104" spans="1:27" x14ac:dyDescent="0.2">
      <c r="A104" s="723"/>
      <c r="B104" s="881"/>
      <c r="C104" s="722"/>
      <c r="D104" s="1830" t="s">
        <v>1672</v>
      </c>
      <c r="E104" s="1830"/>
      <c r="F104" s="1830"/>
      <c r="G104" s="1830"/>
      <c r="H104" s="1124"/>
      <c r="I104" s="1124"/>
      <c r="J104" s="1124"/>
      <c r="K104" s="1124"/>
      <c r="L104" s="1124"/>
      <c r="M104" s="563"/>
      <c r="N104" s="563"/>
    </row>
    <row r="105" spans="1:27" x14ac:dyDescent="0.2">
      <c r="A105" s="723"/>
      <c r="B105" s="881">
        <v>196</v>
      </c>
      <c r="C105" s="722"/>
      <c r="D105" s="892" t="s">
        <v>1673</v>
      </c>
      <c r="E105" s="1685"/>
      <c r="F105" s="1685"/>
      <c r="G105" s="1685"/>
      <c r="H105" s="1124"/>
      <c r="I105" s="1124"/>
      <c r="J105" s="1124"/>
      <c r="K105" s="1124"/>
      <c r="L105" s="1124"/>
      <c r="M105" s="563"/>
      <c r="N105" s="563"/>
    </row>
    <row r="106" spans="1:27" x14ac:dyDescent="0.2">
      <c r="A106" s="723"/>
      <c r="B106" s="881">
        <v>197</v>
      </c>
      <c r="C106" s="722"/>
      <c r="D106" s="892" t="s">
        <v>1674</v>
      </c>
      <c r="E106" s="1685"/>
      <c r="F106" s="1685"/>
      <c r="G106" s="1685"/>
      <c r="H106" s="1124"/>
      <c r="I106" s="1124"/>
      <c r="J106" s="1124"/>
      <c r="K106" s="1124"/>
      <c r="L106" s="1124"/>
      <c r="M106" s="563"/>
      <c r="N106" s="563"/>
    </row>
    <row r="107" spans="1:27" x14ac:dyDescent="0.2">
      <c r="A107" s="723">
        <v>2</v>
      </c>
      <c r="B107" s="881">
        <v>198</v>
      </c>
      <c r="C107" s="722"/>
      <c r="D107" s="885" t="s">
        <v>1675</v>
      </c>
      <c r="E107" s="1670"/>
      <c r="F107" s="1670"/>
      <c r="G107" s="1670"/>
      <c r="H107" s="1124"/>
      <c r="I107" s="1124"/>
      <c r="J107" s="1124"/>
      <c r="K107" s="1124"/>
      <c r="L107" s="1124"/>
      <c r="M107" s="563"/>
      <c r="N107" s="563"/>
    </row>
    <row r="108" spans="1:27" x14ac:dyDescent="0.2">
      <c r="A108" s="723"/>
      <c r="B108" s="881">
        <v>199</v>
      </c>
      <c r="C108" s="722"/>
      <c r="D108" s="889" t="s">
        <v>1676</v>
      </c>
      <c r="E108" s="1685"/>
      <c r="F108" s="1685"/>
      <c r="G108" s="1685"/>
      <c r="H108" s="1124"/>
      <c r="I108" s="1124"/>
      <c r="J108" s="1124"/>
      <c r="K108" s="1124"/>
      <c r="L108" s="1124"/>
      <c r="M108" s="563"/>
      <c r="N108" s="563"/>
    </row>
    <row r="109" spans="1:27" x14ac:dyDescent="0.2">
      <c r="A109" s="723">
        <v>3</v>
      </c>
      <c r="B109" s="881">
        <v>200</v>
      </c>
      <c r="C109" s="722"/>
      <c r="D109" s="885" t="s">
        <v>1677</v>
      </c>
      <c r="E109" s="1670"/>
      <c r="F109" s="1670"/>
      <c r="G109" s="1670"/>
      <c r="H109" s="1124"/>
      <c r="I109" s="1124"/>
      <c r="J109" s="1124"/>
      <c r="K109" s="1124"/>
      <c r="L109" s="1124"/>
      <c r="M109" s="563"/>
      <c r="N109" s="563"/>
    </row>
    <row r="110" spans="1:27" x14ac:dyDescent="0.2">
      <c r="A110" s="723"/>
      <c r="B110" s="881">
        <v>201</v>
      </c>
      <c r="C110" s="722"/>
      <c r="D110" s="889" t="s">
        <v>1676</v>
      </c>
      <c r="E110" s="1685"/>
      <c r="F110" s="1685"/>
      <c r="G110" s="1685"/>
      <c r="H110" s="1124"/>
      <c r="I110" s="1124"/>
      <c r="J110" s="1124"/>
      <c r="K110" s="1124"/>
      <c r="L110" s="1124"/>
      <c r="M110" s="563"/>
      <c r="N110" s="563"/>
    </row>
    <row r="111" spans="1:27" x14ac:dyDescent="0.2">
      <c r="A111" s="723">
        <v>4</v>
      </c>
      <c r="B111" s="881">
        <v>202</v>
      </c>
      <c r="C111" s="722"/>
      <c r="D111" s="885" t="s">
        <v>1678</v>
      </c>
      <c r="E111" s="1670"/>
      <c r="F111" s="1670"/>
      <c r="G111" s="1670"/>
      <c r="H111" s="1124"/>
      <c r="I111" s="1124"/>
      <c r="J111" s="1124"/>
      <c r="K111" s="1124"/>
      <c r="L111" s="1124"/>
      <c r="M111" s="563"/>
      <c r="N111" s="563"/>
    </row>
    <row r="112" spans="1:27" x14ac:dyDescent="0.2">
      <c r="A112" s="723"/>
      <c r="B112" s="881">
        <v>203</v>
      </c>
      <c r="C112" s="722"/>
      <c r="D112" s="889" t="s">
        <v>1676</v>
      </c>
      <c r="E112" s="1685"/>
      <c r="F112" s="1685"/>
      <c r="G112" s="1685"/>
      <c r="H112" s="1124"/>
      <c r="I112" s="1124"/>
      <c r="J112" s="1124"/>
      <c r="K112" s="1124"/>
      <c r="L112" s="1124"/>
      <c r="M112" s="563"/>
      <c r="N112" s="563"/>
    </row>
    <row r="113" spans="1:27" ht="18" x14ac:dyDescent="0.25">
      <c r="A113" s="721" t="s">
        <v>1679</v>
      </c>
      <c r="B113" s="881"/>
      <c r="C113" s="721"/>
      <c r="D113" s="1768" t="s">
        <v>1680</v>
      </c>
      <c r="E113" s="1768"/>
      <c r="F113" s="1768"/>
      <c r="G113" s="1768"/>
      <c r="H113" s="1124"/>
      <c r="I113" s="1124"/>
      <c r="J113" s="1124"/>
      <c r="K113" s="1124"/>
      <c r="L113" s="1124"/>
      <c r="M113" s="563"/>
      <c r="N113" s="563"/>
      <c r="P113" s="420"/>
      <c r="Q113" s="420"/>
      <c r="R113" s="420"/>
      <c r="S113" s="420"/>
      <c r="T113" s="420"/>
      <c r="U113" s="420"/>
      <c r="V113" s="420"/>
      <c r="W113" s="420"/>
      <c r="X113" s="420"/>
      <c r="Y113" s="420"/>
      <c r="Z113" s="420"/>
      <c r="AA113" s="420"/>
    </row>
    <row r="114" spans="1:27" x14ac:dyDescent="0.2">
      <c r="A114" s="723">
        <v>1</v>
      </c>
      <c r="B114" s="881">
        <v>204</v>
      </c>
      <c r="C114" s="723"/>
      <c r="D114" s="885" t="s">
        <v>1681</v>
      </c>
      <c r="E114" s="1832"/>
      <c r="F114" s="1832"/>
      <c r="G114" s="1832"/>
      <c r="H114" s="1124"/>
      <c r="I114" s="1124"/>
      <c r="J114" s="1124"/>
      <c r="K114" s="1124"/>
      <c r="L114" s="1124"/>
      <c r="M114" s="563"/>
      <c r="N114" s="563"/>
    </row>
    <row r="115" spans="1:27" x14ac:dyDescent="0.2">
      <c r="A115" s="723">
        <v>2</v>
      </c>
      <c r="B115" s="881">
        <v>205</v>
      </c>
      <c r="C115" s="723"/>
      <c r="D115" s="885" t="s">
        <v>1682</v>
      </c>
      <c r="E115" s="1670"/>
      <c r="F115" s="1670"/>
      <c r="G115" s="1670"/>
      <c r="H115" s="1124"/>
      <c r="I115" s="1124"/>
      <c r="J115" s="1124"/>
      <c r="K115" s="1124"/>
      <c r="L115" s="1124"/>
      <c r="M115" s="563"/>
      <c r="N115" s="563"/>
    </row>
    <row r="116" spans="1:27" ht="28.5" x14ac:dyDescent="0.2">
      <c r="A116" s="723"/>
      <c r="B116" s="881">
        <v>206</v>
      </c>
      <c r="C116" s="722"/>
      <c r="D116" s="889" t="s">
        <v>1683</v>
      </c>
      <c r="E116" s="1833"/>
      <c r="F116" s="1833"/>
      <c r="G116" s="1833"/>
      <c r="H116" s="1124"/>
      <c r="I116" s="1124"/>
      <c r="J116" s="1124"/>
      <c r="K116" s="1124"/>
      <c r="L116" s="1124"/>
      <c r="M116" s="563"/>
      <c r="N116" s="563"/>
    </row>
    <row r="117" spans="1:27" x14ac:dyDescent="0.2">
      <c r="A117" s="723"/>
      <c r="B117" s="881">
        <v>207</v>
      </c>
      <c r="C117" s="722"/>
      <c r="D117" s="889" t="s">
        <v>1684</v>
      </c>
      <c r="E117" s="1670"/>
      <c r="F117" s="1670"/>
      <c r="G117" s="1670"/>
      <c r="H117" s="1124"/>
      <c r="I117" s="1124"/>
      <c r="J117" s="1124"/>
      <c r="K117" s="1124"/>
      <c r="L117" s="1124"/>
      <c r="M117" s="563"/>
      <c r="N117" s="563"/>
    </row>
    <row r="118" spans="1:27" ht="28.5" x14ac:dyDescent="0.2">
      <c r="A118" s="723">
        <v>3</v>
      </c>
      <c r="B118" s="881">
        <v>208</v>
      </c>
      <c r="C118" s="722"/>
      <c r="D118" s="885" t="s">
        <v>1685</v>
      </c>
      <c r="E118" s="1670"/>
      <c r="F118" s="1670"/>
      <c r="G118" s="1670"/>
      <c r="H118" s="1124"/>
      <c r="I118" s="1124"/>
      <c r="J118" s="1124"/>
      <c r="K118" s="1124"/>
      <c r="L118" s="1124"/>
      <c r="M118" s="563"/>
      <c r="N118" s="563"/>
    </row>
    <row r="119" spans="1:27" ht="18" x14ac:dyDescent="0.25">
      <c r="A119" s="721" t="s">
        <v>57</v>
      </c>
      <c r="B119" s="881"/>
      <c r="C119" s="721"/>
      <c r="D119" s="1768" t="s">
        <v>1686</v>
      </c>
      <c r="E119" s="1768"/>
      <c r="F119" s="1768"/>
      <c r="G119" s="1768"/>
      <c r="H119" s="1124"/>
      <c r="I119" s="1124"/>
      <c r="J119" s="1124"/>
      <c r="K119" s="1124"/>
      <c r="L119" s="1124"/>
      <c r="M119" s="563"/>
      <c r="N119" s="563"/>
      <c r="P119" s="420"/>
      <c r="Q119" s="420"/>
      <c r="R119" s="420"/>
      <c r="S119" s="420"/>
      <c r="T119" s="420"/>
      <c r="U119" s="420"/>
      <c r="V119" s="420"/>
      <c r="W119" s="420"/>
      <c r="X119" s="420"/>
      <c r="Y119" s="420"/>
      <c r="Z119" s="420"/>
      <c r="AA119" s="420"/>
    </row>
    <row r="120" spans="1:27" x14ac:dyDescent="0.2">
      <c r="A120" s="723">
        <v>1</v>
      </c>
      <c r="B120" s="881">
        <v>209</v>
      </c>
      <c r="C120" s="723"/>
      <c r="D120" s="885" t="s">
        <v>1687</v>
      </c>
      <c r="E120" s="1670"/>
      <c r="F120" s="1670"/>
      <c r="G120" s="1670"/>
      <c r="H120" s="1124"/>
      <c r="I120" s="1124"/>
      <c r="J120" s="1124"/>
      <c r="K120" s="1124"/>
      <c r="L120" s="1124"/>
      <c r="M120" s="563"/>
      <c r="N120" s="563"/>
    </row>
    <row r="121" spans="1:27" x14ac:dyDescent="0.2">
      <c r="A121" s="723">
        <v>2</v>
      </c>
      <c r="B121" s="881">
        <v>210</v>
      </c>
      <c r="C121" s="723"/>
      <c r="D121" s="885" t="s">
        <v>1688</v>
      </c>
      <c r="E121" s="1670"/>
      <c r="F121" s="1670"/>
      <c r="G121" s="1670"/>
      <c r="H121" s="1124"/>
      <c r="I121" s="1124"/>
      <c r="J121" s="1124"/>
      <c r="K121" s="1124"/>
      <c r="L121" s="1124"/>
      <c r="M121" s="563"/>
      <c r="N121" s="563"/>
    </row>
    <row r="122" spans="1:27" x14ac:dyDescent="0.2">
      <c r="A122" s="723"/>
      <c r="B122" s="881">
        <v>211</v>
      </c>
      <c r="C122" s="722"/>
      <c r="D122" s="889" t="s">
        <v>1689</v>
      </c>
      <c r="E122" s="1670"/>
      <c r="F122" s="1670"/>
      <c r="G122" s="1670"/>
      <c r="H122" s="1124"/>
      <c r="I122" s="1124"/>
      <c r="J122" s="1124"/>
      <c r="K122" s="1124"/>
      <c r="L122" s="1124"/>
      <c r="M122" s="563"/>
      <c r="N122" s="563"/>
    </row>
    <row r="123" spans="1:27" x14ac:dyDescent="0.2">
      <c r="A123" s="723">
        <v>3</v>
      </c>
      <c r="B123" s="881">
        <v>212</v>
      </c>
      <c r="C123" s="723"/>
      <c r="D123" s="885" t="s">
        <v>1690</v>
      </c>
      <c r="E123" s="1670"/>
      <c r="F123" s="1670"/>
      <c r="G123" s="1670"/>
      <c r="H123" s="1124"/>
      <c r="I123" s="1124"/>
      <c r="J123" s="1124"/>
      <c r="K123" s="1124"/>
      <c r="L123" s="1124"/>
      <c r="M123" s="563"/>
      <c r="N123" s="563"/>
    </row>
    <row r="124" spans="1:27" x14ac:dyDescent="0.2">
      <c r="A124" s="723"/>
      <c r="B124" s="881">
        <v>213</v>
      </c>
      <c r="C124" s="722"/>
      <c r="D124" s="889" t="s">
        <v>1691</v>
      </c>
      <c r="E124" s="1670"/>
      <c r="F124" s="1670"/>
      <c r="G124" s="1670"/>
      <c r="H124" s="1124"/>
      <c r="I124" s="1124"/>
      <c r="J124" s="1124"/>
      <c r="K124" s="1124"/>
      <c r="L124" s="1124"/>
      <c r="M124" s="563"/>
      <c r="N124" s="563"/>
    </row>
    <row r="125" spans="1:27" x14ac:dyDescent="0.2">
      <c r="A125" s="723">
        <v>4</v>
      </c>
      <c r="B125" s="881">
        <v>214</v>
      </c>
      <c r="C125" s="723"/>
      <c r="D125" s="885" t="s">
        <v>1692</v>
      </c>
      <c r="E125" s="1670"/>
      <c r="F125" s="1670"/>
      <c r="G125" s="1670"/>
      <c r="H125" s="1124"/>
      <c r="I125" s="1124"/>
      <c r="J125" s="1124"/>
      <c r="K125" s="1124"/>
      <c r="L125" s="1124"/>
      <c r="M125" s="563"/>
      <c r="N125" s="563"/>
    </row>
    <row r="126" spans="1:27" ht="28.5" x14ac:dyDescent="0.2">
      <c r="A126" s="723"/>
      <c r="B126" s="881">
        <v>215</v>
      </c>
      <c r="C126" s="722"/>
      <c r="D126" s="889" t="s">
        <v>1683</v>
      </c>
      <c r="E126" s="1834"/>
      <c r="F126" s="1834"/>
      <c r="G126" s="1834"/>
      <c r="H126" s="1124"/>
      <c r="I126" s="1124"/>
      <c r="J126" s="1124"/>
      <c r="K126" s="1124"/>
      <c r="L126" s="1124"/>
      <c r="M126" s="563"/>
      <c r="N126" s="563"/>
    </row>
    <row r="127" spans="1:27" x14ac:dyDescent="0.2">
      <c r="A127" s="723">
        <v>5</v>
      </c>
      <c r="B127" s="881">
        <v>216</v>
      </c>
      <c r="C127" s="723"/>
      <c r="D127" s="885" t="s">
        <v>1693</v>
      </c>
      <c r="E127" s="1670"/>
      <c r="F127" s="1670"/>
      <c r="G127" s="1670"/>
      <c r="H127" s="1124"/>
      <c r="I127" s="1124"/>
      <c r="J127" s="1124"/>
      <c r="K127" s="1124"/>
      <c r="L127" s="1124"/>
      <c r="M127" s="563"/>
      <c r="N127" s="563"/>
    </row>
    <row r="128" spans="1:27" x14ac:dyDescent="0.2">
      <c r="A128" s="723"/>
      <c r="B128" s="881">
        <v>217</v>
      </c>
      <c r="C128" s="722"/>
      <c r="D128" s="889" t="s">
        <v>1694</v>
      </c>
      <c r="E128" s="1685"/>
      <c r="F128" s="1685"/>
      <c r="G128" s="1685"/>
      <c r="H128" s="1124"/>
      <c r="I128" s="1124"/>
      <c r="J128" s="1124"/>
      <c r="K128" s="1124"/>
      <c r="L128" s="1124"/>
      <c r="M128" s="563"/>
      <c r="N128" s="563"/>
    </row>
  </sheetData>
  <sheetProtection algorithmName="SHA-512" hashValue="gM6PAJhfc0mDKVHuKWa0VekQBOwJ1Vn18oY9/Z9GLZfzl8OMlHSXsrkNZgB7hL8g70JBzw+i8okye3r0WpA0zw==" saltValue="YRV/FNIHyus+ic1tCjX7Tg==" spinCount="100000" sheet="1" objects="1" scenarios="1" formatCells="0"/>
  <mergeCells count="118">
    <mergeCell ref="E128:G128"/>
    <mergeCell ref="E123:G123"/>
    <mergeCell ref="E124:G124"/>
    <mergeCell ref="E125:G125"/>
    <mergeCell ref="E126:G126"/>
    <mergeCell ref="E127:G127"/>
    <mergeCell ref="E118:G118"/>
    <mergeCell ref="D119:G119"/>
    <mergeCell ref="E120:G120"/>
    <mergeCell ref="E122:G122"/>
    <mergeCell ref="E121:G121"/>
    <mergeCell ref="E114:G114"/>
    <mergeCell ref="E115:G115"/>
    <mergeCell ref="E116:G116"/>
    <mergeCell ref="E117:G117"/>
    <mergeCell ref="E108:G108"/>
    <mergeCell ref="E109:G109"/>
    <mergeCell ref="E110:G110"/>
    <mergeCell ref="E111:G111"/>
    <mergeCell ref="E112:G112"/>
    <mergeCell ref="E90:G90"/>
    <mergeCell ref="E91:G91"/>
    <mergeCell ref="E92:G92"/>
    <mergeCell ref="E101:G101"/>
    <mergeCell ref="E100:G100"/>
    <mergeCell ref="E99:G99"/>
    <mergeCell ref="E98:G98"/>
    <mergeCell ref="E97:G97"/>
    <mergeCell ref="D113:G113"/>
    <mergeCell ref="E103:G103"/>
    <mergeCell ref="D104:G104"/>
    <mergeCell ref="E105:G105"/>
    <mergeCell ref="E106:G106"/>
    <mergeCell ref="E107:G107"/>
    <mergeCell ref="E96:G96"/>
    <mergeCell ref="E95:G95"/>
    <mergeCell ref="E94:G94"/>
    <mergeCell ref="D93:G93"/>
    <mergeCell ref="D102:G102"/>
    <mergeCell ref="E64:G64"/>
    <mergeCell ref="E65:G65"/>
    <mergeCell ref="E66:G66"/>
    <mergeCell ref="E67:G67"/>
    <mergeCell ref="E68:G68"/>
    <mergeCell ref="E59:G59"/>
    <mergeCell ref="E60:G60"/>
    <mergeCell ref="E61:G61"/>
    <mergeCell ref="E62:G62"/>
    <mergeCell ref="E63:G63"/>
    <mergeCell ref="E54:G54"/>
    <mergeCell ref="D55:G55"/>
    <mergeCell ref="E56:G56"/>
    <mergeCell ref="E57:G57"/>
    <mergeCell ref="E58:G58"/>
    <mergeCell ref="D49:G49"/>
    <mergeCell ref="E50:G50"/>
    <mergeCell ref="E51:G51"/>
    <mergeCell ref="E52:G52"/>
    <mergeCell ref="E53:G53"/>
    <mergeCell ref="E29:G29"/>
    <mergeCell ref="E30:G30"/>
    <mergeCell ref="E31:G31"/>
    <mergeCell ref="D32:G32"/>
    <mergeCell ref="E33:G33"/>
    <mergeCell ref="E48:G48"/>
    <mergeCell ref="E47:G47"/>
    <mergeCell ref="E46:G46"/>
    <mergeCell ref="E45:G45"/>
    <mergeCell ref="E44:G44"/>
    <mergeCell ref="E39:G39"/>
    <mergeCell ref="E40:G40"/>
    <mergeCell ref="E41:G41"/>
    <mergeCell ref="E42:G42"/>
    <mergeCell ref="E43:G43"/>
    <mergeCell ref="D5:G5"/>
    <mergeCell ref="E6:G6"/>
    <mergeCell ref="E17:G17"/>
    <mergeCell ref="E15:G15"/>
    <mergeCell ref="E16:G16"/>
    <mergeCell ref="E14:G14"/>
    <mergeCell ref="F9:G9"/>
    <mergeCell ref="F10:G10"/>
    <mergeCell ref="D69:G69"/>
    <mergeCell ref="E24:G24"/>
    <mergeCell ref="E25:G25"/>
    <mergeCell ref="E26:G26"/>
    <mergeCell ref="E27:G27"/>
    <mergeCell ref="E28:G28"/>
    <mergeCell ref="E18:G18"/>
    <mergeCell ref="E19:G19"/>
    <mergeCell ref="D20:G20"/>
    <mergeCell ref="E22:G22"/>
    <mergeCell ref="E23:G23"/>
    <mergeCell ref="E34:G34"/>
    <mergeCell ref="E35:G35"/>
    <mergeCell ref="E36:G36"/>
    <mergeCell ref="E37:G37"/>
    <mergeCell ref="E38:G38"/>
    <mergeCell ref="E70:G70"/>
    <mergeCell ref="E72:G72"/>
    <mergeCell ref="E71:G71"/>
    <mergeCell ref="E73:G73"/>
    <mergeCell ref="D74:G74"/>
    <mergeCell ref="E75:G75"/>
    <mergeCell ref="E87:G87"/>
    <mergeCell ref="E88:G88"/>
    <mergeCell ref="E89:G89"/>
    <mergeCell ref="E82:G82"/>
    <mergeCell ref="D83:G83"/>
    <mergeCell ref="E84:G84"/>
    <mergeCell ref="E85:G85"/>
    <mergeCell ref="E86:G86"/>
    <mergeCell ref="E76:G76"/>
    <mergeCell ref="E81:G81"/>
    <mergeCell ref="E80:G80"/>
    <mergeCell ref="E79:G79"/>
    <mergeCell ref="E78:G78"/>
    <mergeCell ref="E77:G77"/>
  </mergeCells>
  <dataValidations count="11">
    <dataValidation type="list" allowBlank="1" showInputMessage="1" showErrorMessage="1" error="Please select from drop down" sqref="E98:E100 E87 E33 E30 E28 E24:E26 E96 E71 E75 E77:E81 E63:E66 E58:E60 E56 E44:E46 E50:E52 E36:E42 E89:E91 E84:E85 E94 E127 E103 E107 E109 E111 E115 E117:E118 E120:E125 E16:E17" xr:uid="{00000000-0002-0000-0E00-000000000000}">
      <formula1>"Yes, No"</formula1>
    </dataValidation>
    <dataValidation type="list" allowBlank="1" showInputMessage="1" showErrorMessage="1" error="Please select from drop down" sqref="E86 E27 E22 E29 E14" xr:uid="{00000000-0002-0000-0E00-000001000000}">
      <formula1>"Yes, No, N/A"</formula1>
    </dataValidation>
    <dataValidation type="whole" operator="greaterThanOrEqual" allowBlank="1" showInputMessage="1" showErrorMessage="1" error="Please enter a whole number" sqref="E67 E88" xr:uid="{00000000-0002-0000-0E00-000002000000}">
      <formula1>0</formula1>
    </dataValidation>
    <dataValidation type="decimal" allowBlank="1" showInputMessage="1" showErrorMessage="1" sqref="E57" xr:uid="{00000000-0002-0000-0E00-000003000000}">
      <formula1>0</formula1>
      <formula2>1</formula2>
    </dataValidation>
    <dataValidation type="list" allowBlank="1" showInputMessage="1" showErrorMessage="1" error="Please select from drop down" sqref="E53" xr:uid="{00000000-0002-0000-0E00-000004000000}">
      <formula1>"100%, 50-99%, &lt;50%, N/A"</formula1>
    </dataValidation>
    <dataValidation type="decimal" allowBlank="1" showInputMessage="1" showErrorMessage="1" error="Please enter percentage between 0 and 100%" sqref="E9:E13" xr:uid="{00000000-0002-0000-0E00-000005000000}">
      <formula1>0</formula1>
      <formula2>1</formula2>
    </dataValidation>
    <dataValidation type="decimal" operator="greaterThan" allowBlank="1" showInputMessage="1" showErrorMessage="1" error="Please enter valid number of years." sqref="E6" xr:uid="{00000000-0002-0000-0E00-000006000000}">
      <formula1>0</formula1>
    </dataValidation>
    <dataValidation type="decimal" allowBlank="1" showInputMessage="1" showErrorMessage="1" error="Please enter percentage from 0 to 100." sqref="E97" xr:uid="{00000000-0002-0000-0E00-000007000000}">
      <formula1>0</formula1>
      <formula2>1</formula2>
    </dataValidation>
    <dataValidation type="decimal" operator="greaterThan" allowBlank="1" showInputMessage="1" showErrorMessage="1" error="Please enter percentage from 0 to 100." sqref="E95" xr:uid="{00000000-0002-0000-0E00-000008000000}">
      <formula1>0</formula1>
    </dataValidation>
    <dataValidation type="whole" operator="greaterThanOrEqual" allowBlank="1" showInputMessage="1" showErrorMessage="1" error="Must be a whole number greater than or equal to 0" sqref="E114" xr:uid="{00000000-0002-0000-0E00-000009000000}">
      <formula1>0</formula1>
    </dataValidation>
    <dataValidation type="decimal" operator="greaterThan" allowBlank="1" showInputMessage="1" showErrorMessage="1" error="Must be number greater than 0" sqref="E116 E126" xr:uid="{00000000-0002-0000-0E00-00000A000000}">
      <formula1>0</formula1>
    </dataValidation>
  </dataValidations>
  <pageMargins left="0.25" right="0.25" top="0.75" bottom="0.75" header="0.3" footer="0.3"/>
  <pageSetup scale="67" orientation="portrait" r:id="rId1"/>
  <headerFooter>
    <oddHeader>&amp;L&amp;"Arial,Bold"&amp;12Underwriting Questions</oddHeader>
    <oddFooter>&amp;C© 2007-2016 Harco National Insurance Company.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3" r:id="rId4" name="Check Box 1">
              <controlPr locked="0" defaultSize="0" autoFill="0" autoLine="0" autoPict="0">
                <anchor moveWithCells="1">
                  <from>
                    <xdr:col>4</xdr:col>
                    <xdr:colOff>57150</xdr:colOff>
                    <xdr:row>6</xdr:row>
                    <xdr:rowOff>57150</xdr:rowOff>
                  </from>
                  <to>
                    <xdr:col>4</xdr:col>
                    <xdr:colOff>647700</xdr:colOff>
                    <xdr:row>6</xdr:row>
                    <xdr:rowOff>238125</xdr:rowOff>
                  </to>
                </anchor>
              </controlPr>
            </control>
          </mc:Choice>
        </mc:AlternateContent>
        <mc:AlternateContent xmlns:mc="http://schemas.openxmlformats.org/markup-compatibility/2006">
          <mc:Choice Requires="x14">
            <control shapeId="23554" r:id="rId5" name="Check Box 2">
              <controlPr locked="0" defaultSize="0" autoFill="0" autoLine="0" autoPict="0">
                <anchor moveWithCells="1">
                  <from>
                    <xdr:col>4</xdr:col>
                    <xdr:colOff>771525</xdr:colOff>
                    <xdr:row>6</xdr:row>
                    <xdr:rowOff>57150</xdr:rowOff>
                  </from>
                  <to>
                    <xdr:col>4</xdr:col>
                    <xdr:colOff>1485900</xdr:colOff>
                    <xdr:row>6</xdr:row>
                    <xdr:rowOff>238125</xdr:rowOff>
                  </to>
                </anchor>
              </controlPr>
            </control>
          </mc:Choice>
        </mc:AlternateContent>
        <mc:AlternateContent xmlns:mc="http://schemas.openxmlformats.org/markup-compatibility/2006">
          <mc:Choice Requires="x14">
            <control shapeId="23555" r:id="rId6" name="Check Box 3">
              <controlPr locked="0" defaultSize="0" autoFill="0" autoLine="0" autoPict="0">
                <anchor moveWithCells="1">
                  <from>
                    <xdr:col>5</xdr:col>
                    <xdr:colOff>28575</xdr:colOff>
                    <xdr:row>6</xdr:row>
                    <xdr:rowOff>57150</xdr:rowOff>
                  </from>
                  <to>
                    <xdr:col>5</xdr:col>
                    <xdr:colOff>847725</xdr:colOff>
                    <xdr:row>6</xdr:row>
                    <xdr:rowOff>238125</xdr:rowOff>
                  </to>
                </anchor>
              </controlPr>
            </control>
          </mc:Choice>
        </mc:AlternateContent>
        <mc:AlternateContent xmlns:mc="http://schemas.openxmlformats.org/markup-compatibility/2006">
          <mc:Choice Requires="x14">
            <control shapeId="23556" r:id="rId7" name="Check Box 4">
              <controlPr locked="0" defaultSize="0" autoFill="0" autoLine="0" autoPict="0">
                <anchor moveWithCells="1">
                  <from>
                    <xdr:col>6</xdr:col>
                    <xdr:colOff>28575</xdr:colOff>
                    <xdr:row>6</xdr:row>
                    <xdr:rowOff>57150</xdr:rowOff>
                  </from>
                  <to>
                    <xdr:col>6</xdr:col>
                    <xdr:colOff>400050</xdr:colOff>
                    <xdr:row>6</xdr:row>
                    <xdr:rowOff>238125</xdr:rowOff>
                  </to>
                </anchor>
              </controlPr>
            </control>
          </mc:Choice>
        </mc:AlternateContent>
        <mc:AlternateContent xmlns:mc="http://schemas.openxmlformats.org/markup-compatibility/2006">
          <mc:Choice Requires="x14">
            <control shapeId="23560" r:id="rId8" name="Check Box 8">
              <controlPr locked="0" defaultSize="0" autoFill="0" autoLine="0" autoPict="0">
                <anchor moveWithCells="1">
                  <from>
                    <xdr:col>4</xdr:col>
                    <xdr:colOff>209550</xdr:colOff>
                    <xdr:row>20</xdr:row>
                    <xdr:rowOff>19050</xdr:rowOff>
                  </from>
                  <to>
                    <xdr:col>7</xdr:col>
                    <xdr:colOff>66675</xdr:colOff>
                    <xdr:row>20</xdr:row>
                    <xdr:rowOff>219075</xdr:rowOff>
                  </to>
                </anchor>
              </controlPr>
            </control>
          </mc:Choice>
        </mc:AlternateContent>
        <mc:AlternateContent xmlns:mc="http://schemas.openxmlformats.org/markup-compatibility/2006">
          <mc:Choice Requires="x14">
            <control shapeId="23561" r:id="rId9" name="Check Box 9">
              <controlPr locked="0" defaultSize="0" autoFill="0" autoLine="0" autoPict="0">
                <anchor moveWithCells="1">
                  <from>
                    <xdr:col>4</xdr:col>
                    <xdr:colOff>209550</xdr:colOff>
                    <xdr:row>20</xdr:row>
                    <xdr:rowOff>209550</xdr:rowOff>
                  </from>
                  <to>
                    <xdr:col>6</xdr:col>
                    <xdr:colOff>723900</xdr:colOff>
                    <xdr:row>20</xdr:row>
                    <xdr:rowOff>390525</xdr:rowOff>
                  </to>
                </anchor>
              </controlPr>
            </control>
          </mc:Choice>
        </mc:AlternateContent>
        <mc:AlternateContent xmlns:mc="http://schemas.openxmlformats.org/markup-compatibility/2006">
          <mc:Choice Requires="x14">
            <control shapeId="23562" r:id="rId10" name="Check Box 10">
              <controlPr locked="0" defaultSize="0" autoFill="0" autoLine="0" autoPict="0">
                <anchor moveWithCells="1">
                  <from>
                    <xdr:col>4</xdr:col>
                    <xdr:colOff>209550</xdr:colOff>
                    <xdr:row>20</xdr:row>
                    <xdr:rowOff>400050</xdr:rowOff>
                  </from>
                  <to>
                    <xdr:col>6</xdr:col>
                    <xdr:colOff>809625</xdr:colOff>
                    <xdr:row>20</xdr:row>
                    <xdr:rowOff>571500</xdr:rowOff>
                  </to>
                </anchor>
              </controlPr>
            </control>
          </mc:Choice>
        </mc:AlternateContent>
        <mc:AlternateContent xmlns:mc="http://schemas.openxmlformats.org/markup-compatibility/2006">
          <mc:Choice Requires="x14">
            <control shapeId="23563" r:id="rId11" name="Check Box 11">
              <controlPr locked="0" defaultSize="0" autoFill="0" autoLine="0" autoPict="0" altText="Fully fenced premises">
                <anchor moveWithCells="1">
                  <from>
                    <xdr:col>4</xdr:col>
                    <xdr:colOff>209550</xdr:colOff>
                    <xdr:row>20</xdr:row>
                    <xdr:rowOff>571500</xdr:rowOff>
                  </from>
                  <to>
                    <xdr:col>5</xdr:col>
                    <xdr:colOff>390525</xdr:colOff>
                    <xdr:row>21</xdr:row>
                    <xdr:rowOff>0</xdr:rowOff>
                  </to>
                </anchor>
              </controlPr>
            </control>
          </mc:Choice>
        </mc:AlternateContent>
        <mc:AlternateContent xmlns:mc="http://schemas.openxmlformats.org/markup-compatibility/2006">
          <mc:Choice Requires="x14">
            <control shapeId="23566" r:id="rId12" name="Check Box 14">
              <controlPr locked="0" defaultSize="0" autoFill="0" autoLine="0" autoPict="0" altText="Fully fenced premises">
                <anchor moveWithCells="1">
                  <from>
                    <xdr:col>4</xdr:col>
                    <xdr:colOff>0</xdr:colOff>
                    <xdr:row>33</xdr:row>
                    <xdr:rowOff>9525</xdr:rowOff>
                  </from>
                  <to>
                    <xdr:col>4</xdr:col>
                    <xdr:colOff>1247775</xdr:colOff>
                    <xdr:row>33</xdr:row>
                    <xdr:rowOff>180975</xdr:rowOff>
                  </to>
                </anchor>
              </controlPr>
            </control>
          </mc:Choice>
        </mc:AlternateContent>
        <mc:AlternateContent xmlns:mc="http://schemas.openxmlformats.org/markup-compatibility/2006">
          <mc:Choice Requires="x14">
            <control shapeId="23567" r:id="rId13" name="Check Box 15">
              <controlPr locked="0" defaultSize="0" autoFill="0" autoLine="0" autoPict="0">
                <anchor moveWithCells="1">
                  <from>
                    <xdr:col>4</xdr:col>
                    <xdr:colOff>1514475</xdr:colOff>
                    <xdr:row>33</xdr:row>
                    <xdr:rowOff>19050</xdr:rowOff>
                  </from>
                  <to>
                    <xdr:col>6</xdr:col>
                    <xdr:colOff>342900</xdr:colOff>
                    <xdr:row>33</xdr:row>
                    <xdr:rowOff>190500</xdr:rowOff>
                  </to>
                </anchor>
              </controlPr>
            </control>
          </mc:Choice>
        </mc:AlternateContent>
        <mc:AlternateContent xmlns:mc="http://schemas.openxmlformats.org/markup-compatibility/2006">
          <mc:Choice Requires="x14">
            <control shapeId="23568" r:id="rId14" name="Check Box 16">
              <controlPr locked="0" defaultSize="0" autoFill="0" autoLine="0" autoPict="0">
                <anchor moveWithCells="1">
                  <from>
                    <xdr:col>4</xdr:col>
                    <xdr:colOff>0</xdr:colOff>
                    <xdr:row>33</xdr:row>
                    <xdr:rowOff>161925</xdr:rowOff>
                  </from>
                  <to>
                    <xdr:col>5</xdr:col>
                    <xdr:colOff>142875</xdr:colOff>
                    <xdr:row>33</xdr:row>
                    <xdr:rowOff>333375</xdr:rowOff>
                  </to>
                </anchor>
              </controlPr>
            </control>
          </mc:Choice>
        </mc:AlternateContent>
        <mc:AlternateContent xmlns:mc="http://schemas.openxmlformats.org/markup-compatibility/2006">
          <mc:Choice Requires="x14">
            <control shapeId="23569" r:id="rId15" name="Check Box 17">
              <controlPr locked="0" defaultSize="0" autoFill="0" autoLine="0" autoPict="0">
                <anchor moveWithCells="1">
                  <from>
                    <xdr:col>4</xdr:col>
                    <xdr:colOff>1514475</xdr:colOff>
                    <xdr:row>33</xdr:row>
                    <xdr:rowOff>161925</xdr:rowOff>
                  </from>
                  <to>
                    <xdr:col>6</xdr:col>
                    <xdr:colOff>457200</xdr:colOff>
                    <xdr:row>33</xdr:row>
                    <xdr:rowOff>333375</xdr:rowOff>
                  </to>
                </anchor>
              </controlPr>
            </control>
          </mc:Choice>
        </mc:AlternateContent>
        <mc:AlternateContent xmlns:mc="http://schemas.openxmlformats.org/markup-compatibility/2006">
          <mc:Choice Requires="x14">
            <control shapeId="23570" r:id="rId16" name="Check Box 18">
              <controlPr locked="0" defaultSize="0" autoFill="0" autoLine="0" autoPict="0">
                <anchor moveWithCells="1">
                  <from>
                    <xdr:col>4</xdr:col>
                    <xdr:colOff>0</xdr:colOff>
                    <xdr:row>33</xdr:row>
                    <xdr:rowOff>323850</xdr:rowOff>
                  </from>
                  <to>
                    <xdr:col>4</xdr:col>
                    <xdr:colOff>1276350</xdr:colOff>
                    <xdr:row>33</xdr:row>
                    <xdr:rowOff>495300</xdr:rowOff>
                  </to>
                </anchor>
              </controlPr>
            </control>
          </mc:Choice>
        </mc:AlternateContent>
        <mc:AlternateContent xmlns:mc="http://schemas.openxmlformats.org/markup-compatibility/2006">
          <mc:Choice Requires="x14">
            <control shapeId="23571" r:id="rId17" name="Check Box 19">
              <controlPr locked="0" defaultSize="0" autoFill="0" autoLine="0" autoPict="0">
                <anchor moveWithCells="1">
                  <from>
                    <xdr:col>4</xdr:col>
                    <xdr:colOff>1524000</xdr:colOff>
                    <xdr:row>33</xdr:row>
                    <xdr:rowOff>323850</xdr:rowOff>
                  </from>
                  <to>
                    <xdr:col>6</xdr:col>
                    <xdr:colOff>647700</xdr:colOff>
                    <xdr:row>33</xdr:row>
                    <xdr:rowOff>504825</xdr:rowOff>
                  </to>
                </anchor>
              </controlPr>
            </control>
          </mc:Choice>
        </mc:AlternateContent>
        <mc:AlternateContent xmlns:mc="http://schemas.openxmlformats.org/markup-compatibility/2006">
          <mc:Choice Requires="x14">
            <control shapeId="23572" r:id="rId18" name="Check Box 20">
              <controlPr locked="0" defaultSize="0" autoFill="0" autoLine="0" autoPict="0">
                <anchor moveWithCells="1">
                  <from>
                    <xdr:col>4</xdr:col>
                    <xdr:colOff>0</xdr:colOff>
                    <xdr:row>33</xdr:row>
                    <xdr:rowOff>495300</xdr:rowOff>
                  </from>
                  <to>
                    <xdr:col>5</xdr:col>
                    <xdr:colOff>333375</xdr:colOff>
                    <xdr:row>33</xdr:row>
                    <xdr:rowOff>666750</xdr:rowOff>
                  </to>
                </anchor>
              </controlPr>
            </control>
          </mc:Choice>
        </mc:AlternateContent>
        <mc:AlternateContent xmlns:mc="http://schemas.openxmlformats.org/markup-compatibility/2006">
          <mc:Choice Requires="x14">
            <control shapeId="23587" r:id="rId19" name="Check Box 35">
              <controlPr locked="0" defaultSize="0" autoFill="0" autoLine="0" autoPict="0">
                <anchor moveWithCells="1">
                  <from>
                    <xdr:col>4</xdr:col>
                    <xdr:colOff>9525</xdr:colOff>
                    <xdr:row>42</xdr:row>
                    <xdr:rowOff>47625</xdr:rowOff>
                  </from>
                  <to>
                    <xdr:col>6</xdr:col>
                    <xdr:colOff>485775</xdr:colOff>
                    <xdr:row>42</xdr:row>
                    <xdr:rowOff>219075</xdr:rowOff>
                  </to>
                </anchor>
              </controlPr>
            </control>
          </mc:Choice>
        </mc:AlternateContent>
        <mc:AlternateContent xmlns:mc="http://schemas.openxmlformats.org/markup-compatibility/2006">
          <mc:Choice Requires="x14">
            <control shapeId="23588" r:id="rId20" name="Check Box 36">
              <controlPr locked="0" defaultSize="0" autoFill="0" autoLine="0" autoPict="0">
                <anchor moveWithCells="1">
                  <from>
                    <xdr:col>4</xdr:col>
                    <xdr:colOff>9525</xdr:colOff>
                    <xdr:row>42</xdr:row>
                    <xdr:rowOff>228600</xdr:rowOff>
                  </from>
                  <to>
                    <xdr:col>6</xdr:col>
                    <xdr:colOff>295275</xdr:colOff>
                    <xdr:row>42</xdr:row>
                    <xdr:rowOff>400050</xdr:rowOff>
                  </to>
                </anchor>
              </controlPr>
            </control>
          </mc:Choice>
        </mc:AlternateContent>
        <mc:AlternateContent xmlns:mc="http://schemas.openxmlformats.org/markup-compatibility/2006">
          <mc:Choice Requires="x14">
            <control shapeId="23590" r:id="rId21" name="Check Box 38">
              <controlPr locked="0" defaultSize="0" autoFill="0" autoLine="0" autoPict="0">
                <anchor moveWithCells="1">
                  <from>
                    <xdr:col>4</xdr:col>
                    <xdr:colOff>9525</xdr:colOff>
                    <xdr:row>42</xdr:row>
                    <xdr:rowOff>409575</xdr:rowOff>
                  </from>
                  <to>
                    <xdr:col>6</xdr:col>
                    <xdr:colOff>333375</xdr:colOff>
                    <xdr:row>42</xdr:row>
                    <xdr:rowOff>590550</xdr:rowOff>
                  </to>
                </anchor>
              </controlPr>
            </control>
          </mc:Choice>
        </mc:AlternateContent>
        <mc:AlternateContent xmlns:mc="http://schemas.openxmlformats.org/markup-compatibility/2006">
          <mc:Choice Requires="x14">
            <control shapeId="23591" r:id="rId22" name="Check Box 39">
              <controlPr locked="0" defaultSize="0" autoFill="0" autoLine="0" autoPict="0" altText="Applicant has a Contract Driver contract in place. (Provide a copy prior to binding.)">
                <anchor moveWithCells="1">
                  <from>
                    <xdr:col>4</xdr:col>
                    <xdr:colOff>9525</xdr:colOff>
                    <xdr:row>42</xdr:row>
                    <xdr:rowOff>581025</xdr:rowOff>
                  </from>
                  <to>
                    <xdr:col>6</xdr:col>
                    <xdr:colOff>571500</xdr:colOff>
                    <xdr:row>42</xdr:row>
                    <xdr:rowOff>1000125</xdr:rowOff>
                  </to>
                </anchor>
              </controlPr>
            </control>
          </mc:Choice>
        </mc:AlternateContent>
        <mc:AlternateContent xmlns:mc="http://schemas.openxmlformats.org/markup-compatibility/2006">
          <mc:Choice Requires="x14">
            <control shapeId="23594" r:id="rId23" name="Check Box 42">
              <controlPr locked="0" defaultSize="0" autoFill="0" autoLine="0" autoPict="0">
                <anchor moveWithCells="1">
                  <from>
                    <xdr:col>4</xdr:col>
                    <xdr:colOff>19050</xdr:colOff>
                    <xdr:row>60</xdr:row>
                    <xdr:rowOff>19050</xdr:rowOff>
                  </from>
                  <to>
                    <xdr:col>4</xdr:col>
                    <xdr:colOff>981075</xdr:colOff>
                    <xdr:row>60</xdr:row>
                    <xdr:rowOff>190500</xdr:rowOff>
                  </to>
                </anchor>
              </controlPr>
            </control>
          </mc:Choice>
        </mc:AlternateContent>
        <mc:AlternateContent xmlns:mc="http://schemas.openxmlformats.org/markup-compatibility/2006">
          <mc:Choice Requires="x14">
            <control shapeId="23595" r:id="rId24" name="Check Box 43">
              <controlPr locked="0" defaultSize="0" autoFill="0" autoLine="0" autoPict="0">
                <anchor moveWithCells="1">
                  <from>
                    <xdr:col>4</xdr:col>
                    <xdr:colOff>1076325</xdr:colOff>
                    <xdr:row>60</xdr:row>
                    <xdr:rowOff>19050</xdr:rowOff>
                  </from>
                  <to>
                    <xdr:col>5</xdr:col>
                    <xdr:colOff>419100</xdr:colOff>
                    <xdr:row>60</xdr:row>
                    <xdr:rowOff>190500</xdr:rowOff>
                  </to>
                </anchor>
              </controlPr>
            </control>
          </mc:Choice>
        </mc:AlternateContent>
        <mc:AlternateContent xmlns:mc="http://schemas.openxmlformats.org/markup-compatibility/2006">
          <mc:Choice Requires="x14">
            <control shapeId="23596" r:id="rId25" name="Check Box 44">
              <controlPr locked="0" defaultSize="0" autoFill="0" autoLine="0" autoPict="0">
                <anchor moveWithCells="1">
                  <from>
                    <xdr:col>5</xdr:col>
                    <xdr:colOff>85725</xdr:colOff>
                    <xdr:row>60</xdr:row>
                    <xdr:rowOff>9525</xdr:rowOff>
                  </from>
                  <to>
                    <xdr:col>5</xdr:col>
                    <xdr:colOff>1171575</xdr:colOff>
                    <xdr:row>60</xdr:row>
                    <xdr:rowOff>219075</xdr:rowOff>
                  </to>
                </anchor>
              </controlPr>
            </control>
          </mc:Choice>
        </mc:AlternateContent>
        <mc:AlternateContent xmlns:mc="http://schemas.openxmlformats.org/markup-compatibility/2006">
          <mc:Choice Requires="x14">
            <control shapeId="23597" r:id="rId26" name="Check Box 45">
              <controlPr locked="0" defaultSize="0" autoFill="0" autoLine="0" autoPict="0">
                <anchor moveWithCells="1">
                  <from>
                    <xdr:col>4</xdr:col>
                    <xdr:colOff>19050</xdr:colOff>
                    <xdr:row>61</xdr:row>
                    <xdr:rowOff>76200</xdr:rowOff>
                  </from>
                  <to>
                    <xdr:col>5</xdr:col>
                    <xdr:colOff>28575</xdr:colOff>
                    <xdr:row>61</xdr:row>
                    <xdr:rowOff>247650</xdr:rowOff>
                  </to>
                </anchor>
              </controlPr>
            </control>
          </mc:Choice>
        </mc:AlternateContent>
        <mc:AlternateContent xmlns:mc="http://schemas.openxmlformats.org/markup-compatibility/2006">
          <mc:Choice Requires="x14">
            <control shapeId="23598" r:id="rId27" name="Check Box 46">
              <controlPr locked="0" defaultSize="0" autoFill="0" autoLine="0" autoPict="0">
                <anchor moveWithCells="1">
                  <from>
                    <xdr:col>4</xdr:col>
                    <xdr:colOff>1304925</xdr:colOff>
                    <xdr:row>61</xdr:row>
                    <xdr:rowOff>76200</xdr:rowOff>
                  </from>
                  <to>
                    <xdr:col>6</xdr:col>
                    <xdr:colOff>133350</xdr:colOff>
                    <xdr:row>61</xdr:row>
                    <xdr:rowOff>247650</xdr:rowOff>
                  </to>
                </anchor>
              </controlPr>
            </control>
          </mc:Choice>
        </mc:AlternateContent>
        <mc:AlternateContent xmlns:mc="http://schemas.openxmlformats.org/markup-compatibility/2006">
          <mc:Choice Requires="x14">
            <control shapeId="23599" r:id="rId28" name="Check Box 47">
              <controlPr locked="0" defaultSize="0" autoFill="0" autoLine="0" autoPict="0">
                <anchor moveWithCells="1">
                  <from>
                    <xdr:col>4</xdr:col>
                    <xdr:colOff>19050</xdr:colOff>
                    <xdr:row>61</xdr:row>
                    <xdr:rowOff>247650</xdr:rowOff>
                  </from>
                  <to>
                    <xdr:col>5</xdr:col>
                    <xdr:colOff>28575</xdr:colOff>
                    <xdr:row>61</xdr:row>
                    <xdr:rowOff>428625</xdr:rowOff>
                  </to>
                </anchor>
              </controlPr>
            </control>
          </mc:Choice>
        </mc:AlternateContent>
        <mc:AlternateContent xmlns:mc="http://schemas.openxmlformats.org/markup-compatibility/2006">
          <mc:Choice Requires="x14">
            <control shapeId="23600" r:id="rId29" name="Check Box 48">
              <controlPr locked="0" defaultSize="0" autoFill="0" autoLine="0" autoPict="0">
                <anchor moveWithCells="1">
                  <from>
                    <xdr:col>4</xdr:col>
                    <xdr:colOff>19050</xdr:colOff>
                    <xdr:row>61</xdr:row>
                    <xdr:rowOff>428625</xdr:rowOff>
                  </from>
                  <to>
                    <xdr:col>5</xdr:col>
                    <xdr:colOff>38100</xdr:colOff>
                    <xdr:row>61</xdr:row>
                    <xdr:rowOff>600075</xdr:rowOff>
                  </to>
                </anchor>
              </controlPr>
            </control>
          </mc:Choice>
        </mc:AlternateContent>
        <mc:AlternateContent xmlns:mc="http://schemas.openxmlformats.org/markup-compatibility/2006">
          <mc:Choice Requires="x14">
            <control shapeId="23601" r:id="rId30" name="Check Box 49">
              <controlPr locked="0" defaultSize="0" autoFill="0" autoLine="0" autoPict="0">
                <anchor moveWithCells="1">
                  <from>
                    <xdr:col>4</xdr:col>
                    <xdr:colOff>1314450</xdr:colOff>
                    <xdr:row>61</xdr:row>
                    <xdr:rowOff>238125</xdr:rowOff>
                  </from>
                  <to>
                    <xdr:col>6</xdr:col>
                    <xdr:colOff>142875</xdr:colOff>
                    <xdr:row>61</xdr:row>
                    <xdr:rowOff>409575</xdr:rowOff>
                  </to>
                </anchor>
              </controlPr>
            </control>
          </mc:Choice>
        </mc:AlternateContent>
        <mc:AlternateContent xmlns:mc="http://schemas.openxmlformats.org/markup-compatibility/2006">
          <mc:Choice Requires="x14">
            <control shapeId="23602" r:id="rId31" name="Check Box 50">
              <controlPr locked="0" defaultSize="0" autoFill="0" autoLine="0" autoPict="0">
                <anchor moveWithCells="1">
                  <from>
                    <xdr:col>4</xdr:col>
                    <xdr:colOff>1323975</xdr:colOff>
                    <xdr:row>61</xdr:row>
                    <xdr:rowOff>409575</xdr:rowOff>
                  </from>
                  <to>
                    <xdr:col>6</xdr:col>
                    <xdr:colOff>152400</xdr:colOff>
                    <xdr:row>61</xdr:row>
                    <xdr:rowOff>590550</xdr:rowOff>
                  </to>
                </anchor>
              </controlPr>
            </control>
          </mc:Choice>
        </mc:AlternateContent>
        <mc:AlternateContent xmlns:mc="http://schemas.openxmlformats.org/markup-compatibility/2006">
          <mc:Choice Requires="x14">
            <control shapeId="23603" r:id="rId32" name="Check Box 51">
              <controlPr locked="0" defaultSize="0" autoFill="0" autoLine="0" autoPict="0">
                <anchor moveWithCells="1">
                  <from>
                    <xdr:col>4</xdr:col>
                    <xdr:colOff>19050</xdr:colOff>
                    <xdr:row>61</xdr:row>
                    <xdr:rowOff>600075</xdr:rowOff>
                  </from>
                  <to>
                    <xdr:col>5</xdr:col>
                    <xdr:colOff>38100</xdr:colOff>
                    <xdr:row>61</xdr:row>
                    <xdr:rowOff>781050</xdr:rowOff>
                  </to>
                </anchor>
              </controlPr>
            </control>
          </mc:Choice>
        </mc:AlternateContent>
        <mc:AlternateContent xmlns:mc="http://schemas.openxmlformats.org/markup-compatibility/2006">
          <mc:Choice Requires="x14">
            <control shapeId="23604" r:id="rId33" name="Check Box 52">
              <controlPr locked="0" defaultSize="0" autoFill="0" autoLine="0" autoPict="0">
                <anchor moveWithCells="1">
                  <from>
                    <xdr:col>5</xdr:col>
                    <xdr:colOff>9525</xdr:colOff>
                    <xdr:row>61</xdr:row>
                    <xdr:rowOff>628650</xdr:rowOff>
                  </from>
                  <to>
                    <xdr:col>6</xdr:col>
                    <xdr:colOff>1009650</xdr:colOff>
                    <xdr:row>61</xdr:row>
                    <xdr:rowOff>819150</xdr:rowOff>
                  </to>
                </anchor>
              </controlPr>
            </control>
          </mc:Choice>
        </mc:AlternateContent>
        <mc:AlternateContent xmlns:mc="http://schemas.openxmlformats.org/markup-compatibility/2006">
          <mc:Choice Requires="x14">
            <control shapeId="23605" r:id="rId34" name="Check Box 53">
              <controlPr locked="0" defaultSize="0" autoFill="0" autoLine="0" autoPict="0">
                <anchor moveWithCells="1">
                  <from>
                    <xdr:col>5</xdr:col>
                    <xdr:colOff>933450</xdr:colOff>
                    <xdr:row>61</xdr:row>
                    <xdr:rowOff>447675</xdr:rowOff>
                  </from>
                  <to>
                    <xdr:col>7</xdr:col>
                    <xdr:colOff>95250</xdr:colOff>
                    <xdr:row>61</xdr:row>
                    <xdr:rowOff>628650</xdr:rowOff>
                  </to>
                </anchor>
              </controlPr>
            </control>
          </mc:Choice>
        </mc:AlternateContent>
        <mc:AlternateContent xmlns:mc="http://schemas.openxmlformats.org/markup-compatibility/2006">
          <mc:Choice Requires="x14">
            <control shapeId="23606" r:id="rId35" name="Check Box 54">
              <controlPr locked="0" defaultSize="0" autoFill="0" autoLine="0" autoPict="0">
                <anchor moveWithCells="1">
                  <from>
                    <xdr:col>5</xdr:col>
                    <xdr:colOff>952500</xdr:colOff>
                    <xdr:row>61</xdr:row>
                    <xdr:rowOff>247650</xdr:rowOff>
                  </from>
                  <to>
                    <xdr:col>7</xdr:col>
                    <xdr:colOff>114300</xdr:colOff>
                    <xdr:row>61</xdr:row>
                    <xdr:rowOff>428625</xdr:rowOff>
                  </to>
                </anchor>
              </controlPr>
            </control>
          </mc:Choice>
        </mc:AlternateContent>
        <mc:AlternateContent xmlns:mc="http://schemas.openxmlformats.org/markup-compatibility/2006">
          <mc:Choice Requires="x14">
            <control shapeId="23607" r:id="rId36" name="Check Box 55">
              <controlPr locked="0" defaultSize="0" autoFill="0" autoLine="0" autoPict="0">
                <anchor moveWithCells="1">
                  <from>
                    <xdr:col>5</xdr:col>
                    <xdr:colOff>952500</xdr:colOff>
                    <xdr:row>61</xdr:row>
                    <xdr:rowOff>76200</xdr:rowOff>
                  </from>
                  <to>
                    <xdr:col>6</xdr:col>
                    <xdr:colOff>1276350</xdr:colOff>
                    <xdr:row>61</xdr:row>
                    <xdr:rowOff>247650</xdr:rowOff>
                  </to>
                </anchor>
              </controlPr>
            </control>
          </mc:Choice>
        </mc:AlternateContent>
        <mc:AlternateContent xmlns:mc="http://schemas.openxmlformats.org/markup-compatibility/2006">
          <mc:Choice Requires="x14">
            <control shapeId="23608" r:id="rId37" name="Check Box 56">
              <controlPr locked="0" defaultSize="0" autoFill="0" autoLine="0" autoPict="0">
                <anchor moveWithCells="1">
                  <from>
                    <xdr:col>4</xdr:col>
                    <xdr:colOff>9525</xdr:colOff>
                    <xdr:row>69</xdr:row>
                    <xdr:rowOff>28575</xdr:rowOff>
                  </from>
                  <to>
                    <xdr:col>7</xdr:col>
                    <xdr:colOff>266700</xdr:colOff>
                    <xdr:row>69</xdr:row>
                    <xdr:rowOff>209550</xdr:rowOff>
                  </to>
                </anchor>
              </controlPr>
            </control>
          </mc:Choice>
        </mc:AlternateContent>
        <mc:AlternateContent xmlns:mc="http://schemas.openxmlformats.org/markup-compatibility/2006">
          <mc:Choice Requires="x14">
            <control shapeId="23609" r:id="rId38" name="Check Box 57">
              <controlPr locked="0" defaultSize="0" autoFill="0" autoLine="0" autoPict="0">
                <anchor moveWithCells="1">
                  <from>
                    <xdr:col>4</xdr:col>
                    <xdr:colOff>9525</xdr:colOff>
                    <xdr:row>69</xdr:row>
                    <xdr:rowOff>190500</xdr:rowOff>
                  </from>
                  <to>
                    <xdr:col>7</xdr:col>
                    <xdr:colOff>38100</xdr:colOff>
                    <xdr:row>69</xdr:row>
                    <xdr:rowOff>361950</xdr:rowOff>
                  </to>
                </anchor>
              </controlPr>
            </control>
          </mc:Choice>
        </mc:AlternateContent>
        <mc:AlternateContent xmlns:mc="http://schemas.openxmlformats.org/markup-compatibility/2006">
          <mc:Choice Requires="x14">
            <control shapeId="23610" r:id="rId39" name="Check Box 58">
              <controlPr locked="0" defaultSize="0" autoFill="0" autoLine="0" autoPict="0">
                <anchor moveWithCells="1">
                  <from>
                    <xdr:col>4</xdr:col>
                    <xdr:colOff>9525</xdr:colOff>
                    <xdr:row>69</xdr:row>
                    <xdr:rowOff>342900</xdr:rowOff>
                  </from>
                  <to>
                    <xdr:col>6</xdr:col>
                    <xdr:colOff>1009650</xdr:colOff>
                    <xdr:row>69</xdr:row>
                    <xdr:rowOff>571500</xdr:rowOff>
                  </to>
                </anchor>
              </controlPr>
            </control>
          </mc:Choice>
        </mc:AlternateContent>
        <mc:AlternateContent xmlns:mc="http://schemas.openxmlformats.org/markup-compatibility/2006">
          <mc:Choice Requires="x14">
            <control shapeId="23621" r:id="rId40" name="Check Box 69">
              <controlPr locked="0" defaultSize="0" autoFill="0" autoLine="0" autoPict="0">
                <anchor moveWithCells="1">
                  <from>
                    <xdr:col>4</xdr:col>
                    <xdr:colOff>1533525</xdr:colOff>
                    <xdr:row>33</xdr:row>
                    <xdr:rowOff>419100</xdr:rowOff>
                  </from>
                  <to>
                    <xdr:col>6</xdr:col>
                    <xdr:colOff>676275</xdr:colOff>
                    <xdr:row>33</xdr:row>
                    <xdr:rowOff>762000</xdr:rowOff>
                  </to>
                </anchor>
              </controlPr>
            </control>
          </mc:Choice>
        </mc:AlternateContent>
        <mc:AlternateContent xmlns:mc="http://schemas.openxmlformats.org/markup-compatibility/2006">
          <mc:Choice Requires="x14">
            <control shapeId="23624" r:id="rId41" name="Button 72">
              <controlPr defaultSize="0" print="0" autoFill="0" autoPict="0" macro="[0]!R_GetTier">
                <anchor moveWithCells="1" sizeWithCells="1">
                  <from>
                    <xdr:col>2</xdr:col>
                    <xdr:colOff>76200</xdr:colOff>
                    <xdr:row>1</xdr:row>
                    <xdr:rowOff>38100</xdr:rowOff>
                  </from>
                  <to>
                    <xdr:col>2</xdr:col>
                    <xdr:colOff>161925</xdr:colOff>
                    <xdr:row>1</xdr:row>
                    <xdr:rowOff>114300</xdr:rowOff>
                  </to>
                </anchor>
              </controlPr>
            </control>
          </mc:Choice>
        </mc:AlternateContent>
        <mc:AlternateContent xmlns:mc="http://schemas.openxmlformats.org/markup-compatibility/2006">
          <mc:Choice Requires="x14">
            <control shapeId="23635" r:id="rId42" name="Check Box 83">
              <controlPr locked="0" defaultSize="0" autoFill="0" autoLine="0" autoPict="0">
                <anchor moveWithCells="1">
                  <from>
                    <xdr:col>4</xdr:col>
                    <xdr:colOff>9525</xdr:colOff>
                    <xdr:row>69</xdr:row>
                    <xdr:rowOff>504825</xdr:rowOff>
                  </from>
                  <to>
                    <xdr:col>6</xdr:col>
                    <xdr:colOff>1009650</xdr:colOff>
                    <xdr:row>70</xdr:row>
                    <xdr:rowOff>95250</xdr:rowOff>
                  </to>
                </anchor>
              </controlPr>
            </control>
          </mc:Choice>
        </mc:AlternateContent>
        <mc:AlternateContent xmlns:mc="http://schemas.openxmlformats.org/markup-compatibility/2006">
          <mc:Choice Requires="x14">
            <control shapeId="23636" r:id="rId43" name="Check Box 84">
              <controlPr locked="0" defaultSize="0" autoFill="0" autoLine="0" autoPict="0">
                <anchor moveWithCells="1">
                  <from>
                    <xdr:col>4</xdr:col>
                    <xdr:colOff>19050</xdr:colOff>
                    <xdr:row>61</xdr:row>
                    <xdr:rowOff>809625</xdr:rowOff>
                  </from>
                  <to>
                    <xdr:col>5</xdr:col>
                    <xdr:colOff>552450</xdr:colOff>
                    <xdr:row>61</xdr:row>
                    <xdr:rowOff>1009650</xdr:rowOff>
                  </to>
                </anchor>
              </controlPr>
            </control>
          </mc:Choice>
        </mc:AlternateContent>
        <mc:AlternateContent xmlns:mc="http://schemas.openxmlformats.org/markup-compatibility/2006">
          <mc:Choice Requires="x14">
            <control shapeId="23637" r:id="rId44" name="Check Box 85">
              <controlPr locked="0" defaultSize="0" autoFill="0" autoLine="0" autoPict="0">
                <anchor moveWithCells="1">
                  <from>
                    <xdr:col>5</xdr:col>
                    <xdr:colOff>1009650</xdr:colOff>
                    <xdr:row>60</xdr:row>
                    <xdr:rowOff>19050</xdr:rowOff>
                  </from>
                  <to>
                    <xdr:col>6</xdr:col>
                    <xdr:colOff>914400</xdr:colOff>
                    <xdr:row>60</xdr:row>
                    <xdr:rowOff>238125</xdr:rowOff>
                  </to>
                </anchor>
              </controlPr>
            </control>
          </mc:Choice>
        </mc:AlternateContent>
        <mc:AlternateContent xmlns:mc="http://schemas.openxmlformats.org/markup-compatibility/2006">
          <mc:Choice Requires="x14">
            <control shapeId="23638" r:id="rId45" name="Button 86">
              <controlPr defaultSize="0" print="0" autoFill="0" autoPict="0" macro="[0]!CATUnhide">
                <anchor moveWithCells="1" sizeWithCells="1">
                  <from>
                    <xdr:col>0</xdr:col>
                    <xdr:colOff>19050</xdr:colOff>
                    <xdr:row>0</xdr:row>
                    <xdr:rowOff>171450</xdr:rowOff>
                  </from>
                  <to>
                    <xdr:col>0</xdr:col>
                    <xdr:colOff>561975</xdr:colOff>
                    <xdr:row>1</xdr:row>
                    <xdr:rowOff>152400</xdr:rowOff>
                  </to>
                </anchor>
              </controlPr>
            </control>
          </mc:Choice>
        </mc:AlternateContent>
        <mc:AlternateContent xmlns:mc="http://schemas.openxmlformats.org/markup-compatibility/2006">
          <mc:Choice Requires="x14">
            <control shapeId="23639" r:id="rId46" name="Button 87">
              <controlPr defaultSize="0" print="0" autoFill="0" autoPict="0" macro="[0]!GetInsuranceScore_Click">
                <anchor moveWithCells="1" sizeWithCells="1">
                  <from>
                    <xdr:col>7</xdr:col>
                    <xdr:colOff>47625</xdr:colOff>
                    <xdr:row>1</xdr:row>
                    <xdr:rowOff>9525</xdr:rowOff>
                  </from>
                  <to>
                    <xdr:col>8</xdr:col>
                    <xdr:colOff>76200</xdr:colOff>
                    <xdr:row>2</xdr:row>
                    <xdr:rowOff>9525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pageSetUpPr fitToPage="1"/>
  </sheetPr>
  <dimension ref="A1:J68"/>
  <sheetViews>
    <sheetView showGridLines="0" zoomScale="85" zoomScaleNormal="85" workbookViewId="0">
      <selection activeCell="H17" sqref="H17"/>
    </sheetView>
  </sheetViews>
  <sheetFormatPr defaultColWidth="9.140625" defaultRowHeight="17.25" customHeight="1" x14ac:dyDescent="0.2"/>
  <cols>
    <col min="1" max="1" width="5.28515625" style="207" customWidth="1"/>
    <col min="2" max="2" width="23.7109375" style="207" customWidth="1"/>
    <col min="3" max="3" width="0.5703125" style="207" customWidth="1"/>
    <col min="4" max="4" width="31.140625" style="207" customWidth="1"/>
    <col min="5" max="5" width="0.5703125" style="207" customWidth="1"/>
    <col min="6" max="6" width="23.7109375" style="207" customWidth="1"/>
    <col min="7" max="7" width="0.5703125" style="207" customWidth="1"/>
    <col min="8" max="8" width="54.7109375" style="207" customWidth="1"/>
    <col min="9" max="9" width="20.28515625" style="207" customWidth="1"/>
    <col min="10" max="10" width="134.5703125" style="207" hidden="1" customWidth="1"/>
    <col min="11" max="16384" width="9.140625" style="207"/>
  </cols>
  <sheetData>
    <row r="1" spans="1:10" ht="5.25" customHeight="1" x14ac:dyDescent="0.2">
      <c r="A1" s="204"/>
      <c r="B1" s="205"/>
      <c r="C1" s="205"/>
      <c r="D1" s="205"/>
      <c r="E1" s="204"/>
      <c r="F1" s="206"/>
      <c r="G1" s="206"/>
      <c r="H1" s="206"/>
      <c r="I1" s="204"/>
      <c r="J1" s="204"/>
    </row>
    <row r="2" spans="1:10" ht="17.25" customHeight="1" x14ac:dyDescent="0.2">
      <c r="A2" s="208"/>
      <c r="B2" s="1868" t="s">
        <v>1050</v>
      </c>
      <c r="C2" s="1868"/>
      <c r="D2" s="1868"/>
      <c r="E2" s="1869"/>
      <c r="F2" s="1869"/>
      <c r="G2" s="1869"/>
      <c r="H2" s="1870"/>
      <c r="I2" s="208"/>
      <c r="J2" s="204"/>
    </row>
    <row r="3" spans="1:10" ht="5.25" customHeight="1" x14ac:dyDescent="0.2">
      <c r="A3" s="208"/>
      <c r="B3" s="209"/>
      <c r="C3" s="209"/>
      <c r="D3" s="209"/>
      <c r="E3" s="208"/>
      <c r="F3" s="206"/>
      <c r="G3" s="206"/>
      <c r="H3" s="206"/>
      <c r="I3" s="208"/>
      <c r="J3" s="204"/>
    </row>
    <row r="4" spans="1:10" ht="5.25" customHeight="1" x14ac:dyDescent="0.2">
      <c r="A4" s="208"/>
      <c r="B4" s="209"/>
      <c r="C4" s="209"/>
      <c r="D4" s="209"/>
      <c r="E4" s="208"/>
      <c r="F4" s="206"/>
      <c r="G4" s="206"/>
      <c r="H4" s="206"/>
      <c r="I4" s="208"/>
      <c r="J4" s="204"/>
    </row>
    <row r="5" spans="1:10" ht="5.25" customHeight="1" thickBot="1" x14ac:dyDescent="0.25">
      <c r="A5" s="208"/>
      <c r="B5" s="209"/>
      <c r="C5" s="209"/>
      <c r="D5" s="209"/>
      <c r="E5" s="208"/>
      <c r="F5" s="206"/>
      <c r="G5" s="206"/>
      <c r="H5" s="206"/>
      <c r="I5" s="208"/>
      <c r="J5" s="204"/>
    </row>
    <row r="6" spans="1:10" ht="42" customHeight="1" thickBot="1" x14ac:dyDescent="0.25">
      <c r="A6" s="208"/>
      <c r="B6" s="1871" t="s">
        <v>1051</v>
      </c>
      <c r="C6" s="1872"/>
      <c r="D6" s="1872"/>
      <c r="E6" s="1872"/>
      <c r="F6" s="1872"/>
      <c r="G6" s="1872"/>
      <c r="H6" s="1873"/>
      <c r="I6" s="208"/>
      <c r="J6" s="204"/>
    </row>
    <row r="7" spans="1:10" ht="17.25" customHeight="1" x14ac:dyDescent="0.2">
      <c r="A7" s="208"/>
      <c r="B7" s="211" t="s">
        <v>858</v>
      </c>
      <c r="C7" s="208"/>
      <c r="D7" s="208"/>
      <c r="E7" s="208"/>
      <c r="F7" s="212"/>
      <c r="G7" s="213"/>
      <c r="H7" s="213"/>
      <c r="I7" s="208"/>
      <c r="J7" s="204"/>
    </row>
    <row r="8" spans="1:10" ht="5.25" customHeight="1" x14ac:dyDescent="0.2">
      <c r="A8" s="208"/>
      <c r="B8" s="209"/>
      <c r="C8" s="209"/>
      <c r="D8" s="209"/>
      <c r="E8" s="208"/>
      <c r="F8" s="206"/>
      <c r="G8" s="206"/>
      <c r="H8" s="206"/>
      <c r="I8" s="208"/>
      <c r="J8" s="204"/>
    </row>
    <row r="9" spans="1:10" ht="17.25" customHeight="1" x14ac:dyDescent="0.2">
      <c r="A9" s="208"/>
      <c r="B9" s="955" t="s">
        <v>1047</v>
      </c>
      <c r="C9" s="214"/>
      <c r="D9" s="956" t="str">
        <f>IF(A_Start="","", A_Start)</f>
        <v/>
      </c>
      <c r="E9" s="214"/>
      <c r="F9" s="955" t="s">
        <v>859</v>
      </c>
      <c r="G9" s="214"/>
      <c r="H9" s="956" t="str">
        <f>IF(A_First_Named_Insured="","", A_First_Named_Insured)</f>
        <v/>
      </c>
      <c r="I9" s="208"/>
      <c r="J9" s="204"/>
    </row>
    <row r="10" spans="1:10" ht="12.75" x14ac:dyDescent="0.2">
      <c r="A10" s="208"/>
      <c r="B10" s="955" t="s">
        <v>881</v>
      </c>
      <c r="C10" s="214"/>
      <c r="D10" s="960"/>
      <c r="E10" s="214"/>
      <c r="F10" s="955" t="s">
        <v>860</v>
      </c>
      <c r="G10" s="214"/>
      <c r="H10" s="957" t="str">
        <f>IF(A_Prop_Eff_Date="","", A_Prop_Eff_Date+365)</f>
        <v/>
      </c>
      <c r="I10" s="208"/>
      <c r="J10" s="204"/>
    </row>
    <row r="11" spans="1:10" ht="17.25" customHeight="1" x14ac:dyDescent="0.2">
      <c r="A11" s="208"/>
      <c r="B11" s="955" t="s">
        <v>1049</v>
      </c>
      <c r="C11" s="214"/>
      <c r="D11" s="956" t="str">
        <f>IF(A_BAC="","",A_BAC)</f>
        <v/>
      </c>
      <c r="E11" s="214"/>
      <c r="F11" s="955" t="s">
        <v>861</v>
      </c>
      <c r="G11" s="214"/>
      <c r="H11" s="957" t="str">
        <f>IF(A_Need_By_Date="","", A_Need_By_Date)</f>
        <v/>
      </c>
      <c r="I11" s="208"/>
      <c r="J11" s="204"/>
    </row>
    <row r="12" spans="1:10" ht="5.25" customHeight="1" x14ac:dyDescent="0.2">
      <c r="A12" s="208"/>
      <c r="B12" s="209"/>
      <c r="C12" s="209"/>
      <c r="D12" s="209"/>
      <c r="E12" s="208"/>
      <c r="F12" s="206"/>
      <c r="G12" s="206"/>
      <c r="H12" s="206"/>
      <c r="I12" s="208"/>
      <c r="J12" s="204"/>
    </row>
    <row r="13" spans="1:10" s="210" customFormat="1" ht="17.25" customHeight="1" x14ac:dyDescent="0.2">
      <c r="A13" s="208"/>
      <c r="B13" s="1839" t="s">
        <v>1052</v>
      </c>
      <c r="C13" s="1839"/>
      <c r="D13" s="1839"/>
      <c r="E13" s="208"/>
      <c r="F13" s="208"/>
      <c r="G13" s="208"/>
      <c r="H13" s="208"/>
      <c r="I13" s="208"/>
      <c r="J13" s="208"/>
    </row>
    <row r="14" spans="1:10" ht="5.25" customHeight="1" x14ac:dyDescent="0.2">
      <c r="A14" s="208"/>
      <c r="B14" s="209"/>
      <c r="C14" s="209"/>
      <c r="D14" s="209"/>
      <c r="E14" s="208"/>
      <c r="F14" s="206"/>
      <c r="G14" s="206"/>
      <c r="H14" s="206"/>
      <c r="I14" s="208"/>
      <c r="J14" s="204"/>
    </row>
    <row r="15" spans="1:10" ht="17.25" customHeight="1" x14ac:dyDescent="0.2">
      <c r="A15" s="208"/>
      <c r="B15" s="1875" t="s">
        <v>2061</v>
      </c>
      <c r="C15" s="1875"/>
      <c r="D15" s="1875"/>
      <c r="E15" s="1855"/>
      <c r="F15" s="1855"/>
      <c r="G15" s="214"/>
      <c r="H15" s="997"/>
      <c r="I15" s="213"/>
      <c r="J15" s="204"/>
    </row>
    <row r="16" spans="1:10" ht="17.25" customHeight="1" x14ac:dyDescent="0.2">
      <c r="A16" s="208"/>
      <c r="B16" s="1875" t="s">
        <v>862</v>
      </c>
      <c r="C16" s="1855"/>
      <c r="D16" s="1855"/>
      <c r="E16" s="1855"/>
      <c r="F16" s="1855"/>
      <c r="G16" s="214"/>
      <c r="H16" s="959"/>
      <c r="I16" s="208"/>
      <c r="J16" s="204"/>
    </row>
    <row r="17" spans="1:10" ht="33.75" customHeight="1" x14ac:dyDescent="0.2">
      <c r="A17" s="208"/>
      <c r="B17" s="1875" t="s">
        <v>1140</v>
      </c>
      <c r="C17" s="1875"/>
      <c r="D17" s="1875"/>
      <c r="E17" s="1855"/>
      <c r="F17" s="1855"/>
      <c r="G17" s="214"/>
      <c r="H17" s="959"/>
      <c r="I17" s="208"/>
      <c r="J17" s="204"/>
    </row>
    <row r="18" spans="1:10" ht="52.5" customHeight="1" x14ac:dyDescent="0.2">
      <c r="A18" s="208"/>
      <c r="B18" s="1875" t="s">
        <v>863</v>
      </c>
      <c r="C18" s="1875"/>
      <c r="D18" s="1875"/>
      <c r="E18" s="1855"/>
      <c r="F18" s="1855"/>
      <c r="G18" s="214"/>
      <c r="H18" s="959"/>
      <c r="I18" s="208"/>
      <c r="J18" s="204"/>
    </row>
    <row r="19" spans="1:10" ht="17.25" customHeight="1" x14ac:dyDescent="0.2">
      <c r="A19" s="208"/>
      <c r="B19" s="1875" t="s">
        <v>864</v>
      </c>
      <c r="C19" s="1875"/>
      <c r="D19" s="1875"/>
      <c r="E19" s="1875"/>
      <c r="F19" s="1855"/>
      <c r="G19" s="214"/>
      <c r="H19" s="959"/>
      <c r="I19" s="208"/>
      <c r="J19" s="204"/>
    </row>
    <row r="20" spans="1:10" ht="5.25" customHeight="1" x14ac:dyDescent="0.2">
      <c r="A20" s="208"/>
      <c r="B20" s="209"/>
      <c r="C20" s="209"/>
      <c r="D20" s="209"/>
      <c r="E20" s="208"/>
      <c r="F20" s="206"/>
      <c r="G20" s="206"/>
      <c r="H20" s="215"/>
      <c r="I20" s="208"/>
      <c r="J20" s="204"/>
    </row>
    <row r="21" spans="1:10" ht="17.25" customHeight="1" x14ac:dyDescent="0.2">
      <c r="A21" s="208"/>
      <c r="B21" s="1839" t="s">
        <v>865</v>
      </c>
      <c r="C21" s="1839"/>
      <c r="D21" s="1839"/>
      <c r="E21" s="216"/>
      <c r="F21" s="216"/>
      <c r="G21" s="216"/>
      <c r="H21" s="217"/>
      <c r="I21" s="208"/>
      <c r="J21" s="204"/>
    </row>
    <row r="22" spans="1:10" ht="17.25" customHeight="1" x14ac:dyDescent="0.2">
      <c r="A22" s="208"/>
      <c r="B22" s="1874" t="s">
        <v>866</v>
      </c>
      <c r="C22" s="1874"/>
      <c r="D22" s="1874"/>
      <c r="E22" s="1874"/>
      <c r="F22" s="1874"/>
      <c r="G22" s="218"/>
      <c r="H22" s="958">
        <f>UW_QID1</f>
        <v>0</v>
      </c>
      <c r="I22" s="208"/>
      <c r="J22" s="204"/>
    </row>
    <row r="23" spans="1:10" ht="17.25" customHeight="1" x14ac:dyDescent="0.2">
      <c r="A23" s="208"/>
      <c r="B23" s="1874" t="s">
        <v>867</v>
      </c>
      <c r="C23" s="1874"/>
      <c r="D23" s="1874"/>
      <c r="E23" s="1874"/>
      <c r="F23" s="1874"/>
      <c r="G23" s="218"/>
      <c r="H23" s="958">
        <f>UW_B1_Calc</f>
        <v>0</v>
      </c>
      <c r="I23" s="208"/>
      <c r="J23" s="204"/>
    </row>
    <row r="24" spans="1:10" ht="17.25" customHeight="1" x14ac:dyDescent="0.2">
      <c r="A24" s="208"/>
      <c r="B24" s="1866" t="s">
        <v>2062</v>
      </c>
      <c r="C24" s="1867"/>
      <c r="D24" s="1867"/>
      <c r="E24" s="1867"/>
      <c r="F24" s="1867"/>
      <c r="G24" s="477"/>
      <c r="H24" s="959"/>
      <c r="I24" s="213"/>
      <c r="J24" s="204"/>
    </row>
    <row r="25" spans="1:10" ht="13.15" customHeight="1" x14ac:dyDescent="0.2">
      <c r="A25" s="208"/>
      <c r="B25" s="206"/>
      <c r="C25" s="206"/>
      <c r="D25" s="206"/>
      <c r="E25" s="213"/>
      <c r="F25" s="206"/>
      <c r="G25" s="206"/>
      <c r="H25" s="215"/>
      <c r="I25" s="213"/>
      <c r="J25" s="204"/>
    </row>
    <row r="26" spans="1:10" ht="13.15" hidden="1" customHeight="1" x14ac:dyDescent="0.2">
      <c r="A26" s="208"/>
      <c r="B26" s="1839" t="s">
        <v>1621</v>
      </c>
      <c r="C26" s="1839"/>
      <c r="D26" s="1839"/>
      <c r="E26" s="216"/>
      <c r="F26" s="216"/>
      <c r="G26" s="216"/>
      <c r="H26" s="217"/>
      <c r="I26" s="213"/>
      <c r="J26" s="204"/>
    </row>
    <row r="27" spans="1:10" ht="13.15" hidden="1" customHeight="1" x14ac:dyDescent="0.2">
      <c r="A27" s="208"/>
      <c r="B27" s="1835" t="s">
        <v>1622</v>
      </c>
      <c r="C27" s="1835"/>
      <c r="D27" s="1836"/>
      <c r="E27" s="1836"/>
      <c r="F27" s="1836"/>
      <c r="G27" s="218"/>
      <c r="H27" s="959"/>
      <c r="I27" s="213"/>
      <c r="J27" s="204"/>
    </row>
    <row r="28" spans="1:10" ht="13.15" hidden="1" customHeight="1" x14ac:dyDescent="0.2">
      <c r="A28" s="208"/>
      <c r="B28" s="1835" t="s">
        <v>1623</v>
      </c>
      <c r="C28" s="1836"/>
      <c r="D28" s="1836"/>
      <c r="E28" s="1836"/>
      <c r="F28" s="1836"/>
      <c r="G28" s="218"/>
      <c r="H28" s="959"/>
      <c r="I28" s="213"/>
      <c r="J28" s="204"/>
    </row>
    <row r="29" spans="1:10" ht="13.15" hidden="1" customHeight="1" x14ac:dyDescent="0.2">
      <c r="A29" s="208"/>
      <c r="B29" s="1835" t="s">
        <v>1624</v>
      </c>
      <c r="C29" s="1836"/>
      <c r="D29" s="1836"/>
      <c r="E29" s="1836"/>
      <c r="F29" s="1836"/>
      <c r="G29" s="218"/>
      <c r="H29" s="959"/>
      <c r="I29" s="213"/>
      <c r="J29" s="204"/>
    </row>
    <row r="30" spans="1:10" ht="13.15" hidden="1" customHeight="1" x14ac:dyDescent="0.2">
      <c r="A30" s="208"/>
      <c r="B30" s="1835" t="s">
        <v>1625</v>
      </c>
      <c r="C30" s="1835"/>
      <c r="D30" s="1835"/>
      <c r="E30" s="1836"/>
      <c r="F30" s="1836"/>
      <c r="G30" s="218"/>
      <c r="H30" s="959"/>
      <c r="I30" s="213"/>
      <c r="J30" s="204"/>
    </row>
    <row r="31" spans="1:10" ht="13.15" hidden="1" customHeight="1" x14ac:dyDescent="0.2">
      <c r="A31" s="208"/>
      <c r="B31" s="1835" t="s">
        <v>2063</v>
      </c>
      <c r="C31" s="1835"/>
      <c r="D31" s="1835"/>
      <c r="E31" s="1836"/>
      <c r="F31" s="1836"/>
      <c r="G31" s="218"/>
      <c r="H31" s="959"/>
      <c r="I31" s="213"/>
      <c r="J31" s="204"/>
    </row>
    <row r="32" spans="1:10" ht="13.15" hidden="1" customHeight="1" x14ac:dyDescent="0.2">
      <c r="A32" s="208"/>
      <c r="B32" s="1837" t="s">
        <v>2055</v>
      </c>
      <c r="C32" s="1837"/>
      <c r="D32" s="1837"/>
      <c r="E32" s="1838"/>
      <c r="F32" s="1838"/>
      <c r="G32" s="218"/>
      <c r="H32" s="1043"/>
      <c r="I32" s="213"/>
      <c r="J32" s="204"/>
    </row>
    <row r="33" spans="1:10" ht="13.15" hidden="1" customHeight="1" x14ac:dyDescent="0.2">
      <c r="A33" s="208"/>
      <c r="B33" s="1837" t="s">
        <v>1626</v>
      </c>
      <c r="C33" s="1837"/>
      <c r="D33" s="1837"/>
      <c r="E33" s="1838"/>
      <c r="F33" s="1838"/>
      <c r="G33" s="218"/>
      <c r="H33" s="959"/>
      <c r="I33" s="208"/>
      <c r="J33" s="204"/>
    </row>
    <row r="34" spans="1:10" ht="13.15" hidden="1" customHeight="1" x14ac:dyDescent="0.2">
      <c r="A34" s="208"/>
      <c r="B34" s="209"/>
      <c r="C34" s="209"/>
      <c r="D34" s="209"/>
      <c r="E34" s="208"/>
      <c r="F34" s="206"/>
      <c r="G34" s="206"/>
      <c r="H34" s="215"/>
      <c r="I34" s="208"/>
      <c r="J34" s="204"/>
    </row>
    <row r="35" spans="1:10" ht="21.6" customHeight="1" x14ac:dyDescent="0.2">
      <c r="A35" s="208"/>
      <c r="B35" s="209"/>
      <c r="C35" s="209"/>
      <c r="D35" s="209"/>
      <c r="E35" s="208"/>
      <c r="F35" s="206"/>
      <c r="G35" s="206"/>
      <c r="H35" s="215"/>
      <c r="I35" s="208"/>
      <c r="J35" s="204"/>
    </row>
    <row r="36" spans="1:10" ht="17.25" customHeight="1" x14ac:dyDescent="0.2">
      <c r="A36" s="208"/>
      <c r="B36" s="1876" t="s">
        <v>946</v>
      </c>
      <c r="C36" s="1876"/>
      <c r="D36" s="1876"/>
      <c r="E36" s="1876"/>
      <c r="F36" s="1876"/>
      <c r="G36" s="1876"/>
      <c r="H36" s="1876"/>
      <c r="I36" s="208"/>
      <c r="J36" s="204"/>
    </row>
    <row r="37" spans="1:10" ht="17.25" customHeight="1" x14ac:dyDescent="0.2">
      <c r="A37" s="208"/>
      <c r="B37" s="1840" t="s">
        <v>868</v>
      </c>
      <c r="C37" s="1840"/>
      <c r="D37" s="1840"/>
      <c r="E37" s="1841"/>
      <c r="F37" s="1841"/>
      <c r="G37" s="218"/>
      <c r="H37" s="959"/>
      <c r="I37" s="208"/>
      <c r="J37" s="204"/>
    </row>
    <row r="38" spans="1:10" ht="17.25" customHeight="1" x14ac:dyDescent="0.2">
      <c r="A38" s="208"/>
      <c r="B38" s="1840" t="s">
        <v>869</v>
      </c>
      <c r="C38" s="1840"/>
      <c r="D38" s="1840"/>
      <c r="E38" s="1841"/>
      <c r="F38" s="1841"/>
      <c r="G38" s="218"/>
      <c r="H38" s="959"/>
      <c r="I38" s="208"/>
      <c r="J38" s="204"/>
    </row>
    <row r="39" spans="1:10" ht="27.75" customHeight="1" x14ac:dyDescent="0.2">
      <c r="A39" s="208"/>
      <c r="B39" s="1842" t="s">
        <v>870</v>
      </c>
      <c r="C39" s="1842"/>
      <c r="D39" s="1842"/>
      <c r="E39" s="1858"/>
      <c r="F39" s="1858"/>
      <c r="G39" s="218"/>
      <c r="H39" s="959"/>
      <c r="I39" s="208"/>
      <c r="J39" s="204"/>
    </row>
    <row r="40" spans="1:10" ht="17.25" customHeight="1" x14ac:dyDescent="0.2">
      <c r="A40" s="208"/>
      <c r="B40" s="1840" t="s">
        <v>871</v>
      </c>
      <c r="C40" s="1840"/>
      <c r="D40" s="1840"/>
      <c r="E40" s="1841"/>
      <c r="F40" s="1841"/>
      <c r="G40" s="218"/>
      <c r="H40" s="959"/>
      <c r="I40" s="208"/>
      <c r="J40" s="204"/>
    </row>
    <row r="41" spans="1:10" ht="17.25" customHeight="1" x14ac:dyDescent="0.2">
      <c r="A41" s="208"/>
      <c r="B41" s="1840" t="s">
        <v>940</v>
      </c>
      <c r="C41" s="1840"/>
      <c r="D41" s="1840"/>
      <c r="E41" s="1841"/>
      <c r="F41" s="1841"/>
      <c r="G41" s="218"/>
      <c r="H41" s="959"/>
      <c r="I41" s="208"/>
      <c r="J41" s="204"/>
    </row>
    <row r="42" spans="1:10" ht="30" customHeight="1" x14ac:dyDescent="0.2">
      <c r="A42" s="208"/>
      <c r="B42" s="1859" t="s">
        <v>941</v>
      </c>
      <c r="C42" s="1860"/>
      <c r="D42" s="1860"/>
      <c r="E42" s="1861"/>
      <c r="F42" s="1862"/>
      <c r="G42" s="218"/>
      <c r="H42" s="959"/>
      <c r="I42" s="208"/>
      <c r="J42" s="204"/>
    </row>
    <row r="43" spans="1:10" ht="17.25" customHeight="1" x14ac:dyDescent="0.2">
      <c r="A43" s="208"/>
      <c r="B43" s="1840" t="s">
        <v>872</v>
      </c>
      <c r="C43" s="1840"/>
      <c r="D43" s="1840"/>
      <c r="E43" s="1841"/>
      <c r="F43" s="1841"/>
      <c r="G43" s="218"/>
      <c r="H43" s="959"/>
      <c r="I43" s="208"/>
      <c r="J43" s="204"/>
    </row>
    <row r="44" spans="1:10" ht="17.25" customHeight="1" x14ac:dyDescent="0.2">
      <c r="A44" s="208"/>
      <c r="B44" s="1840" t="s">
        <v>873</v>
      </c>
      <c r="C44" s="1840"/>
      <c r="D44" s="1840"/>
      <c r="E44" s="1841"/>
      <c r="F44" s="1841"/>
      <c r="G44" s="218"/>
      <c r="H44" s="959"/>
      <c r="I44" s="208"/>
      <c r="J44" s="204"/>
    </row>
    <row r="45" spans="1:10" ht="5.25" customHeight="1" x14ac:dyDescent="0.2">
      <c r="A45" s="208"/>
      <c r="B45" s="209"/>
      <c r="C45" s="209"/>
      <c r="D45" s="209"/>
      <c r="E45" s="208"/>
      <c r="F45" s="206"/>
      <c r="G45" s="206"/>
      <c r="H45" s="206"/>
      <c r="I45" s="208"/>
      <c r="J45" s="204"/>
    </row>
    <row r="46" spans="1:10" ht="17.25" customHeight="1" x14ac:dyDescent="0.2">
      <c r="A46" s="208"/>
      <c r="B46" s="1845" t="s">
        <v>1053</v>
      </c>
      <c r="C46" s="1846"/>
      <c r="D46" s="1847"/>
      <c r="E46" s="1847"/>
      <c r="F46" s="1847"/>
      <c r="G46" s="1847"/>
      <c r="H46" s="1848"/>
      <c r="I46" s="208"/>
      <c r="J46" s="204"/>
    </row>
    <row r="47" spans="1:10" ht="116.25" customHeight="1" x14ac:dyDescent="0.2">
      <c r="A47" s="208"/>
      <c r="B47" s="1849" t="s">
        <v>992</v>
      </c>
      <c r="C47" s="1850"/>
      <c r="D47" s="1850"/>
      <c r="E47" s="1850"/>
      <c r="F47" s="1850"/>
      <c r="G47" s="1850"/>
      <c r="H47" s="1851"/>
      <c r="I47" s="208"/>
      <c r="J47" s="204"/>
    </row>
    <row r="48" spans="1:10" ht="1.5" customHeight="1" x14ac:dyDescent="0.2">
      <c r="A48" s="208"/>
      <c r="B48" s="1852"/>
      <c r="C48" s="1853"/>
      <c r="D48" s="1853"/>
      <c r="E48" s="1853"/>
      <c r="F48" s="1853"/>
      <c r="G48" s="1853"/>
      <c r="H48" s="1853"/>
      <c r="I48" s="208"/>
      <c r="J48" s="204"/>
    </row>
    <row r="49" spans="1:10" ht="12.75" x14ac:dyDescent="0.2">
      <c r="A49" s="208"/>
      <c r="B49" s="1863"/>
      <c r="C49" s="1864"/>
      <c r="D49" s="1864"/>
      <c r="E49" s="1864"/>
      <c r="F49" s="1864"/>
      <c r="G49" s="1864"/>
      <c r="H49" s="1865"/>
      <c r="I49" s="208"/>
      <c r="J49" s="495">
        <f>B49</f>
        <v>0</v>
      </c>
    </row>
    <row r="50" spans="1:10" ht="18.75" x14ac:dyDescent="0.2">
      <c r="A50" s="208"/>
      <c r="B50" s="209"/>
      <c r="C50" s="209"/>
      <c r="D50" s="209"/>
      <c r="E50" s="208"/>
      <c r="F50" s="206"/>
      <c r="G50" s="206"/>
      <c r="H50" s="206"/>
      <c r="I50" s="208"/>
      <c r="J50" s="204"/>
    </row>
    <row r="51" spans="1:10" ht="12.75" x14ac:dyDescent="0.2">
      <c r="A51" s="208"/>
      <c r="B51" s="1845" t="s">
        <v>874</v>
      </c>
      <c r="C51" s="1846"/>
      <c r="D51" s="1847"/>
      <c r="E51" s="1847"/>
      <c r="F51" s="1847"/>
      <c r="G51" s="1847"/>
      <c r="H51" s="1848"/>
      <c r="I51" s="208"/>
      <c r="J51" s="204"/>
    </row>
    <row r="52" spans="1:10" ht="12.75" x14ac:dyDescent="0.2">
      <c r="A52" s="208"/>
      <c r="B52" s="1854" t="s">
        <v>875</v>
      </c>
      <c r="C52" s="1855"/>
      <c r="D52" s="1855"/>
      <c r="E52" s="1855"/>
      <c r="F52" s="1855"/>
      <c r="G52" s="1855"/>
      <c r="H52" s="1855"/>
      <c r="I52" s="208"/>
      <c r="J52" s="204"/>
    </row>
    <row r="53" spans="1:10" ht="18.75" x14ac:dyDescent="0.2">
      <c r="A53" s="208"/>
      <c r="B53" s="1856"/>
      <c r="C53" s="1857"/>
      <c r="D53" s="1857"/>
      <c r="E53" s="1857"/>
      <c r="F53" s="1857"/>
      <c r="G53" s="1857"/>
      <c r="H53" s="1857"/>
      <c r="I53" s="208"/>
      <c r="J53" s="204"/>
    </row>
    <row r="54" spans="1:10" ht="12.75" x14ac:dyDescent="0.2">
      <c r="A54" s="208"/>
      <c r="B54" s="1842" t="s">
        <v>140</v>
      </c>
      <c r="C54" s="1841"/>
      <c r="D54" s="1841"/>
      <c r="E54" s="1841"/>
      <c r="F54" s="1841"/>
      <c r="G54" s="1841"/>
      <c r="H54" s="1841"/>
      <c r="I54" s="208"/>
      <c r="J54" s="204"/>
    </row>
    <row r="55" spans="1:10" ht="12.75" x14ac:dyDescent="0.2">
      <c r="A55" s="208"/>
      <c r="B55" s="1843"/>
      <c r="C55" s="1844"/>
      <c r="D55" s="1844"/>
      <c r="E55" s="1844"/>
      <c r="F55" s="1844"/>
      <c r="G55" s="1844"/>
      <c r="H55" s="1844"/>
      <c r="I55" s="208"/>
      <c r="J55" s="495">
        <f>B55</f>
        <v>0</v>
      </c>
    </row>
    <row r="56" spans="1:10" ht="12.75" x14ac:dyDescent="0.2">
      <c r="A56" s="208"/>
      <c r="B56" s="1842" t="s">
        <v>876</v>
      </c>
      <c r="C56" s="1841"/>
      <c r="D56" s="1841"/>
      <c r="E56" s="1841"/>
      <c r="F56" s="1841"/>
      <c r="G56" s="1841"/>
      <c r="H56" s="1841"/>
      <c r="I56" s="208"/>
      <c r="J56" s="204"/>
    </row>
    <row r="57" spans="1:10" ht="12.75" x14ac:dyDescent="0.2">
      <c r="A57" s="208"/>
      <c r="B57" s="1843"/>
      <c r="C57" s="1844"/>
      <c r="D57" s="1844"/>
      <c r="E57" s="1844"/>
      <c r="F57" s="1844"/>
      <c r="G57" s="1844"/>
      <c r="H57" s="1844"/>
      <c r="I57" s="208"/>
      <c r="J57" s="495">
        <f>B57</f>
        <v>0</v>
      </c>
    </row>
    <row r="58" spans="1:10" ht="12.75" x14ac:dyDescent="0.2">
      <c r="A58" s="208"/>
      <c r="B58" s="1842" t="s">
        <v>877</v>
      </c>
      <c r="C58" s="1841"/>
      <c r="D58" s="1841"/>
      <c r="E58" s="1841"/>
      <c r="F58" s="1841"/>
      <c r="G58" s="1841"/>
      <c r="H58" s="1841"/>
      <c r="I58" s="208"/>
      <c r="J58" s="204"/>
    </row>
    <row r="59" spans="1:10" ht="12.75" x14ac:dyDescent="0.2">
      <c r="A59" s="208"/>
      <c r="B59" s="1843"/>
      <c r="C59" s="1844"/>
      <c r="D59" s="1844"/>
      <c r="E59" s="1844"/>
      <c r="F59" s="1844"/>
      <c r="G59" s="1844"/>
      <c r="H59" s="1844"/>
      <c r="I59" s="208"/>
      <c r="J59" s="495">
        <f>B59</f>
        <v>0</v>
      </c>
    </row>
    <row r="60" spans="1:10" ht="12.75" x14ac:dyDescent="0.2">
      <c r="A60" s="208"/>
      <c r="B60" s="1842" t="s">
        <v>878</v>
      </c>
      <c r="C60" s="1841"/>
      <c r="D60" s="1841"/>
      <c r="E60" s="1841"/>
      <c r="F60" s="1841"/>
      <c r="G60" s="1841"/>
      <c r="H60" s="1841"/>
      <c r="I60" s="208"/>
      <c r="J60" s="204"/>
    </row>
    <row r="61" spans="1:10" ht="12.75" x14ac:dyDescent="0.2">
      <c r="A61" s="208"/>
      <c r="B61" s="1843"/>
      <c r="C61" s="1844"/>
      <c r="D61" s="1844"/>
      <c r="E61" s="1844"/>
      <c r="F61" s="1844"/>
      <c r="G61" s="1844"/>
      <c r="H61" s="1844"/>
      <c r="I61" s="208"/>
      <c r="J61" s="495">
        <f>B61</f>
        <v>0</v>
      </c>
    </row>
    <row r="62" spans="1:10" ht="12.75" x14ac:dyDescent="0.2">
      <c r="A62" s="208"/>
      <c r="B62" s="1842" t="s">
        <v>879</v>
      </c>
      <c r="C62" s="1841"/>
      <c r="D62" s="1841"/>
      <c r="E62" s="1841"/>
      <c r="F62" s="1841"/>
      <c r="G62" s="1841"/>
      <c r="H62" s="1841"/>
      <c r="I62" s="208"/>
      <c r="J62" s="204"/>
    </row>
    <row r="63" spans="1:10" ht="12.75" x14ac:dyDescent="0.2">
      <c r="A63" s="208"/>
      <c r="B63" s="1843"/>
      <c r="C63" s="1844"/>
      <c r="D63" s="1844"/>
      <c r="E63" s="1844"/>
      <c r="F63" s="1844"/>
      <c r="G63" s="1844"/>
      <c r="H63" s="1844"/>
      <c r="I63" s="208"/>
      <c r="J63" s="495">
        <f>B63</f>
        <v>0</v>
      </c>
    </row>
    <row r="64" spans="1:10" ht="12.75" x14ac:dyDescent="0.2">
      <c r="A64" s="208"/>
      <c r="B64" s="1842" t="s">
        <v>880</v>
      </c>
      <c r="C64" s="1841"/>
      <c r="D64" s="1841"/>
      <c r="E64" s="1841"/>
      <c r="F64" s="1841"/>
      <c r="G64" s="1841"/>
      <c r="H64" s="1841"/>
      <c r="I64" s="208"/>
      <c r="J64" s="204"/>
    </row>
    <row r="65" spans="1:10" ht="12.75" x14ac:dyDescent="0.2">
      <c r="A65" s="208"/>
      <c r="B65" s="1843"/>
      <c r="C65" s="1844"/>
      <c r="D65" s="1844"/>
      <c r="E65" s="1844"/>
      <c r="F65" s="1844"/>
      <c r="G65" s="1844"/>
      <c r="H65" s="1844"/>
      <c r="I65" s="208"/>
      <c r="J65" s="495">
        <f>B65</f>
        <v>0</v>
      </c>
    </row>
    <row r="66" spans="1:10" ht="12.75" x14ac:dyDescent="0.2">
      <c r="A66" s="208"/>
      <c r="B66" s="1842" t="s">
        <v>1587</v>
      </c>
      <c r="C66" s="1841"/>
      <c r="D66" s="1841"/>
      <c r="E66" s="1841"/>
      <c r="F66" s="1841"/>
      <c r="G66" s="1841"/>
      <c r="H66" s="1841"/>
      <c r="I66" s="208"/>
      <c r="J66" s="204"/>
    </row>
    <row r="67" spans="1:10" ht="12.75" x14ac:dyDescent="0.2">
      <c r="A67" s="208"/>
      <c r="B67" s="1843"/>
      <c r="C67" s="1844"/>
      <c r="D67" s="1844"/>
      <c r="E67" s="1844"/>
      <c r="F67" s="1844"/>
      <c r="G67" s="1844"/>
      <c r="H67" s="1844"/>
      <c r="I67" s="208"/>
      <c r="J67" s="495">
        <f>B67</f>
        <v>0</v>
      </c>
    </row>
    <row r="68" spans="1:10" ht="17.25" customHeight="1" x14ac:dyDescent="0.2">
      <c r="A68" s="208"/>
      <c r="B68" s="208"/>
      <c r="C68" s="208"/>
      <c r="D68" s="208"/>
      <c r="E68" s="208"/>
      <c r="F68" s="208"/>
      <c r="G68" s="208"/>
      <c r="H68" s="208"/>
      <c r="I68" s="208"/>
      <c r="J68" s="204"/>
    </row>
  </sheetData>
  <sheetProtection algorithmName="SHA-512" hashValue="kFy7mLn1xn0fURUJYqU0e9YCqgqGKzhkseyD0/EnhF2CnIwnK+jDznYDF4pKXWWtTYC72yWoG+fK/XB4dM3spQ==" saltValue="OXMacwChsRFLcUsYJaQxvA==" spinCount="100000" sheet="1" objects="1" scenarios="1" formatCells="0"/>
  <mergeCells count="50">
    <mergeCell ref="B24:F24"/>
    <mergeCell ref="B66:H66"/>
    <mergeCell ref="B67:H67"/>
    <mergeCell ref="B2:H2"/>
    <mergeCell ref="B6:H6"/>
    <mergeCell ref="B23:F23"/>
    <mergeCell ref="B15:F15"/>
    <mergeCell ref="B16:F16"/>
    <mergeCell ref="B17:F17"/>
    <mergeCell ref="B18:F18"/>
    <mergeCell ref="B19:F19"/>
    <mergeCell ref="B21:D21"/>
    <mergeCell ref="B22:F22"/>
    <mergeCell ref="B13:D13"/>
    <mergeCell ref="B36:H36"/>
    <mergeCell ref="B56:H56"/>
    <mergeCell ref="B39:F39"/>
    <mergeCell ref="B40:F40"/>
    <mergeCell ref="B41:F41"/>
    <mergeCell ref="B42:F42"/>
    <mergeCell ref="B49:H49"/>
    <mergeCell ref="B51:H51"/>
    <mergeCell ref="B52:H52"/>
    <mergeCell ref="B53:H53"/>
    <mergeCell ref="B54:H54"/>
    <mergeCell ref="B43:F43"/>
    <mergeCell ref="B37:F37"/>
    <mergeCell ref="B38:F38"/>
    <mergeCell ref="B64:H64"/>
    <mergeCell ref="B65:H65"/>
    <mergeCell ref="B58:H58"/>
    <mergeCell ref="B59:H59"/>
    <mergeCell ref="B60:H60"/>
    <mergeCell ref="B61:H61"/>
    <mergeCell ref="B62:H62"/>
    <mergeCell ref="B63:H63"/>
    <mergeCell ref="B57:H57"/>
    <mergeCell ref="B44:F44"/>
    <mergeCell ref="B46:H46"/>
    <mergeCell ref="B47:H47"/>
    <mergeCell ref="B48:H48"/>
    <mergeCell ref="B55:H55"/>
    <mergeCell ref="B31:F31"/>
    <mergeCell ref="B32:F32"/>
    <mergeCell ref="B33:F33"/>
    <mergeCell ref="B26:D26"/>
    <mergeCell ref="B27:F27"/>
    <mergeCell ref="B28:F28"/>
    <mergeCell ref="B29:F29"/>
    <mergeCell ref="B30:F30"/>
  </mergeCells>
  <dataValidations count="5">
    <dataValidation type="list" allowBlank="1" showInputMessage="1" showErrorMessage="1" error="Please select from drop down" sqref="H37:H44 H19 H24 H28:H31" xr:uid="{00000000-0002-0000-0F00-000000000000}">
      <formula1>Narr_YesNoNA</formula1>
    </dataValidation>
    <dataValidation allowBlank="1" showInputMessage="1" sqref="H33 H18 H22:H23" xr:uid="{00000000-0002-0000-0F00-000001000000}"/>
    <dataValidation type="decimal" allowBlank="1" showInputMessage="1" showErrorMessage="1" error="Target Premium must be a dollar amount &gt; 100" sqref="H15 H32" xr:uid="{00000000-0002-0000-0F00-000002000000}">
      <formula1>100</formula1>
      <formula2>999999999</formula2>
    </dataValidation>
    <dataValidation allowBlank="1" showInputMessage="1" showErrorMessage="1" promptTitle="Use drop down to select the AE" sqref="D9:D10 H9" xr:uid="{00000000-0002-0000-0F00-000003000000}"/>
    <dataValidation type="list" allowBlank="1" showInputMessage="1" showErrorMessage="1" error="Please select from drop down" sqref="H27" xr:uid="{00000000-0002-0000-0F00-000004000000}">
      <formula1>"Tier A, Tier B, Tier C, None"</formula1>
    </dataValidation>
  </dataValidations>
  <printOptions horizontalCentered="1"/>
  <pageMargins left="0.25" right="0.25" top="0.75" bottom="0.75" header="0.3" footer="0.3"/>
  <pageSetup scale="77" fitToHeight="3" orientation="portrait" r:id="rId1"/>
  <headerFooter>
    <oddHeader xml:space="preserve">&amp;L&amp;"Arial,Bold"&amp;12Supporting Info&amp;C </oddHeader>
    <oddFooter xml:space="preserve">&amp;C© 2007-2016 Harco National Insurance Company. All rights reserved.
</oddFooter>
  </headerFooter>
  <rowBreaks count="1" manualBreakCount="1">
    <brk id="57" min="1" max="7"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pageSetUpPr fitToPage="1"/>
  </sheetPr>
  <dimension ref="A1:C3"/>
  <sheetViews>
    <sheetView topLeftCell="B1" zoomScaleNormal="100" workbookViewId="0">
      <selection activeCell="C21" sqref="C21"/>
    </sheetView>
  </sheetViews>
  <sheetFormatPr defaultRowHeight="12.75" x14ac:dyDescent="0.2"/>
  <cols>
    <col min="2" max="2" width="45.85546875" customWidth="1"/>
    <col min="3" max="3" width="76.85546875" customWidth="1"/>
  </cols>
  <sheetData>
    <row r="1" spans="1:3" ht="15.75" x14ac:dyDescent="0.25">
      <c r="A1" s="97" t="s">
        <v>771</v>
      </c>
      <c r="B1" s="97"/>
    </row>
    <row r="2" spans="1:3" ht="13.5" thickBot="1" x14ac:dyDescent="0.25">
      <c r="A2" s="91" t="s">
        <v>772</v>
      </c>
      <c r="B2" s="91" t="s">
        <v>773</v>
      </c>
      <c r="C2" s="91" t="s">
        <v>774</v>
      </c>
    </row>
    <row r="3" spans="1:3" ht="26.25" thickTop="1" x14ac:dyDescent="0.2">
      <c r="B3" s="391" t="s">
        <v>1118</v>
      </c>
    </row>
  </sheetData>
  <sheetProtection algorithmName="SHA-512" hashValue="nkoCU6ccrYxnpK9JlJVes+7kuVlDCKbcIQoG6MtbWrKCY8eplFdkz3c6Q1pEyGN15dBFOoMT1Ua2FGQDaWwhQw==" saltValue="etXdp68snTP1HeUanuJlAw==" spinCount="100000" sheet="1" objects="1" scenarios="1" deleteRows="0"/>
  <pageMargins left="0.7" right="0.7" top="0.75" bottom="0.75" header="0.3" footer="0.3"/>
  <pageSetup orientation="portrait" r:id="rId1"/>
  <headerFooter>
    <oddFooter>&amp;C© 2007-2016 Harco National Insurance Company. All rights reserved.</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00B050"/>
  </sheetPr>
  <dimension ref="A1:J29"/>
  <sheetViews>
    <sheetView topLeftCell="A19" zoomScaleNormal="100" workbookViewId="0">
      <selection activeCell="B25" sqref="B25"/>
    </sheetView>
  </sheetViews>
  <sheetFormatPr defaultRowHeight="12.75" x14ac:dyDescent="0.2"/>
  <cols>
    <col min="1" max="1" width="5.28515625" style="55" customWidth="1"/>
    <col min="2" max="2" width="85.28515625" style="48" customWidth="1"/>
  </cols>
  <sheetData>
    <row r="1" spans="1:10" ht="15.75" x14ac:dyDescent="0.2">
      <c r="A1" s="128" t="s">
        <v>219</v>
      </c>
    </row>
    <row r="2" spans="1:10" ht="15.75" x14ac:dyDescent="0.2">
      <c r="A2" s="128" t="s">
        <v>1046</v>
      </c>
    </row>
    <row r="3" spans="1:10" ht="15.75" x14ac:dyDescent="0.2">
      <c r="A3" s="128"/>
    </row>
    <row r="4" spans="1:10" x14ac:dyDescent="0.2">
      <c r="A4" s="961" t="s">
        <v>319</v>
      </c>
      <c r="B4" s="962"/>
    </row>
    <row r="5" spans="1:10" x14ac:dyDescent="0.2">
      <c r="A5" s="55" t="s">
        <v>318</v>
      </c>
    </row>
    <row r="6" spans="1:10" x14ac:dyDescent="0.2">
      <c r="A6" s="127">
        <v>1</v>
      </c>
      <c r="B6" s="48" t="s">
        <v>1035</v>
      </c>
    </row>
    <row r="7" spans="1:10" x14ac:dyDescent="0.2">
      <c r="A7" s="127">
        <v>2</v>
      </c>
      <c r="B7" s="48" t="s">
        <v>1036</v>
      </c>
    </row>
    <row r="8" spans="1:10" x14ac:dyDescent="0.2">
      <c r="A8" s="127">
        <v>3</v>
      </c>
      <c r="B8" s="48" t="s">
        <v>1037</v>
      </c>
    </row>
    <row r="9" spans="1:10" x14ac:dyDescent="0.2">
      <c r="A9" s="127">
        <v>4</v>
      </c>
      <c r="B9" s="48" t="s">
        <v>1038</v>
      </c>
      <c r="C9" s="48"/>
      <c r="D9" s="48"/>
      <c r="E9" s="48"/>
      <c r="F9" s="48"/>
      <c r="G9" s="48"/>
      <c r="H9" s="48"/>
      <c r="I9" s="48"/>
      <c r="J9" s="48"/>
    </row>
    <row r="10" spans="1:10" s="304" customFormat="1" ht="25.5" x14ac:dyDescent="0.2">
      <c r="A10" s="127">
        <v>5</v>
      </c>
      <c r="B10" s="48" t="s">
        <v>1039</v>
      </c>
      <c r="C10" s="48"/>
      <c r="D10" s="48"/>
      <c r="E10" s="48"/>
      <c r="F10" s="48"/>
      <c r="G10" s="48"/>
      <c r="H10" s="48"/>
      <c r="I10" s="48"/>
      <c r="J10" s="48"/>
    </row>
    <row r="11" spans="1:10" x14ac:dyDescent="0.2">
      <c r="A11" s="961" t="s">
        <v>321</v>
      </c>
      <c r="B11" s="962"/>
      <c r="C11" s="48"/>
      <c r="D11" s="48"/>
      <c r="E11" s="48"/>
      <c r="F11" s="48"/>
      <c r="G11" s="48"/>
      <c r="H11" s="48"/>
      <c r="I11" s="48"/>
      <c r="J11" s="48"/>
    </row>
    <row r="12" spans="1:10" ht="51" x14ac:dyDescent="0.2">
      <c r="A12" s="127">
        <v>1</v>
      </c>
      <c r="B12" s="48" t="s">
        <v>1045</v>
      </c>
      <c r="C12" s="48"/>
      <c r="D12" s="48"/>
      <c r="E12" s="48"/>
      <c r="F12" s="48"/>
      <c r="G12" s="48"/>
      <c r="H12" s="48"/>
      <c r="I12" s="48"/>
      <c r="J12" s="48"/>
    </row>
    <row r="13" spans="1:10" s="304" customFormat="1" ht="25.5" x14ac:dyDescent="0.2">
      <c r="A13" s="127">
        <v>2</v>
      </c>
      <c r="B13" s="48" t="s">
        <v>1043</v>
      </c>
      <c r="C13" s="48"/>
      <c r="D13" s="48"/>
      <c r="E13" s="48"/>
      <c r="F13" s="48"/>
      <c r="G13" s="48"/>
      <c r="H13" s="48"/>
      <c r="I13" s="48"/>
      <c r="J13" s="48"/>
    </row>
    <row r="14" spans="1:10" x14ac:dyDescent="0.2">
      <c r="A14" s="961" t="s">
        <v>320</v>
      </c>
      <c r="B14" s="962"/>
    </row>
    <row r="15" spans="1:10" x14ac:dyDescent="0.2">
      <c r="A15" s="125"/>
      <c r="B15" s="126" t="s">
        <v>2034</v>
      </c>
    </row>
    <row r="16" spans="1:10" ht="25.5" x14ac:dyDescent="0.2">
      <c r="B16" s="126" t="s">
        <v>2035</v>
      </c>
    </row>
    <row r="17" spans="1:2" ht="25.5" x14ac:dyDescent="0.2">
      <c r="B17" s="126" t="s">
        <v>2036</v>
      </c>
    </row>
    <row r="18" spans="1:2" ht="38.25" x14ac:dyDescent="0.2">
      <c r="B18" s="126" t="s">
        <v>2037</v>
      </c>
    </row>
    <row r="19" spans="1:2" x14ac:dyDescent="0.2">
      <c r="A19" s="961" t="s">
        <v>270</v>
      </c>
      <c r="B19" s="962"/>
    </row>
    <row r="20" spans="1:2" x14ac:dyDescent="0.2">
      <c r="A20" s="127">
        <v>1</v>
      </c>
      <c r="B20" s="48" t="s">
        <v>271</v>
      </c>
    </row>
    <row r="21" spans="1:2" x14ac:dyDescent="0.2">
      <c r="A21" s="127">
        <v>2</v>
      </c>
      <c r="B21" s="48" t="s">
        <v>272</v>
      </c>
    </row>
    <row r="22" spans="1:2" ht="25.5" x14ac:dyDescent="0.2">
      <c r="A22" s="79" t="s">
        <v>273</v>
      </c>
      <c r="B22" s="48" t="s">
        <v>591</v>
      </c>
    </row>
    <row r="23" spans="1:2" ht="25.5" x14ac:dyDescent="0.2">
      <c r="A23" s="79" t="s">
        <v>274</v>
      </c>
      <c r="B23" s="48" t="s">
        <v>239</v>
      </c>
    </row>
    <row r="24" spans="1:2" ht="38.25" x14ac:dyDescent="0.2">
      <c r="A24" s="79" t="s">
        <v>241</v>
      </c>
      <c r="B24" s="48" t="s">
        <v>240</v>
      </c>
    </row>
    <row r="25" spans="1:2" ht="38.25" x14ac:dyDescent="0.2">
      <c r="A25" s="127">
        <v>3</v>
      </c>
      <c r="B25" s="963" t="s">
        <v>2038</v>
      </c>
    </row>
    <row r="26" spans="1:2" ht="51" x14ac:dyDescent="0.2">
      <c r="A26" s="127">
        <v>4</v>
      </c>
      <c r="B26" s="48" t="s">
        <v>236</v>
      </c>
    </row>
    <row r="27" spans="1:2" ht="25.5" x14ac:dyDescent="0.2">
      <c r="A27" s="127">
        <v>5</v>
      </c>
      <c r="B27" s="48" t="s">
        <v>1040</v>
      </c>
    </row>
    <row r="28" spans="1:2" ht="25.5" x14ac:dyDescent="0.2">
      <c r="A28" s="127">
        <v>6</v>
      </c>
      <c r="B28" s="48" t="s">
        <v>1041</v>
      </c>
    </row>
    <row r="29" spans="1:2" x14ac:dyDescent="0.2">
      <c r="A29" s="127">
        <v>7</v>
      </c>
      <c r="B29" s="48" t="s">
        <v>1042</v>
      </c>
    </row>
  </sheetData>
  <sheetProtection algorithmName="SHA-512" hashValue="n67kYSH3R06l+sO/LXwyeonLXjjVq1GXo4XBZoXGvxxqGZJ6o7n/seLxCqiU0KWx6i4j8txumWmHh8L4RkZqaQ==" saltValue="Wvq5zguavEJABIeORqDnQA==" spinCount="100000" sheet="1" objects="1" scenarios="1" formatCells="0"/>
  <customSheetViews>
    <customSheetView guid="{261BAEAF-D16F-41C7-9125-84B264CAC60E}" showRuler="0">
      <pageMargins left="0.75" right="0.75" top="1" bottom="1" header="0.5" footer="0.5"/>
      <pageSetup orientation="portrait" r:id="rId1"/>
      <headerFooter alignWithMargins="0"/>
    </customSheetView>
  </customSheetViews>
  <phoneticPr fontId="21" type="noConversion"/>
  <pageMargins left="0.25" right="0.25" top="0.75" bottom="0.75" header="0.3" footer="0.3"/>
  <pageSetup orientation="portrait" r:id="rId2"/>
  <headerFooter alignWithMargins="0"/>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tabColor rgb="FF00B050"/>
  </sheetPr>
  <dimension ref="A1:C72"/>
  <sheetViews>
    <sheetView zoomScaleNormal="100" workbookViewId="0">
      <selection activeCell="C1" sqref="C1"/>
    </sheetView>
  </sheetViews>
  <sheetFormatPr defaultRowHeight="12.75" x14ac:dyDescent="0.2"/>
  <cols>
    <col min="1" max="1" width="15.42578125" bestFit="1" customWidth="1"/>
    <col min="2" max="2" width="155.5703125" bestFit="1" customWidth="1"/>
    <col min="3" max="3" width="25.28515625" customWidth="1"/>
  </cols>
  <sheetData>
    <row r="1" spans="1:2" ht="151.5" customHeight="1" x14ac:dyDescent="0.2">
      <c r="A1" s="1877" t="s">
        <v>1044</v>
      </c>
      <c r="B1" s="1877"/>
    </row>
    <row r="2" spans="1:2" ht="13.5" thickBot="1" x14ac:dyDescent="0.25">
      <c r="A2" s="1878" t="s">
        <v>835</v>
      </c>
      <c r="B2" s="1878"/>
    </row>
    <row r="3" spans="1:2" ht="15.75" thickBot="1" x14ac:dyDescent="0.3">
      <c r="A3" s="201" t="s">
        <v>836</v>
      </c>
      <c r="B3" s="964" t="s">
        <v>837</v>
      </c>
    </row>
    <row r="4" spans="1:2" ht="15.75" thickBot="1" x14ac:dyDescent="0.3">
      <c r="A4" s="202" t="s">
        <v>445</v>
      </c>
      <c r="B4" s="965" t="s">
        <v>1736</v>
      </c>
    </row>
    <row r="5" spans="1:2" s="304" customFormat="1" ht="15.75" thickBot="1" x14ac:dyDescent="0.3">
      <c r="A5" s="288" t="s">
        <v>445</v>
      </c>
      <c r="B5" s="965" t="s">
        <v>2365</v>
      </c>
    </row>
    <row r="6" spans="1:2" ht="15.75" thickBot="1" x14ac:dyDescent="0.3">
      <c r="A6" s="202" t="s">
        <v>445</v>
      </c>
      <c r="B6" s="966" t="s">
        <v>838</v>
      </c>
    </row>
    <row r="7" spans="1:2" s="304" customFormat="1" ht="15.75" thickBot="1" x14ac:dyDescent="0.3">
      <c r="A7" s="288" t="s">
        <v>445</v>
      </c>
      <c r="B7" s="966" t="s">
        <v>1122</v>
      </c>
    </row>
    <row r="8" spans="1:2" ht="15.75" thickBot="1" x14ac:dyDescent="0.3">
      <c r="A8" s="202" t="s">
        <v>445</v>
      </c>
      <c r="B8" s="965" t="s">
        <v>839</v>
      </c>
    </row>
    <row r="9" spans="1:2" ht="15.75" thickBot="1" x14ac:dyDescent="0.3">
      <c r="A9" s="202" t="s">
        <v>445</v>
      </c>
      <c r="B9" s="965" t="s">
        <v>840</v>
      </c>
    </row>
    <row r="10" spans="1:2" s="304" customFormat="1" ht="15.75" thickBot="1" x14ac:dyDescent="0.3">
      <c r="A10" s="288" t="s">
        <v>445</v>
      </c>
      <c r="B10" s="965" t="s">
        <v>1121</v>
      </c>
    </row>
    <row r="11" spans="1:2" ht="42.75" customHeight="1" thickBot="1" x14ac:dyDescent="0.3">
      <c r="A11" s="202" t="s">
        <v>440</v>
      </c>
      <c r="B11" s="966" t="s">
        <v>1123</v>
      </c>
    </row>
    <row r="12" spans="1:2" ht="15.75" thickBot="1" x14ac:dyDescent="0.3">
      <c r="A12" s="202" t="s">
        <v>440</v>
      </c>
      <c r="B12" s="965" t="s">
        <v>841</v>
      </c>
    </row>
    <row r="13" spans="1:2" s="304" customFormat="1" ht="15.75" thickBot="1" x14ac:dyDescent="0.3">
      <c r="A13" s="288" t="s">
        <v>1128</v>
      </c>
      <c r="B13" s="965" t="s">
        <v>1129</v>
      </c>
    </row>
    <row r="14" spans="1:2" s="304" customFormat="1" ht="15.75" thickBot="1" x14ac:dyDescent="0.3">
      <c r="A14" s="288" t="s">
        <v>1128</v>
      </c>
      <c r="B14" s="965" t="s">
        <v>1130</v>
      </c>
    </row>
    <row r="15" spans="1:2" ht="15.75" thickBot="1" x14ac:dyDescent="0.3">
      <c r="A15" s="202" t="s">
        <v>447</v>
      </c>
      <c r="B15" s="965" t="s">
        <v>1802</v>
      </c>
    </row>
    <row r="16" spans="1:2" ht="15.75" thickBot="1" x14ac:dyDescent="0.3">
      <c r="A16" s="202" t="s">
        <v>447</v>
      </c>
      <c r="B16" s="965" t="s">
        <v>842</v>
      </c>
    </row>
    <row r="17" spans="1:3" s="285" customFormat="1" ht="15.75" thickBot="1" x14ac:dyDescent="0.3">
      <c r="A17" s="288" t="s">
        <v>447</v>
      </c>
      <c r="B17" s="965" t="s">
        <v>990</v>
      </c>
    </row>
    <row r="18" spans="1:3" s="304" customFormat="1" ht="15.75" thickBot="1" x14ac:dyDescent="0.3">
      <c r="A18" s="288" t="s">
        <v>447</v>
      </c>
      <c r="B18" s="1155" t="s">
        <v>1803</v>
      </c>
    </row>
    <row r="19" spans="1:3" ht="15.75" thickBot="1" x14ac:dyDescent="0.3">
      <c r="A19" s="202" t="s">
        <v>397</v>
      </c>
      <c r="B19" s="965" t="s">
        <v>2039</v>
      </c>
    </row>
    <row r="20" spans="1:3" ht="15.75" thickBot="1" x14ac:dyDescent="0.3">
      <c r="A20" s="202" t="s">
        <v>397</v>
      </c>
      <c r="B20" s="965" t="s">
        <v>843</v>
      </c>
    </row>
    <row r="21" spans="1:3" ht="15.75" thickBot="1" x14ac:dyDescent="0.3">
      <c r="A21" s="202" t="s">
        <v>844</v>
      </c>
      <c r="B21" s="965" t="s">
        <v>845</v>
      </c>
    </row>
    <row r="22" spans="1:3" ht="15.75" thickBot="1" x14ac:dyDescent="0.3">
      <c r="A22" s="202" t="s">
        <v>397</v>
      </c>
      <c r="B22" s="965" t="s">
        <v>846</v>
      </c>
    </row>
    <row r="23" spans="1:3" ht="15.75" thickBot="1" x14ac:dyDescent="0.3">
      <c r="A23" s="202" t="s">
        <v>333</v>
      </c>
      <c r="B23" s="965" t="s">
        <v>847</v>
      </c>
    </row>
    <row r="24" spans="1:3" ht="15.75" thickBot="1" x14ac:dyDescent="0.3">
      <c r="A24" s="202" t="s">
        <v>333</v>
      </c>
      <c r="B24" s="965" t="s">
        <v>848</v>
      </c>
    </row>
    <row r="25" spans="1:3" s="304" customFormat="1" ht="15.75" thickBot="1" x14ac:dyDescent="0.3">
      <c r="A25" s="288" t="s">
        <v>333</v>
      </c>
      <c r="B25" s="965" t="s">
        <v>1141</v>
      </c>
    </row>
    <row r="26" spans="1:3" ht="15.75" thickBot="1" x14ac:dyDescent="0.3">
      <c r="A26" s="202" t="s">
        <v>337</v>
      </c>
      <c r="B26" s="965" t="s">
        <v>849</v>
      </c>
    </row>
    <row r="27" spans="1:3" ht="15.75" thickBot="1" x14ac:dyDescent="0.3">
      <c r="A27" s="202" t="s">
        <v>398</v>
      </c>
      <c r="B27" s="965" t="s">
        <v>892</v>
      </c>
    </row>
    <row r="28" spans="1:3" ht="15.75" thickBot="1" x14ac:dyDescent="0.3">
      <c r="A28" s="202" t="s">
        <v>398</v>
      </c>
      <c r="B28" s="965" t="s">
        <v>2098</v>
      </c>
    </row>
    <row r="29" spans="1:3" ht="15.75" thickBot="1" x14ac:dyDescent="0.3">
      <c r="A29" s="202" t="s">
        <v>398</v>
      </c>
      <c r="B29" s="965" t="s">
        <v>850</v>
      </c>
    </row>
    <row r="30" spans="1:3" ht="15.75" thickBot="1" x14ac:dyDescent="0.3">
      <c r="A30" s="202" t="s">
        <v>398</v>
      </c>
      <c r="B30" s="965" t="s">
        <v>1125</v>
      </c>
    </row>
    <row r="31" spans="1:3" s="304" customFormat="1" ht="15.75" thickBot="1" x14ac:dyDescent="0.3">
      <c r="A31" s="288" t="s">
        <v>398</v>
      </c>
      <c r="B31" s="965" t="s">
        <v>1144</v>
      </c>
    </row>
    <row r="32" spans="1:3" ht="15.75" thickBot="1" x14ac:dyDescent="0.3">
      <c r="A32" s="1256" t="s">
        <v>524</v>
      </c>
      <c r="B32" s="1155" t="s">
        <v>2372</v>
      </c>
      <c r="C32" s="384"/>
    </row>
    <row r="33" spans="1:3" ht="15.75" thickBot="1" x14ac:dyDescent="0.3">
      <c r="A33" s="202" t="s">
        <v>524</v>
      </c>
      <c r="B33" s="965" t="s">
        <v>851</v>
      </c>
    </row>
    <row r="34" spans="1:3" ht="15.75" thickBot="1" x14ac:dyDescent="0.3">
      <c r="A34" s="288" t="s">
        <v>1487</v>
      </c>
      <c r="B34" s="965" t="s">
        <v>1543</v>
      </c>
    </row>
    <row r="35" spans="1:3" s="304" customFormat="1" ht="15.75" thickBot="1" x14ac:dyDescent="0.3">
      <c r="A35" s="1247" t="s">
        <v>1145</v>
      </c>
      <c r="B35" s="1249" t="s">
        <v>1648</v>
      </c>
      <c r="C35" s="1248" t="s">
        <v>2363</v>
      </c>
    </row>
    <row r="36" spans="1:3" s="304" customFormat="1" ht="15.75" thickBot="1" x14ac:dyDescent="0.3">
      <c r="A36" s="1247" t="s">
        <v>1485</v>
      </c>
      <c r="B36" s="1249" t="s">
        <v>1522</v>
      </c>
      <c r="C36" s="1248" t="s">
        <v>2362</v>
      </c>
    </row>
    <row r="38" spans="1:3" ht="15" x14ac:dyDescent="0.25">
      <c r="A38" s="1879" t="s">
        <v>852</v>
      </c>
      <c r="B38" s="1880"/>
    </row>
    <row r="39" spans="1:3" ht="15.75" thickBot="1" x14ac:dyDescent="0.3">
      <c r="A39" s="203" t="s">
        <v>836</v>
      </c>
      <c r="B39" s="967" t="s">
        <v>837</v>
      </c>
    </row>
    <row r="40" spans="1:3" ht="15.75" thickBot="1" x14ac:dyDescent="0.3">
      <c r="A40" s="288" t="s">
        <v>440</v>
      </c>
      <c r="B40" s="966" t="s">
        <v>923</v>
      </c>
    </row>
    <row r="41" spans="1:3" s="289" customFormat="1" ht="15.75" thickBot="1" x14ac:dyDescent="0.3">
      <c r="A41" s="288" t="s">
        <v>440</v>
      </c>
      <c r="B41" s="965" t="s">
        <v>998</v>
      </c>
    </row>
    <row r="42" spans="1:3" s="304" customFormat="1" ht="15.75" thickBot="1" x14ac:dyDescent="0.3">
      <c r="A42" s="288" t="s">
        <v>1128</v>
      </c>
      <c r="B42" s="965" t="s">
        <v>1131</v>
      </c>
    </row>
    <row r="43" spans="1:3" ht="15.75" thickBot="1" x14ac:dyDescent="0.3">
      <c r="A43" s="202" t="s">
        <v>447</v>
      </c>
      <c r="B43" s="965" t="s">
        <v>853</v>
      </c>
    </row>
    <row r="44" spans="1:3" s="289" customFormat="1" ht="15.75" thickBot="1" x14ac:dyDescent="0.3">
      <c r="A44" s="288" t="s">
        <v>397</v>
      </c>
      <c r="B44" s="965" t="s">
        <v>1019</v>
      </c>
    </row>
    <row r="45" spans="1:3" ht="15.75" thickBot="1" x14ac:dyDescent="0.3">
      <c r="A45" s="202" t="s">
        <v>397</v>
      </c>
      <c r="B45" s="965" t="s">
        <v>854</v>
      </c>
    </row>
    <row r="46" spans="1:3" ht="15.75" thickBot="1" x14ac:dyDescent="0.3">
      <c r="A46" s="1247" t="s">
        <v>397</v>
      </c>
      <c r="B46" s="1249" t="s">
        <v>855</v>
      </c>
      <c r="C46" s="1248" t="s">
        <v>2364</v>
      </c>
    </row>
    <row r="47" spans="1:3" ht="15.75" thickBot="1" x14ac:dyDescent="0.3">
      <c r="A47" s="202" t="s">
        <v>397</v>
      </c>
      <c r="B47" s="965" t="s">
        <v>856</v>
      </c>
    </row>
    <row r="48" spans="1:3" s="304" customFormat="1" ht="15.75" thickBot="1" x14ac:dyDescent="0.3">
      <c r="A48" s="288" t="s">
        <v>397</v>
      </c>
      <c r="B48" s="965" t="s">
        <v>1088</v>
      </c>
    </row>
    <row r="49" spans="1:3" s="304" customFormat="1" ht="15.75" thickBot="1" x14ac:dyDescent="0.3">
      <c r="A49" s="288" t="s">
        <v>333</v>
      </c>
      <c r="B49" s="965" t="s">
        <v>1089</v>
      </c>
    </row>
    <row r="50" spans="1:3" s="304" customFormat="1" ht="15.75" thickBot="1" x14ac:dyDescent="0.3">
      <c r="A50" s="288" t="s">
        <v>333</v>
      </c>
      <c r="B50" s="965" t="s">
        <v>2058</v>
      </c>
    </row>
    <row r="51" spans="1:3" s="304" customFormat="1" ht="15.75" thickBot="1" x14ac:dyDescent="0.3">
      <c r="A51" s="288" t="s">
        <v>398</v>
      </c>
      <c r="B51" s="965" t="s">
        <v>1142</v>
      </c>
    </row>
    <row r="52" spans="1:3" s="304" customFormat="1" ht="15.75" thickBot="1" x14ac:dyDescent="0.3">
      <c r="A52" s="1256" t="s">
        <v>398</v>
      </c>
      <c r="B52" s="1155" t="s">
        <v>2371</v>
      </c>
      <c r="C52" s="384"/>
    </row>
    <row r="53" spans="1:3" s="304" customFormat="1" ht="15.75" thickBot="1" x14ac:dyDescent="0.3">
      <c r="A53" s="288" t="s">
        <v>398</v>
      </c>
      <c r="B53" s="965" t="s">
        <v>1817</v>
      </c>
    </row>
    <row r="54" spans="1:3" ht="15.75" thickBot="1" x14ac:dyDescent="0.3">
      <c r="A54" s="1247" t="s">
        <v>398</v>
      </c>
      <c r="B54" s="1249" t="s">
        <v>857</v>
      </c>
      <c r="C54" s="1248" t="s">
        <v>2362</v>
      </c>
    </row>
    <row r="55" spans="1:3" ht="15.75" thickBot="1" x14ac:dyDescent="0.3">
      <c r="A55" s="288" t="s">
        <v>398</v>
      </c>
      <c r="B55" s="965" t="s">
        <v>1990</v>
      </c>
    </row>
    <row r="56" spans="1:3" ht="15.75" thickBot="1" x14ac:dyDescent="0.3">
      <c r="A56" s="202" t="s">
        <v>398</v>
      </c>
      <c r="B56" s="965" t="s">
        <v>1124</v>
      </c>
    </row>
    <row r="57" spans="1:3" ht="15.75" thickBot="1" x14ac:dyDescent="0.3">
      <c r="A57" s="202" t="s">
        <v>524</v>
      </c>
      <c r="B57" s="965" t="s">
        <v>921</v>
      </c>
    </row>
    <row r="58" spans="1:3" s="251" customFormat="1" ht="15.75" thickBot="1" x14ac:dyDescent="0.3">
      <c r="A58" s="202" t="s">
        <v>524</v>
      </c>
      <c r="B58" s="965" t="s">
        <v>922</v>
      </c>
    </row>
    <row r="59" spans="1:3" s="251" customFormat="1" ht="15.75" thickBot="1" x14ac:dyDescent="0.3">
      <c r="A59" s="1247" t="s">
        <v>1524</v>
      </c>
      <c r="B59" s="1249" t="s">
        <v>967</v>
      </c>
      <c r="C59" s="1248" t="s">
        <v>2362</v>
      </c>
    </row>
    <row r="60" spans="1:3" s="304" customFormat="1" ht="15.75" thickBot="1" x14ac:dyDescent="0.3">
      <c r="A60" s="288" t="s">
        <v>1524</v>
      </c>
      <c r="B60" s="965" t="s">
        <v>2099</v>
      </c>
    </row>
    <row r="61" spans="1:3" s="304" customFormat="1" ht="15.75" thickBot="1" x14ac:dyDescent="0.3">
      <c r="A61" s="288" t="s">
        <v>1524</v>
      </c>
      <c r="B61" s="965" t="s">
        <v>1990</v>
      </c>
    </row>
    <row r="62" spans="1:3" s="304" customFormat="1" ht="15.75" thickBot="1" x14ac:dyDescent="0.3">
      <c r="A62" s="288" t="s">
        <v>1524</v>
      </c>
      <c r="B62" s="965" t="s">
        <v>1987</v>
      </c>
    </row>
    <row r="63" spans="1:3" s="304" customFormat="1" ht="15.75" thickBot="1" x14ac:dyDescent="0.3">
      <c r="A63" s="288" t="s">
        <v>1524</v>
      </c>
      <c r="B63" s="965" t="s">
        <v>1995</v>
      </c>
    </row>
    <row r="64" spans="1:3" s="304" customFormat="1" ht="15.75" thickBot="1" x14ac:dyDescent="0.3">
      <c r="A64" s="288" t="s">
        <v>1524</v>
      </c>
      <c r="B64" s="965" t="s">
        <v>1996</v>
      </c>
    </row>
    <row r="65" spans="1:3" s="304" customFormat="1" ht="15.75" thickBot="1" x14ac:dyDescent="0.3">
      <c r="A65" s="1256" t="s">
        <v>192</v>
      </c>
      <c r="B65" s="1155" t="s">
        <v>2370</v>
      </c>
      <c r="C65" s="384"/>
    </row>
    <row r="66" spans="1:3" s="304" customFormat="1" ht="15.75" thickBot="1" x14ac:dyDescent="0.3">
      <c r="A66" s="1256" t="s">
        <v>192</v>
      </c>
      <c r="B66" s="1155" t="s">
        <v>2369</v>
      </c>
      <c r="C66" s="384"/>
    </row>
    <row r="67" spans="1:3" s="304" customFormat="1" ht="15.75" thickBot="1" x14ac:dyDescent="0.3">
      <c r="A67" s="288" t="s">
        <v>194</v>
      </c>
      <c r="B67" s="965" t="s">
        <v>1143</v>
      </c>
    </row>
    <row r="68" spans="1:3" s="304" customFormat="1" ht="15.75" thickBot="1" x14ac:dyDescent="0.3">
      <c r="A68" s="288" t="s">
        <v>1487</v>
      </c>
      <c r="B68" s="965" t="s">
        <v>1520</v>
      </c>
    </row>
    <row r="69" spans="1:3" s="304" customFormat="1" ht="15.75" thickBot="1" x14ac:dyDescent="0.3">
      <c r="A69" s="288" t="s">
        <v>1487</v>
      </c>
      <c r="B69" s="965" t="s">
        <v>1521</v>
      </c>
    </row>
    <row r="70" spans="1:3" ht="15.75" thickBot="1" x14ac:dyDescent="0.3">
      <c r="A70" s="288" t="s">
        <v>1487</v>
      </c>
      <c r="B70" s="965" t="s">
        <v>2059</v>
      </c>
    </row>
    <row r="71" spans="1:3" ht="15.75" thickBot="1" x14ac:dyDescent="0.3">
      <c r="A71" s="288" t="s">
        <v>1487</v>
      </c>
      <c r="B71" s="965" t="s">
        <v>2003</v>
      </c>
    </row>
    <row r="72" spans="1:3" ht="15.75" thickBot="1" x14ac:dyDescent="0.3">
      <c r="A72" s="288" t="s">
        <v>1487</v>
      </c>
      <c r="B72" s="965" t="s">
        <v>1808</v>
      </c>
    </row>
  </sheetData>
  <sheetProtection algorithmName="SHA-512" hashValue="LVPXiNfVKNskCx2gKJ3yWwQfd0rZte0Dz75Od1igwoDpZyAAHJ8uMVbvPLaV8Rok8zrZm3hBo5reR8iQoWbWxw==" saltValue="cuY6yR0O3EbbORaR8Z3k1w==" spinCount="100000" sheet="1" objects="1" scenarios="1" formatCells="0"/>
  <mergeCells count="3">
    <mergeCell ref="A1:B1"/>
    <mergeCell ref="A2:B2"/>
    <mergeCell ref="A38:B38"/>
  </mergeCells>
  <pageMargins left="0.25" right="0.25" top="0.75" bottom="0.75" header="0.3" footer="0.3"/>
  <pageSetup scale="70"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2:E343"/>
  <sheetViews>
    <sheetView topLeftCell="A321" zoomScaleNormal="100" workbookViewId="0">
      <selection activeCell="A344" sqref="A344"/>
    </sheetView>
  </sheetViews>
  <sheetFormatPr defaultColWidth="9.140625" defaultRowHeight="11.25" x14ac:dyDescent="0.2"/>
  <cols>
    <col min="1" max="1" width="9.140625" style="112"/>
    <col min="2" max="2" width="10.42578125" style="112" customWidth="1"/>
    <col min="3" max="3" width="6" style="112" customWidth="1"/>
    <col min="4" max="4" width="57.140625" style="111" customWidth="1"/>
    <col min="5" max="5" width="9.140625" style="170"/>
    <col min="6" max="16384" width="9.140625" style="9"/>
  </cols>
  <sheetData>
    <row r="2" spans="1:5" ht="33.75" x14ac:dyDescent="0.2">
      <c r="A2" s="57" t="s">
        <v>520</v>
      </c>
      <c r="B2" s="57" t="s">
        <v>443</v>
      </c>
      <c r="C2" s="57" t="s">
        <v>444</v>
      </c>
      <c r="D2" s="57" t="s">
        <v>394</v>
      </c>
      <c r="E2" s="607" t="s">
        <v>2326</v>
      </c>
    </row>
    <row r="3" spans="1:5" x14ac:dyDescent="0.2">
      <c r="A3" s="113">
        <v>39206</v>
      </c>
      <c r="B3" s="112" t="s">
        <v>445</v>
      </c>
      <c r="D3" s="111" t="s">
        <v>446</v>
      </c>
    </row>
    <row r="4" spans="1:5" x14ac:dyDescent="0.2">
      <c r="B4" s="112" t="s">
        <v>447</v>
      </c>
      <c r="D4" s="111" t="s">
        <v>469</v>
      </c>
    </row>
    <row r="5" spans="1:5" ht="22.5" x14ac:dyDescent="0.2">
      <c r="B5" s="112" t="s">
        <v>508</v>
      </c>
      <c r="D5" s="111" t="s">
        <v>470</v>
      </c>
    </row>
    <row r="6" spans="1:5" ht="22.5" x14ac:dyDescent="0.2">
      <c r="B6" s="112" t="s">
        <v>471</v>
      </c>
      <c r="C6" s="112" t="s">
        <v>472</v>
      </c>
      <c r="D6" s="111" t="s">
        <v>189</v>
      </c>
    </row>
    <row r="7" spans="1:5" ht="22.5" x14ac:dyDescent="0.2">
      <c r="B7" s="112" t="s">
        <v>190</v>
      </c>
      <c r="D7" s="111" t="s">
        <v>191</v>
      </c>
    </row>
    <row r="8" spans="1:5" x14ac:dyDescent="0.2">
      <c r="B8" s="112" t="s">
        <v>192</v>
      </c>
      <c r="C8" s="112" t="s">
        <v>472</v>
      </c>
      <c r="D8" s="111" t="s">
        <v>193</v>
      </c>
    </row>
    <row r="9" spans="1:5" x14ac:dyDescent="0.2">
      <c r="B9" s="112" t="s">
        <v>194</v>
      </c>
      <c r="D9" s="111" t="s">
        <v>195</v>
      </c>
    </row>
    <row r="10" spans="1:5" x14ac:dyDescent="0.2">
      <c r="B10" s="112" t="s">
        <v>196</v>
      </c>
      <c r="D10" s="111" t="s">
        <v>197</v>
      </c>
    </row>
    <row r="11" spans="1:5" x14ac:dyDescent="0.2">
      <c r="A11" s="113">
        <v>39209</v>
      </c>
      <c r="B11" s="112" t="s">
        <v>445</v>
      </c>
      <c r="D11" s="111" t="s">
        <v>198</v>
      </c>
    </row>
    <row r="12" spans="1:5" ht="22.5" x14ac:dyDescent="0.2">
      <c r="B12" s="112" t="s">
        <v>199</v>
      </c>
      <c r="D12" s="111" t="s">
        <v>200</v>
      </c>
    </row>
    <row r="13" spans="1:5" ht="22.5" x14ac:dyDescent="0.2">
      <c r="B13" s="112" t="s">
        <v>201</v>
      </c>
      <c r="D13" s="111" t="s">
        <v>203</v>
      </c>
    </row>
    <row r="14" spans="1:5" x14ac:dyDescent="0.2">
      <c r="A14" s="113">
        <v>39213</v>
      </c>
      <c r="B14" s="112" t="s">
        <v>445</v>
      </c>
      <c r="D14" s="111" t="s">
        <v>204</v>
      </c>
    </row>
    <row r="15" spans="1:5" ht="22.5" x14ac:dyDescent="0.2">
      <c r="B15" s="112" t="s">
        <v>205</v>
      </c>
      <c r="D15" s="111" t="s">
        <v>206</v>
      </c>
    </row>
    <row r="16" spans="1:5" x14ac:dyDescent="0.2">
      <c r="B16" s="112" t="s">
        <v>207</v>
      </c>
      <c r="D16" s="111" t="s">
        <v>208</v>
      </c>
    </row>
    <row r="17" spans="1:4" ht="56.25" x14ac:dyDescent="0.2">
      <c r="B17" s="112" t="s">
        <v>192</v>
      </c>
      <c r="D17" s="111" t="s">
        <v>285</v>
      </c>
    </row>
    <row r="18" spans="1:4" ht="33.75" x14ac:dyDescent="0.2">
      <c r="B18" s="112" t="s">
        <v>194</v>
      </c>
      <c r="D18" s="111" t="s">
        <v>286</v>
      </c>
    </row>
    <row r="19" spans="1:4" x14ac:dyDescent="0.2">
      <c r="A19" s="113">
        <v>39246</v>
      </c>
      <c r="B19" s="112" t="s">
        <v>471</v>
      </c>
      <c r="D19" s="111" t="s">
        <v>287</v>
      </c>
    </row>
    <row r="20" spans="1:4" ht="22.5" x14ac:dyDescent="0.2">
      <c r="A20" s="113">
        <v>39262</v>
      </c>
      <c r="B20" s="112" t="s">
        <v>445</v>
      </c>
      <c r="D20" s="111" t="s">
        <v>288</v>
      </c>
    </row>
    <row r="21" spans="1:4" x14ac:dyDescent="0.2">
      <c r="B21" s="112" t="s">
        <v>289</v>
      </c>
      <c r="D21" s="111" t="s">
        <v>290</v>
      </c>
    </row>
    <row r="22" spans="1:4" ht="22.5" x14ac:dyDescent="0.2">
      <c r="B22" s="112" t="s">
        <v>207</v>
      </c>
      <c r="D22" s="111" t="s">
        <v>291</v>
      </c>
    </row>
    <row r="23" spans="1:4" ht="33.75" x14ac:dyDescent="0.2">
      <c r="B23" s="112" t="s">
        <v>190</v>
      </c>
      <c r="D23" s="111" t="s">
        <v>296</v>
      </c>
    </row>
    <row r="24" spans="1:4" ht="22.5" x14ac:dyDescent="0.2">
      <c r="A24" s="118">
        <v>39269</v>
      </c>
      <c r="B24" s="119" t="s">
        <v>447</v>
      </c>
      <c r="C24" s="119"/>
      <c r="D24" s="120" t="s">
        <v>297</v>
      </c>
    </row>
    <row r="25" spans="1:4" ht="22.5" x14ac:dyDescent="0.2">
      <c r="A25" s="119"/>
      <c r="B25" s="119" t="s">
        <v>289</v>
      </c>
      <c r="C25" s="119"/>
      <c r="D25" s="120" t="s">
        <v>298</v>
      </c>
    </row>
    <row r="26" spans="1:4" ht="22.5" x14ac:dyDescent="0.2">
      <c r="A26" s="119"/>
      <c r="B26" s="119"/>
      <c r="C26" s="119"/>
      <c r="D26" s="120" t="s">
        <v>299</v>
      </c>
    </row>
    <row r="27" spans="1:4" ht="33.75" x14ac:dyDescent="0.2">
      <c r="A27" s="119"/>
      <c r="B27" s="119"/>
      <c r="C27" s="119"/>
      <c r="D27" s="120" t="s">
        <v>423</v>
      </c>
    </row>
    <row r="28" spans="1:4" ht="24" customHeight="1" x14ac:dyDescent="0.2">
      <c r="A28" s="119"/>
      <c r="B28" s="119"/>
      <c r="C28" s="119"/>
      <c r="D28" s="120" t="s">
        <v>424</v>
      </c>
    </row>
    <row r="29" spans="1:4" ht="33.75" x14ac:dyDescent="0.2">
      <c r="A29" s="119"/>
      <c r="B29" s="119"/>
      <c r="C29" s="119"/>
      <c r="D29" s="120" t="s">
        <v>425</v>
      </c>
    </row>
    <row r="30" spans="1:4" ht="22.5" x14ac:dyDescent="0.2">
      <c r="A30" s="119"/>
      <c r="B30" s="119"/>
      <c r="C30" s="119"/>
      <c r="D30" s="120" t="s">
        <v>426</v>
      </c>
    </row>
    <row r="31" spans="1:4" ht="45" x14ac:dyDescent="0.2">
      <c r="A31" s="119"/>
      <c r="B31" s="119"/>
      <c r="C31" s="119"/>
      <c r="D31" s="120" t="s">
        <v>428</v>
      </c>
    </row>
    <row r="32" spans="1:4" ht="22.5" x14ac:dyDescent="0.2">
      <c r="A32" s="119"/>
      <c r="B32" s="119"/>
      <c r="C32" s="119"/>
      <c r="D32" s="120" t="s">
        <v>429</v>
      </c>
    </row>
    <row r="33" spans="1:4" ht="33.75" x14ac:dyDescent="0.2">
      <c r="A33" s="119"/>
      <c r="B33" s="119"/>
      <c r="C33" s="119"/>
      <c r="D33" s="120" t="s">
        <v>457</v>
      </c>
    </row>
    <row r="34" spans="1:4" ht="22.5" x14ac:dyDescent="0.2">
      <c r="A34" s="119"/>
      <c r="B34" s="119"/>
      <c r="C34" s="119"/>
      <c r="D34" s="120" t="s">
        <v>458</v>
      </c>
    </row>
    <row r="35" spans="1:4" ht="22.5" x14ac:dyDescent="0.2">
      <c r="B35" s="112" t="s">
        <v>459</v>
      </c>
      <c r="D35" s="111" t="s">
        <v>460</v>
      </c>
    </row>
    <row r="36" spans="1:4" ht="22.5" x14ac:dyDescent="0.2">
      <c r="B36" s="112" t="s">
        <v>201</v>
      </c>
      <c r="D36" s="111" t="s">
        <v>461</v>
      </c>
    </row>
    <row r="37" spans="1:4" ht="33.75" x14ac:dyDescent="0.2">
      <c r="A37" s="113">
        <v>39275</v>
      </c>
      <c r="B37" s="112" t="s">
        <v>190</v>
      </c>
      <c r="D37" s="111" t="s">
        <v>462</v>
      </c>
    </row>
    <row r="38" spans="1:4" ht="22.5" x14ac:dyDescent="0.2">
      <c r="B38" s="112" t="s">
        <v>199</v>
      </c>
      <c r="D38" s="111" t="s">
        <v>463</v>
      </c>
    </row>
    <row r="39" spans="1:4" ht="33.75" x14ac:dyDescent="0.2">
      <c r="A39" s="113" t="s">
        <v>431</v>
      </c>
      <c r="B39" s="112" t="s">
        <v>464</v>
      </c>
      <c r="D39" s="111" t="s">
        <v>465</v>
      </c>
    </row>
    <row r="40" spans="1:4" ht="33.75" x14ac:dyDescent="0.2">
      <c r="B40" s="112" t="s">
        <v>464</v>
      </c>
      <c r="D40" s="111" t="s">
        <v>467</v>
      </c>
    </row>
    <row r="41" spans="1:4" ht="33.75" x14ac:dyDescent="0.2">
      <c r="B41" s="112" t="s">
        <v>464</v>
      </c>
      <c r="D41" s="111" t="s">
        <v>435</v>
      </c>
    </row>
    <row r="42" spans="1:4" ht="45" x14ac:dyDescent="0.2">
      <c r="B42" s="112" t="s">
        <v>468</v>
      </c>
      <c r="D42" s="111" t="s">
        <v>430</v>
      </c>
    </row>
    <row r="43" spans="1:4" ht="22.5" x14ac:dyDescent="0.2">
      <c r="B43" s="112" t="s">
        <v>445</v>
      </c>
      <c r="D43" s="111" t="s">
        <v>436</v>
      </c>
    </row>
    <row r="44" spans="1:4" ht="22.5" x14ac:dyDescent="0.2">
      <c r="B44" s="112" t="s">
        <v>438</v>
      </c>
      <c r="D44" s="111" t="s">
        <v>437</v>
      </c>
    </row>
    <row r="45" spans="1:4" x14ac:dyDescent="0.2">
      <c r="B45" s="112" t="s">
        <v>440</v>
      </c>
      <c r="D45" s="111" t="s">
        <v>439</v>
      </c>
    </row>
    <row r="46" spans="1:4" ht="22.5" x14ac:dyDescent="0.2">
      <c r="B46" s="112" t="s">
        <v>447</v>
      </c>
      <c r="D46" s="111" t="s">
        <v>160</v>
      </c>
    </row>
    <row r="47" spans="1:4" ht="45" x14ac:dyDescent="0.2">
      <c r="B47" s="112" t="s">
        <v>447</v>
      </c>
      <c r="D47" s="111" t="s">
        <v>164</v>
      </c>
    </row>
    <row r="48" spans="1:4" ht="33.75" x14ac:dyDescent="0.2">
      <c r="B48" s="112" t="s">
        <v>447</v>
      </c>
      <c r="D48" s="111" t="s">
        <v>502</v>
      </c>
    </row>
    <row r="49" spans="2:4" ht="22.5" x14ac:dyDescent="0.2">
      <c r="B49" s="112" t="s">
        <v>397</v>
      </c>
      <c r="D49" s="111" t="s">
        <v>330</v>
      </c>
    </row>
    <row r="50" spans="2:4" ht="78.75" x14ac:dyDescent="0.2">
      <c r="B50" s="112" t="s">
        <v>397</v>
      </c>
      <c r="D50" s="111" t="s">
        <v>331</v>
      </c>
    </row>
    <row r="51" spans="2:4" ht="33.75" x14ac:dyDescent="0.2">
      <c r="B51" s="112" t="s">
        <v>397</v>
      </c>
      <c r="D51" s="111" t="s">
        <v>332</v>
      </c>
    </row>
    <row r="52" spans="2:4" ht="135" x14ac:dyDescent="0.2">
      <c r="B52" s="112" t="s">
        <v>333</v>
      </c>
      <c r="D52" s="111" t="s">
        <v>334</v>
      </c>
    </row>
    <row r="53" spans="2:4" ht="22.5" x14ac:dyDescent="0.2">
      <c r="B53" s="112" t="s">
        <v>333</v>
      </c>
      <c r="D53" s="111" t="s">
        <v>335</v>
      </c>
    </row>
    <row r="54" spans="2:4" ht="22.5" x14ac:dyDescent="0.2">
      <c r="B54" s="112" t="s">
        <v>333</v>
      </c>
      <c r="D54" s="111" t="s">
        <v>336</v>
      </c>
    </row>
    <row r="55" spans="2:4" ht="22.5" x14ac:dyDescent="0.2">
      <c r="B55" s="112" t="s">
        <v>337</v>
      </c>
      <c r="D55" s="111" t="s">
        <v>338</v>
      </c>
    </row>
    <row r="56" spans="2:4" ht="33.75" x14ac:dyDescent="0.2">
      <c r="B56" s="112" t="s">
        <v>205</v>
      </c>
      <c r="D56" s="111" t="s">
        <v>507</v>
      </c>
    </row>
    <row r="57" spans="2:4" ht="56.25" x14ac:dyDescent="0.2">
      <c r="B57" s="112" t="s">
        <v>205</v>
      </c>
      <c r="D57" s="111" t="s">
        <v>506</v>
      </c>
    </row>
    <row r="58" spans="2:4" ht="45" x14ac:dyDescent="0.2">
      <c r="B58" s="112" t="s">
        <v>398</v>
      </c>
      <c r="D58" s="111" t="s">
        <v>46</v>
      </c>
    </row>
    <row r="59" spans="2:4" ht="22.5" x14ac:dyDescent="0.2">
      <c r="B59" s="112" t="s">
        <v>398</v>
      </c>
      <c r="D59" s="111" t="s">
        <v>47</v>
      </c>
    </row>
    <row r="60" spans="2:4" x14ac:dyDescent="0.2">
      <c r="B60" s="112" t="s">
        <v>398</v>
      </c>
      <c r="D60" s="111" t="s">
        <v>48</v>
      </c>
    </row>
    <row r="61" spans="2:4" ht="22.5" x14ac:dyDescent="0.2">
      <c r="B61" s="112" t="s">
        <v>398</v>
      </c>
      <c r="D61" s="111" t="s">
        <v>49</v>
      </c>
    </row>
    <row r="62" spans="2:4" x14ac:dyDescent="0.2">
      <c r="B62" s="112" t="s">
        <v>190</v>
      </c>
      <c r="D62" s="111" t="s">
        <v>50</v>
      </c>
    </row>
    <row r="63" spans="2:4" ht="33.75" x14ac:dyDescent="0.2">
      <c r="B63" s="112" t="s">
        <v>190</v>
      </c>
      <c r="D63" s="111" t="s">
        <v>54</v>
      </c>
    </row>
    <row r="64" spans="2:4" ht="22.5" x14ac:dyDescent="0.2">
      <c r="B64" s="112" t="s">
        <v>190</v>
      </c>
      <c r="D64" s="111" t="s">
        <v>404</v>
      </c>
    </row>
    <row r="65" spans="1:4" x14ac:dyDescent="0.2">
      <c r="B65" s="112" t="s">
        <v>525</v>
      </c>
      <c r="D65" s="111" t="s">
        <v>58</v>
      </c>
    </row>
    <row r="66" spans="1:4" ht="22.5" x14ac:dyDescent="0.2">
      <c r="B66" s="112" t="s">
        <v>192</v>
      </c>
      <c r="D66" s="111" t="s">
        <v>55</v>
      </c>
    </row>
    <row r="67" spans="1:4" x14ac:dyDescent="0.2">
      <c r="B67" s="112" t="s">
        <v>57</v>
      </c>
      <c r="D67" s="111" t="s">
        <v>58</v>
      </c>
    </row>
    <row r="68" spans="1:4" ht="22.5" x14ac:dyDescent="0.2">
      <c r="B68" s="112" t="s">
        <v>199</v>
      </c>
      <c r="D68" s="111" t="s">
        <v>56</v>
      </c>
    </row>
    <row r="69" spans="1:4" x14ac:dyDescent="0.2">
      <c r="B69" s="112" t="s">
        <v>142</v>
      </c>
      <c r="D69" s="111" t="s">
        <v>143</v>
      </c>
    </row>
    <row r="70" spans="1:4" ht="22.5" x14ac:dyDescent="0.2">
      <c r="B70" s="112" t="s">
        <v>141</v>
      </c>
      <c r="D70" s="111" t="s">
        <v>5</v>
      </c>
    </row>
    <row r="71" spans="1:4" x14ac:dyDescent="0.2">
      <c r="A71" s="113">
        <v>39472</v>
      </c>
      <c r="B71" s="112" t="s">
        <v>447</v>
      </c>
      <c r="D71" s="111" t="s">
        <v>45</v>
      </c>
    </row>
    <row r="72" spans="1:4" ht="22.5" x14ac:dyDescent="0.2">
      <c r="B72" s="112" t="s">
        <v>190</v>
      </c>
      <c r="D72" s="111" t="s">
        <v>348</v>
      </c>
    </row>
    <row r="73" spans="1:4" ht="33.75" x14ac:dyDescent="0.2">
      <c r="A73" s="113">
        <v>39548</v>
      </c>
      <c r="B73" s="112" t="s">
        <v>333</v>
      </c>
      <c r="D73" s="111" t="s">
        <v>390</v>
      </c>
    </row>
    <row r="74" spans="1:4" x14ac:dyDescent="0.2">
      <c r="A74" s="113">
        <v>39933</v>
      </c>
      <c r="B74" s="112" t="s">
        <v>445</v>
      </c>
      <c r="C74" s="112" t="s">
        <v>39</v>
      </c>
      <c r="D74" s="111" t="s">
        <v>40</v>
      </c>
    </row>
    <row r="75" spans="1:4" ht="22.5" x14ac:dyDescent="0.2">
      <c r="A75" s="113">
        <v>39936</v>
      </c>
      <c r="B75" s="112" t="s">
        <v>445</v>
      </c>
      <c r="D75" s="111" t="s">
        <v>202</v>
      </c>
    </row>
    <row r="76" spans="1:4" ht="33.75" x14ac:dyDescent="0.2">
      <c r="A76" s="113">
        <v>40015</v>
      </c>
      <c r="B76" s="112" t="s">
        <v>209</v>
      </c>
      <c r="D76" s="111" t="s">
        <v>211</v>
      </c>
    </row>
    <row r="77" spans="1:4" x14ac:dyDescent="0.2">
      <c r="A77" s="113"/>
      <c r="B77" s="112" t="s">
        <v>445</v>
      </c>
      <c r="D77" s="111" t="s">
        <v>210</v>
      </c>
    </row>
    <row r="78" spans="1:4" ht="22.5" x14ac:dyDescent="0.2">
      <c r="A78" s="113"/>
      <c r="B78" s="112" t="s">
        <v>438</v>
      </c>
      <c r="D78" s="111" t="s">
        <v>4</v>
      </c>
    </row>
    <row r="79" spans="1:4" x14ac:dyDescent="0.2">
      <c r="A79" s="9"/>
      <c r="B79" s="112" t="s">
        <v>440</v>
      </c>
      <c r="D79" s="111" t="s">
        <v>314</v>
      </c>
    </row>
    <row r="80" spans="1:4" ht="112.5" x14ac:dyDescent="0.2">
      <c r="B80" s="112" t="s">
        <v>447</v>
      </c>
      <c r="D80" s="142" t="s">
        <v>485</v>
      </c>
    </row>
    <row r="81" spans="1:4" ht="45" x14ac:dyDescent="0.2">
      <c r="B81" s="112" t="s">
        <v>337</v>
      </c>
      <c r="D81" s="111" t="s">
        <v>212</v>
      </c>
    </row>
    <row r="82" spans="1:4" ht="22.5" x14ac:dyDescent="0.2">
      <c r="B82" s="112" t="s">
        <v>333</v>
      </c>
      <c r="D82" s="142" t="s">
        <v>421</v>
      </c>
    </row>
    <row r="83" spans="1:4" ht="78.75" x14ac:dyDescent="0.2">
      <c r="B83" s="112" t="s">
        <v>190</v>
      </c>
      <c r="D83" s="111" t="s">
        <v>442</v>
      </c>
    </row>
    <row r="84" spans="1:4" ht="33.75" x14ac:dyDescent="0.2">
      <c r="A84" s="113">
        <v>40212</v>
      </c>
      <c r="B84" s="112" t="s">
        <v>438</v>
      </c>
      <c r="D84" s="111" t="s">
        <v>521</v>
      </c>
    </row>
    <row r="85" spans="1:4" ht="90" x14ac:dyDescent="0.2">
      <c r="B85" s="112" t="s">
        <v>447</v>
      </c>
      <c r="D85" s="111" t="s">
        <v>522</v>
      </c>
    </row>
    <row r="86" spans="1:4" ht="22.5" x14ac:dyDescent="0.2">
      <c r="B86" s="112" t="s">
        <v>333</v>
      </c>
      <c r="D86" s="111" t="s">
        <v>329</v>
      </c>
    </row>
    <row r="87" spans="1:4" ht="33.75" x14ac:dyDescent="0.2">
      <c r="B87" s="112" t="s">
        <v>337</v>
      </c>
      <c r="D87" s="111" t="s">
        <v>505</v>
      </c>
    </row>
    <row r="88" spans="1:4" x14ac:dyDescent="0.2">
      <c r="B88" s="112" t="s">
        <v>190</v>
      </c>
      <c r="D88" s="111" t="s">
        <v>523</v>
      </c>
    </row>
    <row r="89" spans="1:4" ht="22.5" x14ac:dyDescent="0.2">
      <c r="A89" s="113">
        <v>40252</v>
      </c>
      <c r="B89" s="112" t="s">
        <v>438</v>
      </c>
      <c r="D89" s="111" t="s">
        <v>145</v>
      </c>
    </row>
    <row r="90" spans="1:4" x14ac:dyDescent="0.2">
      <c r="A90" s="113">
        <v>40317</v>
      </c>
      <c r="B90" s="112" t="s">
        <v>445</v>
      </c>
      <c r="D90" s="111" t="s">
        <v>548</v>
      </c>
    </row>
    <row r="91" spans="1:4" x14ac:dyDescent="0.2">
      <c r="B91" s="112" t="s">
        <v>207</v>
      </c>
      <c r="D91" s="111" t="s">
        <v>549</v>
      </c>
    </row>
    <row r="92" spans="1:4" ht="22.5" x14ac:dyDescent="0.2">
      <c r="B92" s="112" t="s">
        <v>337</v>
      </c>
      <c r="D92" s="111" t="s">
        <v>550</v>
      </c>
    </row>
    <row r="93" spans="1:4" ht="22.5" x14ac:dyDescent="0.2">
      <c r="A93" s="113">
        <v>40490</v>
      </c>
      <c r="B93" s="112" t="s">
        <v>447</v>
      </c>
      <c r="D93" s="111" t="s">
        <v>238</v>
      </c>
    </row>
    <row r="94" spans="1:4" ht="22.5" x14ac:dyDescent="0.2">
      <c r="A94" s="113">
        <v>40581</v>
      </c>
      <c r="B94" s="112" t="s">
        <v>190</v>
      </c>
      <c r="D94" s="111" t="s">
        <v>556</v>
      </c>
    </row>
    <row r="95" spans="1:4" ht="22.5" x14ac:dyDescent="0.2">
      <c r="A95" s="113">
        <v>40611</v>
      </c>
      <c r="B95" s="112" t="s">
        <v>192</v>
      </c>
      <c r="D95" s="111" t="s">
        <v>441</v>
      </c>
    </row>
    <row r="96" spans="1:4" ht="22.5" x14ac:dyDescent="0.2">
      <c r="A96" s="113">
        <v>40639</v>
      </c>
      <c r="B96" s="112" t="s">
        <v>190</v>
      </c>
      <c r="D96" s="111" t="s">
        <v>188</v>
      </c>
    </row>
    <row r="97" spans="1:4" ht="22.5" x14ac:dyDescent="0.2">
      <c r="A97" s="113">
        <v>40840</v>
      </c>
      <c r="B97" s="112" t="s">
        <v>337</v>
      </c>
      <c r="D97" s="111" t="s">
        <v>473</v>
      </c>
    </row>
    <row r="98" spans="1:4" x14ac:dyDescent="0.2">
      <c r="A98" s="113">
        <v>41015</v>
      </c>
      <c r="B98" s="112" t="s">
        <v>445</v>
      </c>
      <c r="D98" s="111" t="s">
        <v>275</v>
      </c>
    </row>
    <row r="99" spans="1:4" ht="22.5" x14ac:dyDescent="0.2">
      <c r="B99" s="112" t="s">
        <v>337</v>
      </c>
      <c r="D99" s="111" t="s">
        <v>276</v>
      </c>
    </row>
    <row r="100" spans="1:4" x14ac:dyDescent="0.2">
      <c r="B100" s="112" t="s">
        <v>205</v>
      </c>
      <c r="D100" s="111" t="s">
        <v>275</v>
      </c>
    </row>
    <row r="101" spans="1:4" x14ac:dyDescent="0.2">
      <c r="B101" s="112" t="s">
        <v>190</v>
      </c>
      <c r="D101" s="111" t="s">
        <v>275</v>
      </c>
    </row>
    <row r="102" spans="1:4" x14ac:dyDescent="0.2">
      <c r="B102" s="112" t="s">
        <v>192</v>
      </c>
      <c r="D102" s="111" t="s">
        <v>275</v>
      </c>
    </row>
    <row r="103" spans="1:4" x14ac:dyDescent="0.2">
      <c r="B103" s="112" t="s">
        <v>199</v>
      </c>
      <c r="D103" s="111" t="s">
        <v>275</v>
      </c>
    </row>
    <row r="104" spans="1:4" x14ac:dyDescent="0.2">
      <c r="B104" s="112" t="s">
        <v>438</v>
      </c>
      <c r="D104" s="111" t="s">
        <v>282</v>
      </c>
    </row>
    <row r="105" spans="1:4" x14ac:dyDescent="0.2">
      <c r="B105" s="112" t="s">
        <v>459</v>
      </c>
      <c r="D105" s="111" t="s">
        <v>278</v>
      </c>
    </row>
    <row r="106" spans="1:4" x14ac:dyDescent="0.2">
      <c r="B106" s="112" t="s">
        <v>277</v>
      </c>
      <c r="D106" s="111" t="s">
        <v>282</v>
      </c>
    </row>
    <row r="107" spans="1:4" ht="22.5" x14ac:dyDescent="0.2">
      <c r="B107" s="112" t="s">
        <v>201</v>
      </c>
      <c r="D107" s="111" t="s">
        <v>279</v>
      </c>
    </row>
    <row r="108" spans="1:4" ht="22.5" x14ac:dyDescent="0.2">
      <c r="B108" s="112" t="s">
        <v>280</v>
      </c>
      <c r="D108" s="111" t="s">
        <v>281</v>
      </c>
    </row>
    <row r="109" spans="1:4" ht="22.5" x14ac:dyDescent="0.2">
      <c r="A109" s="113">
        <v>41072</v>
      </c>
      <c r="B109" s="112" t="s">
        <v>440</v>
      </c>
      <c r="D109" s="111" t="s">
        <v>242</v>
      </c>
    </row>
    <row r="110" spans="1:4" x14ac:dyDescent="0.2">
      <c r="B110" s="112" t="s">
        <v>447</v>
      </c>
      <c r="D110" s="111" t="s">
        <v>243</v>
      </c>
    </row>
    <row r="111" spans="1:4" x14ac:dyDescent="0.2">
      <c r="B111" s="112" t="s">
        <v>445</v>
      </c>
      <c r="D111" s="111" t="s">
        <v>244</v>
      </c>
    </row>
    <row r="112" spans="1:4" x14ac:dyDescent="0.2">
      <c r="A112" s="113">
        <v>41080</v>
      </c>
      <c r="B112" s="112" t="s">
        <v>445</v>
      </c>
      <c r="D112" s="111" t="s">
        <v>111</v>
      </c>
    </row>
    <row r="113" spans="1:4" ht="22.5" x14ac:dyDescent="0.2">
      <c r="B113" s="112" t="s">
        <v>190</v>
      </c>
      <c r="D113" s="111" t="s">
        <v>294</v>
      </c>
    </row>
    <row r="114" spans="1:4" x14ac:dyDescent="0.2">
      <c r="B114" s="112" t="s">
        <v>427</v>
      </c>
      <c r="D114" s="111" t="s">
        <v>110</v>
      </c>
    </row>
    <row r="115" spans="1:4" ht="22.5" x14ac:dyDescent="0.2">
      <c r="B115" s="112" t="s">
        <v>192</v>
      </c>
      <c r="C115" s="112" t="s">
        <v>295</v>
      </c>
      <c r="D115" s="111" t="s">
        <v>293</v>
      </c>
    </row>
    <row r="116" spans="1:4" x14ac:dyDescent="0.2">
      <c r="B116" s="112" t="s">
        <v>199</v>
      </c>
      <c r="D116" s="111" t="s">
        <v>292</v>
      </c>
    </row>
    <row r="117" spans="1:4" x14ac:dyDescent="0.2">
      <c r="A117" s="113">
        <v>41089</v>
      </c>
      <c r="B117" s="112" t="s">
        <v>201</v>
      </c>
      <c r="D117" s="111" t="s">
        <v>161</v>
      </c>
    </row>
    <row r="118" spans="1:4" ht="22.5" x14ac:dyDescent="0.2">
      <c r="B118" s="112" t="s">
        <v>162</v>
      </c>
      <c r="D118" s="111" t="s">
        <v>163</v>
      </c>
    </row>
    <row r="119" spans="1:4" x14ac:dyDescent="0.2">
      <c r="A119" s="113">
        <v>41099</v>
      </c>
      <c r="B119" s="112" t="s">
        <v>2</v>
      </c>
      <c r="D119" s="111" t="s">
        <v>3</v>
      </c>
    </row>
    <row r="120" spans="1:4" ht="22.5" x14ac:dyDescent="0.2">
      <c r="A120" s="113">
        <v>41101</v>
      </c>
      <c r="B120" s="112" t="s">
        <v>199</v>
      </c>
      <c r="D120" s="111" t="s">
        <v>466</v>
      </c>
    </row>
    <row r="121" spans="1:4" x14ac:dyDescent="0.2">
      <c r="A121" s="148">
        <v>41152</v>
      </c>
      <c r="B121" s="149" t="s">
        <v>2</v>
      </c>
      <c r="C121" s="149"/>
      <c r="D121" s="150" t="s">
        <v>220</v>
      </c>
    </row>
    <row r="122" spans="1:4" x14ac:dyDescent="0.2">
      <c r="A122" s="149"/>
      <c r="B122" s="149" t="s">
        <v>196</v>
      </c>
      <c r="C122" s="149"/>
      <c r="D122" s="150" t="s">
        <v>0</v>
      </c>
    </row>
    <row r="123" spans="1:4" x14ac:dyDescent="0.2">
      <c r="A123" s="149"/>
      <c r="B123" s="149" t="s">
        <v>280</v>
      </c>
      <c r="C123" s="149"/>
      <c r="D123" s="150" t="s">
        <v>1</v>
      </c>
    </row>
    <row r="124" spans="1:4" x14ac:dyDescent="0.2">
      <c r="A124" s="149"/>
      <c r="B124" s="149" t="s">
        <v>445</v>
      </c>
      <c r="C124" s="149"/>
      <c r="D124" s="150" t="s">
        <v>412</v>
      </c>
    </row>
    <row r="125" spans="1:4" ht="45" x14ac:dyDescent="0.2">
      <c r="A125" s="149"/>
      <c r="B125" s="149" t="s">
        <v>447</v>
      </c>
      <c r="C125" s="149"/>
      <c r="D125" s="150" t="s">
        <v>407</v>
      </c>
    </row>
    <row r="126" spans="1:4" x14ac:dyDescent="0.2">
      <c r="A126" s="149"/>
      <c r="B126" s="149" t="s">
        <v>471</v>
      </c>
      <c r="C126" s="149"/>
      <c r="D126" s="150" t="s">
        <v>409</v>
      </c>
    </row>
    <row r="127" spans="1:4" x14ac:dyDescent="0.2">
      <c r="A127" s="149"/>
      <c r="B127" s="149" t="s">
        <v>333</v>
      </c>
      <c r="C127" s="149"/>
      <c r="D127" s="150" t="s">
        <v>409</v>
      </c>
    </row>
    <row r="128" spans="1:4" x14ac:dyDescent="0.2">
      <c r="A128" s="149"/>
      <c r="B128" s="149" t="s">
        <v>337</v>
      </c>
      <c r="C128" s="149"/>
      <c r="D128" s="150" t="s">
        <v>409</v>
      </c>
    </row>
    <row r="129" spans="1:4" x14ac:dyDescent="0.2">
      <c r="A129" s="149"/>
      <c r="B129" s="149" t="s">
        <v>205</v>
      </c>
      <c r="C129" s="149"/>
      <c r="D129" s="150" t="s">
        <v>409</v>
      </c>
    </row>
    <row r="130" spans="1:4" x14ac:dyDescent="0.2">
      <c r="A130" s="149"/>
      <c r="B130" s="149" t="s">
        <v>207</v>
      </c>
      <c r="C130" s="149"/>
      <c r="D130" s="150" t="s">
        <v>409</v>
      </c>
    </row>
    <row r="131" spans="1:4" x14ac:dyDescent="0.2">
      <c r="A131" s="149"/>
      <c r="B131" s="149" t="s">
        <v>190</v>
      </c>
      <c r="C131" s="149"/>
      <c r="D131" s="150" t="s">
        <v>409</v>
      </c>
    </row>
    <row r="132" spans="1:4" x14ac:dyDescent="0.2">
      <c r="A132" s="149"/>
      <c r="B132" s="149" t="s">
        <v>427</v>
      </c>
      <c r="C132" s="149"/>
      <c r="D132" s="150" t="s">
        <v>409</v>
      </c>
    </row>
    <row r="133" spans="1:4" ht="33.75" x14ac:dyDescent="0.2">
      <c r="A133" s="149"/>
      <c r="B133" s="149" t="s">
        <v>192</v>
      </c>
      <c r="C133" s="149"/>
      <c r="D133" s="150" t="s">
        <v>413</v>
      </c>
    </row>
    <row r="134" spans="1:4" x14ac:dyDescent="0.2">
      <c r="A134" s="149"/>
      <c r="B134" s="149" t="s">
        <v>194</v>
      </c>
      <c r="C134" s="149"/>
      <c r="D134" s="150" t="s">
        <v>409</v>
      </c>
    </row>
    <row r="135" spans="1:4" x14ac:dyDescent="0.2">
      <c r="A135" s="149"/>
      <c r="B135" s="149" t="s">
        <v>408</v>
      </c>
      <c r="C135" s="149"/>
      <c r="D135" s="150" t="s">
        <v>409</v>
      </c>
    </row>
    <row r="136" spans="1:4" x14ac:dyDescent="0.2">
      <c r="A136" s="149"/>
      <c r="B136" s="149" t="s">
        <v>199</v>
      </c>
      <c r="C136" s="149"/>
      <c r="D136" s="150" t="s">
        <v>409</v>
      </c>
    </row>
    <row r="137" spans="1:4" x14ac:dyDescent="0.2">
      <c r="A137" s="149"/>
      <c r="B137" s="149" t="s">
        <v>142</v>
      </c>
      <c r="C137" s="149"/>
      <c r="D137" s="150" t="s">
        <v>411</v>
      </c>
    </row>
    <row r="138" spans="1:4" x14ac:dyDescent="0.2">
      <c r="A138" s="113">
        <v>41269</v>
      </c>
      <c r="B138" s="151" t="s">
        <v>615</v>
      </c>
      <c r="C138" s="151" t="s">
        <v>295</v>
      </c>
      <c r="D138" s="152" t="s">
        <v>616</v>
      </c>
    </row>
    <row r="139" spans="1:4" ht="45" x14ac:dyDescent="0.2">
      <c r="B139" s="151" t="s">
        <v>280</v>
      </c>
      <c r="D139" s="152" t="s">
        <v>618</v>
      </c>
    </row>
    <row r="140" spans="1:4" ht="45" x14ac:dyDescent="0.2">
      <c r="B140" s="151" t="s">
        <v>471</v>
      </c>
      <c r="D140" s="152" t="s">
        <v>619</v>
      </c>
    </row>
    <row r="141" spans="1:4" ht="22.5" x14ac:dyDescent="0.2">
      <c r="B141" s="151" t="s">
        <v>333</v>
      </c>
      <c r="D141" s="152" t="s">
        <v>617</v>
      </c>
    </row>
    <row r="142" spans="1:4" x14ac:dyDescent="0.2">
      <c r="A142" s="113">
        <v>41296</v>
      </c>
      <c r="B142" s="151" t="s">
        <v>445</v>
      </c>
      <c r="D142" s="152" t="s">
        <v>620</v>
      </c>
    </row>
    <row r="143" spans="1:4" x14ac:dyDescent="0.2">
      <c r="D143" s="152" t="s">
        <v>661</v>
      </c>
    </row>
    <row r="144" spans="1:4" x14ac:dyDescent="0.2">
      <c r="D144" s="152" t="s">
        <v>621</v>
      </c>
    </row>
    <row r="145" spans="1:5" ht="22.5" x14ac:dyDescent="0.2">
      <c r="B145" s="151" t="s">
        <v>622</v>
      </c>
      <c r="D145" s="152" t="s">
        <v>623</v>
      </c>
    </row>
    <row r="146" spans="1:5" ht="22.5" x14ac:dyDescent="0.2">
      <c r="B146" s="151" t="s">
        <v>201</v>
      </c>
      <c r="C146" s="151" t="s">
        <v>295</v>
      </c>
      <c r="D146" s="152" t="s">
        <v>624</v>
      </c>
    </row>
    <row r="147" spans="1:5" ht="22.5" x14ac:dyDescent="0.2">
      <c r="A147" s="158">
        <v>41417</v>
      </c>
      <c r="B147" s="112" t="s">
        <v>615</v>
      </c>
      <c r="D147" s="111" t="s">
        <v>627</v>
      </c>
    </row>
    <row r="148" spans="1:5" ht="33.75" x14ac:dyDescent="0.2">
      <c r="B148" s="151" t="s">
        <v>445</v>
      </c>
      <c r="D148" s="111" t="s">
        <v>662</v>
      </c>
    </row>
    <row r="149" spans="1:5" ht="67.5" x14ac:dyDescent="0.2">
      <c r="B149" s="151" t="s">
        <v>440</v>
      </c>
      <c r="D149" s="152" t="s">
        <v>646</v>
      </c>
      <c r="E149" s="171" t="s">
        <v>481</v>
      </c>
    </row>
    <row r="150" spans="1:5" ht="101.25" x14ac:dyDescent="0.2">
      <c r="B150" s="151" t="s">
        <v>447</v>
      </c>
      <c r="D150" s="111" t="s">
        <v>666</v>
      </c>
    </row>
    <row r="151" spans="1:5" ht="112.5" x14ac:dyDescent="0.2">
      <c r="B151" s="151" t="s">
        <v>447</v>
      </c>
      <c r="D151" s="111" t="s">
        <v>665</v>
      </c>
    </row>
    <row r="152" spans="1:5" ht="123.75" x14ac:dyDescent="0.2">
      <c r="B152" s="151" t="s">
        <v>447</v>
      </c>
      <c r="D152" s="152" t="s">
        <v>628</v>
      </c>
    </row>
    <row r="153" spans="1:5" ht="78.75" x14ac:dyDescent="0.2">
      <c r="B153" s="151" t="s">
        <v>447</v>
      </c>
      <c r="D153" s="152" t="s">
        <v>629</v>
      </c>
    </row>
    <row r="154" spans="1:5" ht="135" x14ac:dyDescent="0.2">
      <c r="B154" s="151" t="s">
        <v>447</v>
      </c>
      <c r="D154" s="157" t="s">
        <v>668</v>
      </c>
    </row>
    <row r="155" spans="1:5" ht="219" customHeight="1" x14ac:dyDescent="0.2">
      <c r="B155" s="151" t="s">
        <v>471</v>
      </c>
      <c r="D155" s="152" t="s">
        <v>632</v>
      </c>
    </row>
    <row r="156" spans="1:5" ht="168.75" x14ac:dyDescent="0.2">
      <c r="B156" s="112" t="s">
        <v>333</v>
      </c>
      <c r="D156" s="111" t="s">
        <v>667</v>
      </c>
    </row>
    <row r="157" spans="1:5" ht="123.75" x14ac:dyDescent="0.2">
      <c r="B157" s="151" t="s">
        <v>337</v>
      </c>
      <c r="D157" s="152" t="s">
        <v>638</v>
      </c>
    </row>
    <row r="158" spans="1:5" ht="247.5" x14ac:dyDescent="0.2">
      <c r="B158" s="151" t="s">
        <v>205</v>
      </c>
      <c r="D158" s="152" t="s">
        <v>644</v>
      </c>
    </row>
    <row r="159" spans="1:5" ht="168.75" x14ac:dyDescent="0.2">
      <c r="B159" s="151" t="s">
        <v>207</v>
      </c>
      <c r="D159" s="152" t="s">
        <v>645</v>
      </c>
    </row>
    <row r="160" spans="1:5" ht="247.5" x14ac:dyDescent="0.2">
      <c r="B160" s="151" t="s">
        <v>190</v>
      </c>
      <c r="D160" s="167" t="s">
        <v>657</v>
      </c>
    </row>
    <row r="161" spans="1:5" ht="135" x14ac:dyDescent="0.2">
      <c r="B161" s="151" t="s">
        <v>190</v>
      </c>
      <c r="D161" s="173" t="s">
        <v>670</v>
      </c>
      <c r="E161" s="171" t="s">
        <v>481</v>
      </c>
    </row>
    <row r="162" spans="1:5" ht="33.75" x14ac:dyDescent="0.2">
      <c r="B162" s="151" t="s">
        <v>427</v>
      </c>
      <c r="D162" s="152" t="s">
        <v>647</v>
      </c>
    </row>
    <row r="163" spans="1:5" ht="123.75" x14ac:dyDescent="0.2">
      <c r="B163" s="151" t="s">
        <v>192</v>
      </c>
      <c r="D163" s="167" t="s">
        <v>659</v>
      </c>
    </row>
    <row r="164" spans="1:5" ht="45" x14ac:dyDescent="0.2">
      <c r="B164" s="151" t="s">
        <v>199</v>
      </c>
      <c r="D164" s="152" t="s">
        <v>660</v>
      </c>
      <c r="E164" s="171" t="s">
        <v>481</v>
      </c>
    </row>
    <row r="165" spans="1:5" ht="22.5" x14ac:dyDescent="0.2">
      <c r="B165" s="112" t="s">
        <v>201</v>
      </c>
      <c r="D165" s="111" t="s">
        <v>663</v>
      </c>
    </row>
    <row r="166" spans="1:5" ht="56.25" x14ac:dyDescent="0.2">
      <c r="A166" s="113">
        <v>41426</v>
      </c>
      <c r="B166" s="112" t="s">
        <v>447</v>
      </c>
      <c r="D166" s="111" t="s">
        <v>672</v>
      </c>
    </row>
    <row r="167" spans="1:5" ht="22.5" x14ac:dyDescent="0.2">
      <c r="B167" s="112" t="s">
        <v>205</v>
      </c>
      <c r="D167" s="111" t="s">
        <v>673</v>
      </c>
    </row>
    <row r="168" spans="1:5" ht="22.5" x14ac:dyDescent="0.2">
      <c r="A168" s="113">
        <v>41540</v>
      </c>
      <c r="B168" s="112" t="s">
        <v>694</v>
      </c>
      <c r="D168" s="111" t="s">
        <v>693</v>
      </c>
    </row>
    <row r="169" spans="1:5" ht="22.5" x14ac:dyDescent="0.2">
      <c r="B169" s="112" t="s">
        <v>445</v>
      </c>
      <c r="D169" s="111" t="s">
        <v>705</v>
      </c>
    </row>
    <row r="170" spans="1:5" ht="67.5" x14ac:dyDescent="0.2">
      <c r="B170" s="112" t="s">
        <v>447</v>
      </c>
      <c r="D170" s="111" t="s">
        <v>700</v>
      </c>
    </row>
    <row r="171" spans="1:5" ht="90" x14ac:dyDescent="0.2">
      <c r="B171" s="112" t="s">
        <v>471</v>
      </c>
      <c r="D171" s="111" t="s">
        <v>699</v>
      </c>
    </row>
    <row r="172" spans="1:5" ht="45" x14ac:dyDescent="0.2">
      <c r="B172" s="112" t="s">
        <v>333</v>
      </c>
      <c r="D172" s="111" t="s">
        <v>698</v>
      </c>
    </row>
    <row r="173" spans="1:5" ht="22.5" x14ac:dyDescent="0.2">
      <c r="B173" s="112" t="s">
        <v>337</v>
      </c>
      <c r="D173" s="111" t="s">
        <v>695</v>
      </c>
    </row>
    <row r="174" spans="1:5" ht="45" x14ac:dyDescent="0.2">
      <c r="B174" s="112" t="s">
        <v>205</v>
      </c>
      <c r="D174" s="111" t="s">
        <v>704</v>
      </c>
    </row>
    <row r="175" spans="1:5" ht="33.75" x14ac:dyDescent="0.2">
      <c r="B175" s="112" t="s">
        <v>207</v>
      </c>
      <c r="D175" s="111" t="s">
        <v>701</v>
      </c>
    </row>
    <row r="176" spans="1:5" x14ac:dyDescent="0.2">
      <c r="B176" s="112" t="s">
        <v>190</v>
      </c>
      <c r="D176" s="111" t="s">
        <v>702</v>
      </c>
    </row>
    <row r="177" spans="1:5" ht="22.5" x14ac:dyDescent="0.2">
      <c r="B177" s="112" t="s">
        <v>199</v>
      </c>
      <c r="D177" s="111" t="s">
        <v>697</v>
      </c>
    </row>
    <row r="178" spans="1:5" ht="22.5" x14ac:dyDescent="0.2">
      <c r="A178" s="113">
        <v>41590</v>
      </c>
      <c r="B178" s="112" t="s">
        <v>732</v>
      </c>
      <c r="D178" s="111" t="s">
        <v>733</v>
      </c>
    </row>
    <row r="179" spans="1:5" ht="101.25" x14ac:dyDescent="0.2">
      <c r="B179" s="112" t="s">
        <v>445</v>
      </c>
      <c r="D179" s="111" t="s">
        <v>738</v>
      </c>
      <c r="E179" s="170" t="s">
        <v>676</v>
      </c>
    </row>
    <row r="180" spans="1:5" ht="213.75" x14ac:dyDescent="0.2">
      <c r="B180" s="112" t="s">
        <v>440</v>
      </c>
      <c r="D180" s="111" t="s">
        <v>740</v>
      </c>
    </row>
    <row r="181" spans="1:5" ht="281.25" x14ac:dyDescent="0.2">
      <c r="B181" s="112" t="s">
        <v>447</v>
      </c>
      <c r="D181" s="111" t="s">
        <v>731</v>
      </c>
    </row>
    <row r="182" spans="1:5" ht="157.5" x14ac:dyDescent="0.2">
      <c r="B182" s="112" t="s">
        <v>471</v>
      </c>
      <c r="D182" s="111" t="s">
        <v>716</v>
      </c>
    </row>
    <row r="183" spans="1:5" ht="146.25" x14ac:dyDescent="0.2">
      <c r="B183" s="112" t="s">
        <v>333</v>
      </c>
      <c r="D183" s="111" t="s">
        <v>719</v>
      </c>
    </row>
    <row r="184" spans="1:5" ht="33.75" x14ac:dyDescent="0.2">
      <c r="B184" s="112" t="s">
        <v>337</v>
      </c>
      <c r="D184" s="111" t="s">
        <v>736</v>
      </c>
    </row>
    <row r="185" spans="1:5" ht="56.25" x14ac:dyDescent="0.2">
      <c r="B185" s="112" t="s">
        <v>735</v>
      </c>
      <c r="D185" s="111" t="s">
        <v>739</v>
      </c>
    </row>
    <row r="186" spans="1:5" ht="22.5" x14ac:dyDescent="0.2">
      <c r="B186" s="112" t="s">
        <v>207</v>
      </c>
      <c r="D186" s="111" t="s">
        <v>723</v>
      </c>
    </row>
    <row r="187" spans="1:5" ht="101.25" x14ac:dyDescent="0.2">
      <c r="B187" s="112" t="s">
        <v>190</v>
      </c>
      <c r="D187" s="111" t="s">
        <v>727</v>
      </c>
    </row>
    <row r="188" spans="1:5" ht="56.25" x14ac:dyDescent="0.2">
      <c r="B188" s="112" t="s">
        <v>199</v>
      </c>
      <c r="D188" s="111" t="s">
        <v>752</v>
      </c>
    </row>
    <row r="189" spans="1:5" x14ac:dyDescent="0.2">
      <c r="A189" s="1881" t="s">
        <v>925</v>
      </c>
      <c r="B189" s="1881"/>
      <c r="C189" s="1881"/>
      <c r="D189" s="1881"/>
    </row>
    <row r="190" spans="1:5" ht="56.25" x14ac:dyDescent="0.2">
      <c r="A190" s="113">
        <v>41856</v>
      </c>
      <c r="B190" s="112" t="s">
        <v>190</v>
      </c>
      <c r="D190" s="111" t="s">
        <v>924</v>
      </c>
    </row>
    <row r="191" spans="1:5" ht="22.5" x14ac:dyDescent="0.2">
      <c r="A191" s="113">
        <v>41858</v>
      </c>
      <c r="B191" s="242" t="s">
        <v>926</v>
      </c>
      <c r="D191" s="111" t="s">
        <v>927</v>
      </c>
    </row>
    <row r="192" spans="1:5" ht="33.75" x14ac:dyDescent="0.2">
      <c r="B192" s="242" t="s">
        <v>192</v>
      </c>
      <c r="D192" s="111" t="s">
        <v>933</v>
      </c>
    </row>
    <row r="193" spans="1:5" ht="22.5" x14ac:dyDescent="0.2">
      <c r="B193" s="242" t="s">
        <v>928</v>
      </c>
      <c r="D193" s="111" t="s">
        <v>929</v>
      </c>
    </row>
    <row r="194" spans="1:5" ht="45" x14ac:dyDescent="0.2">
      <c r="B194" s="242" t="s">
        <v>190</v>
      </c>
      <c r="D194" s="111" t="s">
        <v>930</v>
      </c>
    </row>
    <row r="195" spans="1:5" x14ac:dyDescent="0.2">
      <c r="B195" s="243" t="s">
        <v>464</v>
      </c>
      <c r="D195" s="111" t="s">
        <v>931</v>
      </c>
    </row>
    <row r="196" spans="1:5" x14ac:dyDescent="0.2">
      <c r="B196" s="243" t="s">
        <v>141</v>
      </c>
      <c r="D196" s="111" t="s">
        <v>932</v>
      </c>
    </row>
    <row r="197" spans="1:5" s="247" customFormat="1" ht="12.75" x14ac:dyDescent="0.2">
      <c r="A197" s="249"/>
      <c r="B197" s="253" t="s">
        <v>938</v>
      </c>
      <c r="C197" s="251"/>
      <c r="D197" s="252" t="s">
        <v>939</v>
      </c>
      <c r="E197" s="250"/>
    </row>
    <row r="198" spans="1:5" ht="56.25" x14ac:dyDescent="0.2">
      <c r="B198" s="249" t="s">
        <v>926</v>
      </c>
      <c r="C198" s="246"/>
      <c r="D198" s="248" t="s">
        <v>942</v>
      </c>
    </row>
    <row r="199" spans="1:5" ht="22.5" x14ac:dyDescent="0.2">
      <c r="B199" s="246"/>
      <c r="C199" s="246"/>
      <c r="D199" s="248" t="s">
        <v>943</v>
      </c>
    </row>
    <row r="200" spans="1:5" ht="12.75" x14ac:dyDescent="0.2">
      <c r="B200" s="246"/>
      <c r="C200" s="246"/>
      <c r="D200" s="248" t="s">
        <v>944</v>
      </c>
    </row>
    <row r="201" spans="1:5" ht="12.75" x14ac:dyDescent="0.2">
      <c r="B201" s="246"/>
      <c r="C201" s="246"/>
      <c r="D201" s="248" t="s">
        <v>945</v>
      </c>
    </row>
    <row r="202" spans="1:5" ht="22.5" x14ac:dyDescent="0.2">
      <c r="D202" s="252" t="s">
        <v>947</v>
      </c>
    </row>
    <row r="203" spans="1:5" x14ac:dyDescent="0.2">
      <c r="A203" s="266"/>
      <c r="B203" s="266" t="s">
        <v>337</v>
      </c>
      <c r="C203" s="266"/>
      <c r="D203" s="252" t="s">
        <v>976</v>
      </c>
    </row>
    <row r="204" spans="1:5" ht="22.5" x14ac:dyDescent="0.2">
      <c r="A204" s="266"/>
      <c r="B204" s="266" t="s">
        <v>440</v>
      </c>
      <c r="C204" s="266"/>
      <c r="D204" s="252" t="s">
        <v>977</v>
      </c>
    </row>
    <row r="205" spans="1:5" ht="22.5" x14ac:dyDescent="0.2">
      <c r="A205" s="279">
        <v>41880</v>
      </c>
      <c r="B205" s="278" t="s">
        <v>205</v>
      </c>
      <c r="C205" s="276"/>
      <c r="D205" s="277" t="s">
        <v>980</v>
      </c>
    </row>
    <row r="206" spans="1:5" ht="12.75" x14ac:dyDescent="0.2">
      <c r="A206" s="276"/>
      <c r="B206" s="278" t="s">
        <v>981</v>
      </c>
      <c r="C206" s="276"/>
      <c r="D206" s="277" t="s">
        <v>982</v>
      </c>
    </row>
    <row r="207" spans="1:5" ht="12.75" x14ac:dyDescent="0.2">
      <c r="A207" s="275"/>
      <c r="B207" s="278" t="s">
        <v>981</v>
      </c>
      <c r="C207" s="276"/>
      <c r="D207" s="277" t="s">
        <v>983</v>
      </c>
    </row>
    <row r="208" spans="1:5" ht="12.75" x14ac:dyDescent="0.2">
      <c r="A208" s="275"/>
      <c r="B208" s="278" t="s">
        <v>205</v>
      </c>
      <c r="C208" s="276"/>
      <c r="D208" s="277" t="s">
        <v>984</v>
      </c>
    </row>
    <row r="209" spans="1:5" ht="22.5" x14ac:dyDescent="0.2">
      <c r="A209" s="280"/>
      <c r="B209" s="282" t="s">
        <v>440</v>
      </c>
      <c r="C209" s="280"/>
      <c r="D209" s="281" t="s">
        <v>985</v>
      </c>
    </row>
    <row r="210" spans="1:5" ht="22.5" x14ac:dyDescent="0.2">
      <c r="B210" s="282" t="s">
        <v>440</v>
      </c>
      <c r="D210" s="281" t="s">
        <v>986</v>
      </c>
    </row>
    <row r="211" spans="1:5" s="264" customFormat="1" x14ac:dyDescent="0.2">
      <c r="A211" s="297"/>
      <c r="B211" s="297" t="s">
        <v>440</v>
      </c>
      <c r="C211" s="297"/>
      <c r="D211" s="290" t="s">
        <v>1000</v>
      </c>
      <c r="E211" s="250"/>
    </row>
    <row r="212" spans="1:5" ht="22.5" x14ac:dyDescent="0.2">
      <c r="B212" s="284" t="s">
        <v>524</v>
      </c>
      <c r="D212" s="281" t="s">
        <v>988</v>
      </c>
    </row>
    <row r="213" spans="1:5" ht="12.75" x14ac:dyDescent="0.2">
      <c r="B213" s="287" t="s">
        <v>205</v>
      </c>
      <c r="C213" s="285"/>
      <c r="D213" s="286" t="s">
        <v>989</v>
      </c>
    </row>
    <row r="214" spans="1:5" ht="12.75" x14ac:dyDescent="0.2">
      <c r="B214" s="291" t="s">
        <v>447</v>
      </c>
      <c r="C214" s="289"/>
      <c r="D214" s="290" t="s">
        <v>991</v>
      </c>
    </row>
    <row r="215" spans="1:5" ht="22.5" x14ac:dyDescent="0.2">
      <c r="B215" s="291" t="s">
        <v>447</v>
      </c>
      <c r="D215" s="290" t="s">
        <v>996</v>
      </c>
    </row>
    <row r="216" spans="1:5" ht="22.5" x14ac:dyDescent="0.2">
      <c r="A216" s="296"/>
      <c r="B216" s="296" t="s">
        <v>464</v>
      </c>
      <c r="C216" s="296"/>
      <c r="D216" s="290" t="s">
        <v>997</v>
      </c>
    </row>
    <row r="217" spans="1:5" ht="22.5" x14ac:dyDescent="0.2">
      <c r="B217" s="298" t="s">
        <v>447</v>
      </c>
      <c r="D217" s="290" t="s">
        <v>1002</v>
      </c>
    </row>
    <row r="218" spans="1:5" s="264" customFormat="1" x14ac:dyDescent="0.2">
      <c r="A218" s="279">
        <v>41964</v>
      </c>
      <c r="B218" s="300" t="s">
        <v>192</v>
      </c>
      <c r="C218" s="300"/>
      <c r="D218" s="290" t="s">
        <v>1012</v>
      </c>
      <c r="E218" s="250"/>
    </row>
    <row r="219" spans="1:5" s="264" customFormat="1" x14ac:dyDescent="0.2">
      <c r="A219" s="300"/>
      <c r="B219" s="300" t="s">
        <v>205</v>
      </c>
      <c r="C219" s="300"/>
      <c r="D219" s="290" t="s">
        <v>1013</v>
      </c>
      <c r="E219" s="250"/>
    </row>
    <row r="220" spans="1:5" s="264" customFormat="1" x14ac:dyDescent="0.2">
      <c r="A220" s="300"/>
      <c r="B220" s="300" t="s">
        <v>440</v>
      </c>
      <c r="C220" s="300"/>
      <c r="D220" s="290" t="s">
        <v>1014</v>
      </c>
      <c r="E220" s="250"/>
    </row>
    <row r="221" spans="1:5" s="264" customFormat="1" x14ac:dyDescent="0.2">
      <c r="A221" s="300"/>
      <c r="B221" s="300" t="s">
        <v>440</v>
      </c>
      <c r="C221" s="300"/>
      <c r="D221" s="290" t="s">
        <v>1015</v>
      </c>
      <c r="E221" s="250"/>
    </row>
    <row r="222" spans="1:5" s="264" customFormat="1" x14ac:dyDescent="0.2">
      <c r="A222" s="300"/>
      <c r="B222" s="300" t="s">
        <v>440</v>
      </c>
      <c r="C222" s="300"/>
      <c r="D222" s="290" t="s">
        <v>1016</v>
      </c>
      <c r="E222" s="250"/>
    </row>
    <row r="223" spans="1:5" s="264" customFormat="1" ht="22.5" x14ac:dyDescent="0.2">
      <c r="A223" s="300"/>
      <c r="B223" s="300" t="s">
        <v>440</v>
      </c>
      <c r="C223" s="300"/>
      <c r="D223" s="303" t="s">
        <v>1021</v>
      </c>
      <c r="E223" s="250"/>
    </row>
    <row r="224" spans="1:5" s="264" customFormat="1" ht="22.5" x14ac:dyDescent="0.2">
      <c r="A224" s="300"/>
      <c r="B224" s="300" t="s">
        <v>464</v>
      </c>
      <c r="C224" s="300"/>
      <c r="D224" s="290" t="s">
        <v>1017</v>
      </c>
      <c r="E224" s="250"/>
    </row>
    <row r="225" spans="1:5" s="264" customFormat="1" x14ac:dyDescent="0.2">
      <c r="A225" s="300"/>
      <c r="B225" s="300" t="s">
        <v>194</v>
      </c>
      <c r="C225" s="300"/>
      <c r="D225" s="290" t="s">
        <v>1018</v>
      </c>
      <c r="E225" s="250"/>
    </row>
    <row r="226" spans="1:5" s="264" customFormat="1" ht="33.75" x14ac:dyDescent="0.2">
      <c r="A226" s="302"/>
      <c r="B226" s="306" t="s">
        <v>397</v>
      </c>
      <c r="C226" s="304"/>
      <c r="D226" s="305" t="s">
        <v>1025</v>
      </c>
      <c r="E226" s="250"/>
    </row>
    <row r="227" spans="1:5" ht="12.75" x14ac:dyDescent="0.2">
      <c r="B227" s="306" t="s">
        <v>333</v>
      </c>
      <c r="C227" s="304"/>
      <c r="D227" s="305" t="s">
        <v>1026</v>
      </c>
    </row>
    <row r="228" spans="1:5" ht="22.5" x14ac:dyDescent="0.2">
      <c r="B228" s="309" t="s">
        <v>464</v>
      </c>
      <c r="D228" s="308" t="s">
        <v>1032</v>
      </c>
    </row>
    <row r="229" spans="1:5" s="307" customFormat="1" x14ac:dyDescent="0.2">
      <c r="A229" s="279">
        <v>42003</v>
      </c>
      <c r="B229" s="309" t="s">
        <v>199</v>
      </c>
      <c r="C229" s="309"/>
      <c r="D229" s="308" t="s">
        <v>1033</v>
      </c>
      <c r="E229" s="250"/>
    </row>
    <row r="230" spans="1:5" x14ac:dyDescent="0.2">
      <c r="B230" s="309" t="s">
        <v>192</v>
      </c>
      <c r="D230" s="308" t="s">
        <v>1034</v>
      </c>
    </row>
    <row r="231" spans="1:5" ht="22.5" x14ac:dyDescent="0.2">
      <c r="A231" s="367">
        <v>42026</v>
      </c>
      <c r="B231" s="366" t="s">
        <v>440</v>
      </c>
      <c r="C231" s="364"/>
      <c r="D231" s="365" t="s">
        <v>1060</v>
      </c>
    </row>
    <row r="232" spans="1:5" ht="12.75" x14ac:dyDescent="0.2">
      <c r="A232" s="364"/>
      <c r="B232" s="366" t="s">
        <v>440</v>
      </c>
      <c r="C232" s="364"/>
      <c r="D232" s="365" t="s">
        <v>1061</v>
      </c>
    </row>
    <row r="233" spans="1:5" ht="22.5" x14ac:dyDescent="0.2">
      <c r="A233" s="364"/>
      <c r="B233" s="366" t="s">
        <v>440</v>
      </c>
      <c r="C233" s="364"/>
      <c r="D233" s="365" t="s">
        <v>1062</v>
      </c>
    </row>
    <row r="234" spans="1:5" x14ac:dyDescent="0.2">
      <c r="B234" s="368" t="s">
        <v>445</v>
      </c>
      <c r="D234" s="308" t="s">
        <v>1068</v>
      </c>
    </row>
    <row r="235" spans="1:5" x14ac:dyDescent="0.2">
      <c r="B235" s="369" t="s">
        <v>981</v>
      </c>
      <c r="D235" s="308" t="s">
        <v>1070</v>
      </c>
    </row>
    <row r="236" spans="1:5" x14ac:dyDescent="0.2">
      <c r="B236" s="370" t="s">
        <v>981</v>
      </c>
      <c r="D236" s="308" t="s">
        <v>1071</v>
      </c>
    </row>
    <row r="237" spans="1:5" s="307" customFormat="1" x14ac:dyDescent="0.2">
      <c r="A237" s="372"/>
      <c r="B237" s="372" t="s">
        <v>445</v>
      </c>
      <c r="C237" s="372"/>
      <c r="D237" s="308" t="s">
        <v>1076</v>
      </c>
      <c r="E237" s="250"/>
    </row>
    <row r="238" spans="1:5" s="307" customFormat="1" x14ac:dyDescent="0.2">
      <c r="A238" s="372"/>
      <c r="B238" s="372" t="s">
        <v>199</v>
      </c>
      <c r="C238" s="372"/>
      <c r="D238" s="308" t="s">
        <v>1077</v>
      </c>
      <c r="E238" s="250"/>
    </row>
    <row r="239" spans="1:5" s="307" customFormat="1" x14ac:dyDescent="0.2">
      <c r="A239" s="372"/>
      <c r="B239" s="372" t="s">
        <v>445</v>
      </c>
      <c r="C239" s="372"/>
      <c r="D239" s="308" t="s">
        <v>1078</v>
      </c>
      <c r="E239" s="250"/>
    </row>
    <row r="240" spans="1:5" ht="22.5" x14ac:dyDescent="0.2">
      <c r="A240" s="279">
        <v>42072</v>
      </c>
      <c r="B240" s="366" t="s">
        <v>440</v>
      </c>
      <c r="D240" s="308" t="s">
        <v>1081</v>
      </c>
      <c r="E240" s="592">
        <v>42248</v>
      </c>
    </row>
    <row r="241" spans="1:5" x14ac:dyDescent="0.2">
      <c r="B241" s="379" t="s">
        <v>192</v>
      </c>
      <c r="D241" s="308" t="s">
        <v>1087</v>
      </c>
      <c r="E241" s="592">
        <v>42248</v>
      </c>
    </row>
    <row r="242" spans="1:5" ht="22.5" x14ac:dyDescent="0.2">
      <c r="B242" s="381" t="s">
        <v>1091</v>
      </c>
      <c r="D242" s="308" t="s">
        <v>1090</v>
      </c>
      <c r="E242" s="592">
        <v>42248</v>
      </c>
    </row>
    <row r="243" spans="1:5" x14ac:dyDescent="0.2">
      <c r="B243" s="385" t="s">
        <v>199</v>
      </c>
      <c r="D243" s="308" t="s">
        <v>1114</v>
      </c>
      <c r="E243" s="592">
        <v>42248</v>
      </c>
    </row>
    <row r="244" spans="1:5" x14ac:dyDescent="0.2">
      <c r="A244" s="279">
        <v>42102</v>
      </c>
      <c r="B244" s="393" t="s">
        <v>1128</v>
      </c>
      <c r="D244" s="308" t="s">
        <v>1132</v>
      </c>
      <c r="E244" s="592">
        <v>42248</v>
      </c>
    </row>
    <row r="245" spans="1:5" x14ac:dyDescent="0.2">
      <c r="A245" s="279">
        <v>42110</v>
      </c>
      <c r="B245" s="393" t="s">
        <v>192</v>
      </c>
      <c r="C245" s="393"/>
      <c r="D245" s="308" t="s">
        <v>1133</v>
      </c>
      <c r="E245" s="592">
        <v>42248</v>
      </c>
    </row>
    <row r="246" spans="1:5" ht="22.5" x14ac:dyDescent="0.2">
      <c r="B246" s="393" t="s">
        <v>981</v>
      </c>
      <c r="D246" s="308" t="s">
        <v>1134</v>
      </c>
      <c r="E246" s="592">
        <v>42248</v>
      </c>
    </row>
    <row r="247" spans="1:5" x14ac:dyDescent="0.2">
      <c r="A247" s="279">
        <v>42115</v>
      </c>
      <c r="B247" s="394" t="s">
        <v>1137</v>
      </c>
      <c r="D247" s="308" t="s">
        <v>1138</v>
      </c>
      <c r="E247" s="592">
        <v>42248</v>
      </c>
    </row>
    <row r="248" spans="1:5" x14ac:dyDescent="0.2">
      <c r="B248" s="395" t="s">
        <v>1128</v>
      </c>
      <c r="D248" s="308" t="s">
        <v>1139</v>
      </c>
      <c r="E248" s="592">
        <v>42248</v>
      </c>
    </row>
    <row r="249" spans="1:5" x14ac:dyDescent="0.2">
      <c r="A249" s="279">
        <v>42117</v>
      </c>
      <c r="B249" s="397" t="s">
        <v>464</v>
      </c>
      <c r="C249" s="397"/>
      <c r="D249" s="308" t="s">
        <v>1146</v>
      </c>
      <c r="E249" s="592">
        <v>42248</v>
      </c>
    </row>
    <row r="250" spans="1:5" x14ac:dyDescent="0.2">
      <c r="A250" s="279">
        <v>42124</v>
      </c>
      <c r="B250" s="397" t="s">
        <v>440</v>
      </c>
      <c r="C250" s="397"/>
      <c r="D250" s="308" t="s">
        <v>1147</v>
      </c>
      <c r="E250" s="592">
        <v>42248</v>
      </c>
    </row>
    <row r="251" spans="1:5" ht="22.5" x14ac:dyDescent="0.2">
      <c r="A251" s="279">
        <v>42124</v>
      </c>
      <c r="B251" s="397" t="s">
        <v>468</v>
      </c>
      <c r="C251" s="397"/>
      <c r="D251" s="308" t="s">
        <v>1148</v>
      </c>
      <c r="E251" s="592">
        <v>42248</v>
      </c>
    </row>
    <row r="252" spans="1:5" ht="22.5" x14ac:dyDescent="0.2">
      <c r="A252" s="279">
        <v>42142</v>
      </c>
      <c r="B252" s="399" t="s">
        <v>440</v>
      </c>
      <c r="C252" s="399"/>
      <c r="D252" s="308" t="s">
        <v>1150</v>
      </c>
      <c r="E252" s="592">
        <v>42248</v>
      </c>
    </row>
    <row r="253" spans="1:5" x14ac:dyDescent="0.2">
      <c r="A253" s="279">
        <v>42158</v>
      </c>
      <c r="B253" s="400" t="s">
        <v>445</v>
      </c>
      <c r="D253" s="308" t="s">
        <v>1362</v>
      </c>
      <c r="E253" s="592">
        <v>42248</v>
      </c>
    </row>
    <row r="254" spans="1:5" ht="22.5" x14ac:dyDescent="0.2">
      <c r="A254" s="279">
        <v>42171</v>
      </c>
      <c r="B254" s="410" t="s">
        <v>333</v>
      </c>
      <c r="D254" s="308" t="s">
        <v>1382</v>
      </c>
      <c r="E254" s="592">
        <v>42248</v>
      </c>
    </row>
    <row r="255" spans="1:5" x14ac:dyDescent="0.2">
      <c r="A255" s="279">
        <v>42171</v>
      </c>
      <c r="B255" s="414" t="s">
        <v>447</v>
      </c>
      <c r="D255" s="308" t="s">
        <v>1383</v>
      </c>
      <c r="E255" s="592">
        <v>42248</v>
      </c>
    </row>
    <row r="256" spans="1:5" x14ac:dyDescent="0.2">
      <c r="A256" s="279">
        <v>42180</v>
      </c>
      <c r="B256" s="415" t="s">
        <v>440</v>
      </c>
      <c r="D256" s="308" t="s">
        <v>1384</v>
      </c>
      <c r="E256" s="592">
        <v>42248</v>
      </c>
    </row>
    <row r="257" spans="1:5" ht="22.5" x14ac:dyDescent="0.2">
      <c r="A257" s="279">
        <v>42180</v>
      </c>
      <c r="B257" s="415" t="s">
        <v>1145</v>
      </c>
      <c r="D257" s="308" t="s">
        <v>1385</v>
      </c>
      <c r="E257" s="592">
        <v>42248</v>
      </c>
    </row>
    <row r="258" spans="1:5" s="307" customFormat="1" ht="22.5" x14ac:dyDescent="0.2">
      <c r="A258" s="279">
        <v>42187</v>
      </c>
      <c r="B258" s="427" t="s">
        <v>694</v>
      </c>
      <c r="C258" s="427"/>
      <c r="D258" s="308" t="s">
        <v>1464</v>
      </c>
      <c r="E258" s="592">
        <v>42248</v>
      </c>
    </row>
    <row r="259" spans="1:5" x14ac:dyDescent="0.2">
      <c r="A259" s="279">
        <v>42206</v>
      </c>
      <c r="B259" s="421" t="s">
        <v>447</v>
      </c>
      <c r="D259" s="308" t="s">
        <v>1450</v>
      </c>
      <c r="E259" s="592">
        <v>42248</v>
      </c>
    </row>
    <row r="260" spans="1:5" ht="22.5" x14ac:dyDescent="0.2">
      <c r="A260" s="279">
        <v>42206</v>
      </c>
      <c r="B260" s="421" t="s">
        <v>981</v>
      </c>
      <c r="D260" s="308" t="s">
        <v>1451</v>
      </c>
      <c r="E260" s="592">
        <v>42248</v>
      </c>
    </row>
    <row r="261" spans="1:5" x14ac:dyDescent="0.2">
      <c r="A261" s="279">
        <v>42206</v>
      </c>
      <c r="B261" s="422" t="s">
        <v>1137</v>
      </c>
      <c r="D261" s="308" t="s">
        <v>1462</v>
      </c>
      <c r="E261" s="592">
        <v>42248</v>
      </c>
    </row>
    <row r="262" spans="1:5" ht="33.75" x14ac:dyDescent="0.2">
      <c r="A262" s="279">
        <v>42214</v>
      </c>
      <c r="B262" s="428" t="s">
        <v>445</v>
      </c>
      <c r="D262" s="308" t="s">
        <v>1468</v>
      </c>
      <c r="E262" s="592">
        <v>42370</v>
      </c>
    </row>
    <row r="263" spans="1:5" ht="22.5" x14ac:dyDescent="0.2">
      <c r="A263" s="279">
        <v>42214</v>
      </c>
      <c r="B263" s="434" t="s">
        <v>1485</v>
      </c>
      <c r="D263" s="308" t="s">
        <v>1486</v>
      </c>
      <c r="E263" s="592">
        <v>42370</v>
      </c>
    </row>
    <row r="264" spans="1:5" x14ac:dyDescent="0.2">
      <c r="A264" s="279">
        <v>42220</v>
      </c>
      <c r="B264" s="434" t="s">
        <v>1487</v>
      </c>
      <c r="D264" s="308" t="s">
        <v>1488</v>
      </c>
      <c r="E264" s="592">
        <v>42370</v>
      </c>
    </row>
    <row r="265" spans="1:5" ht="22.5" x14ac:dyDescent="0.2">
      <c r="A265" s="279">
        <v>42226</v>
      </c>
      <c r="B265" s="449" t="s">
        <v>524</v>
      </c>
      <c r="D265" s="308" t="s">
        <v>1523</v>
      </c>
      <c r="E265" s="592">
        <v>42370</v>
      </c>
    </row>
    <row r="266" spans="1:5" ht="33.75" x14ac:dyDescent="0.2">
      <c r="A266" s="279">
        <v>42249</v>
      </c>
      <c r="B266" s="451" t="s">
        <v>1524</v>
      </c>
      <c r="D266" s="308" t="s">
        <v>1525</v>
      </c>
      <c r="E266" s="592">
        <v>42370</v>
      </c>
    </row>
    <row r="267" spans="1:5" ht="22.5" x14ac:dyDescent="0.2">
      <c r="A267" s="279">
        <v>42258</v>
      </c>
      <c r="B267" s="453" t="s">
        <v>1524</v>
      </c>
      <c r="D267" s="308" t="s">
        <v>1647</v>
      </c>
      <c r="E267" s="592">
        <v>42370</v>
      </c>
    </row>
    <row r="268" spans="1:5" x14ac:dyDescent="0.2">
      <c r="A268" s="279">
        <v>42292</v>
      </c>
      <c r="B268" s="490" t="s">
        <v>205</v>
      </c>
      <c r="D268" s="308" t="s">
        <v>1655</v>
      </c>
      <c r="E268" s="592">
        <v>42370</v>
      </c>
    </row>
    <row r="269" spans="1:5" x14ac:dyDescent="0.2">
      <c r="A269" s="279">
        <v>42299</v>
      </c>
      <c r="B269" s="112" t="s">
        <v>398</v>
      </c>
      <c r="D269" s="111" t="s">
        <v>1656</v>
      </c>
      <c r="E269" s="592">
        <v>42370</v>
      </c>
    </row>
    <row r="270" spans="1:5" ht="67.5" x14ac:dyDescent="0.2">
      <c r="A270" s="279">
        <v>42328</v>
      </c>
      <c r="B270" s="112" t="s">
        <v>468</v>
      </c>
      <c r="D270" s="111" t="s">
        <v>1664</v>
      </c>
      <c r="E270" s="592">
        <v>42461</v>
      </c>
    </row>
    <row r="271" spans="1:5" x14ac:dyDescent="0.2">
      <c r="A271" s="279">
        <v>42345</v>
      </c>
      <c r="B271" s="112" t="s">
        <v>981</v>
      </c>
      <c r="D271" s="111" t="s">
        <v>1666</v>
      </c>
      <c r="E271" s="592">
        <v>42461</v>
      </c>
    </row>
    <row r="272" spans="1:5" ht="22.5" x14ac:dyDescent="0.2">
      <c r="A272" s="279">
        <v>42345</v>
      </c>
      <c r="B272" s="112" t="s">
        <v>1487</v>
      </c>
      <c r="D272" s="111" t="s">
        <v>1667</v>
      </c>
      <c r="E272" s="592">
        <v>42461</v>
      </c>
    </row>
    <row r="273" spans="1:5" x14ac:dyDescent="0.2">
      <c r="A273" s="279">
        <v>42345</v>
      </c>
      <c r="B273" s="112" t="s">
        <v>440</v>
      </c>
      <c r="D273" s="111" t="s">
        <v>1668</v>
      </c>
      <c r="E273" s="592">
        <v>42461</v>
      </c>
    </row>
    <row r="274" spans="1:5" ht="45" x14ac:dyDescent="0.2">
      <c r="A274" s="279">
        <v>42369</v>
      </c>
      <c r="B274" s="500" t="s">
        <v>468</v>
      </c>
      <c r="D274" s="111" t="s">
        <v>1735</v>
      </c>
      <c r="E274" s="592">
        <v>42461</v>
      </c>
    </row>
    <row r="275" spans="1:5" ht="33.75" x14ac:dyDescent="0.2">
      <c r="A275" s="279">
        <v>42375</v>
      </c>
      <c r="B275" s="112" t="s">
        <v>1716</v>
      </c>
      <c r="D275" s="111" t="s">
        <v>1715</v>
      </c>
      <c r="E275" s="592">
        <v>42461</v>
      </c>
    </row>
    <row r="276" spans="1:5" ht="33.75" x14ac:dyDescent="0.2">
      <c r="A276" s="279">
        <v>42377</v>
      </c>
      <c r="B276" s="112" t="s">
        <v>445</v>
      </c>
      <c r="D276" s="111" t="s">
        <v>1718</v>
      </c>
      <c r="E276" s="592">
        <v>42461</v>
      </c>
    </row>
    <row r="277" spans="1:5" ht="22.5" x14ac:dyDescent="0.2">
      <c r="A277" s="279">
        <v>42388</v>
      </c>
      <c r="B277" s="112" t="s">
        <v>468</v>
      </c>
      <c r="D277" s="111" t="s">
        <v>1732</v>
      </c>
      <c r="E277" s="592">
        <v>42461</v>
      </c>
    </row>
    <row r="278" spans="1:5" ht="22.5" x14ac:dyDescent="0.2">
      <c r="A278" s="279">
        <v>42415</v>
      </c>
      <c r="B278" s="112" t="s">
        <v>205</v>
      </c>
      <c r="D278" s="111" t="s">
        <v>1737</v>
      </c>
      <c r="E278" s="592">
        <v>42552</v>
      </c>
    </row>
    <row r="279" spans="1:5" ht="22.5" x14ac:dyDescent="0.2">
      <c r="A279" s="279">
        <v>42415</v>
      </c>
      <c r="B279" s="112" t="s">
        <v>1487</v>
      </c>
      <c r="D279" s="111" t="s">
        <v>1738</v>
      </c>
      <c r="E279" s="592">
        <v>42552</v>
      </c>
    </row>
    <row r="280" spans="1:5" x14ac:dyDescent="0.2">
      <c r="A280" s="279">
        <v>42415</v>
      </c>
      <c r="B280" s="112" t="s">
        <v>524</v>
      </c>
      <c r="D280" s="111" t="s">
        <v>1741</v>
      </c>
      <c r="E280" s="592">
        <v>42552</v>
      </c>
    </row>
    <row r="281" spans="1:5" ht="22.5" x14ac:dyDescent="0.2">
      <c r="A281" s="279">
        <v>42416</v>
      </c>
      <c r="B281" s="112" t="s">
        <v>1744</v>
      </c>
      <c r="D281" s="111" t="s">
        <v>1745</v>
      </c>
      <c r="E281" s="592">
        <v>42552</v>
      </c>
    </row>
    <row r="282" spans="1:5" ht="22.5" x14ac:dyDescent="0.2">
      <c r="A282" s="279">
        <v>42416</v>
      </c>
      <c r="B282" s="112" t="s">
        <v>524</v>
      </c>
      <c r="D282" s="111" t="s">
        <v>1746</v>
      </c>
      <c r="E282" s="592">
        <v>42552</v>
      </c>
    </row>
    <row r="283" spans="1:5" ht="22.5" x14ac:dyDescent="0.2">
      <c r="A283" s="279">
        <v>42418</v>
      </c>
      <c r="B283" s="112" t="s">
        <v>333</v>
      </c>
      <c r="D283" s="111" t="s">
        <v>1753</v>
      </c>
      <c r="E283" s="592">
        <v>42552</v>
      </c>
    </row>
    <row r="284" spans="1:5" ht="22.5" x14ac:dyDescent="0.2">
      <c r="A284" s="279">
        <v>42418</v>
      </c>
      <c r="B284" s="112" t="s">
        <v>398</v>
      </c>
      <c r="D284" s="111" t="s">
        <v>1804</v>
      </c>
      <c r="E284" s="592">
        <v>42552</v>
      </c>
    </row>
    <row r="285" spans="1:5" ht="78.75" x14ac:dyDescent="0.2">
      <c r="A285" s="279">
        <v>42418</v>
      </c>
      <c r="B285" s="112" t="s">
        <v>1524</v>
      </c>
      <c r="D285" s="111" t="s">
        <v>1754</v>
      </c>
      <c r="E285" s="592">
        <v>42552</v>
      </c>
    </row>
    <row r="286" spans="1:5" ht="22.5" x14ac:dyDescent="0.2">
      <c r="A286" s="279">
        <v>42424</v>
      </c>
      <c r="B286" s="112" t="s">
        <v>1755</v>
      </c>
      <c r="D286" s="111" t="s">
        <v>1756</v>
      </c>
      <c r="E286" s="592">
        <v>42552</v>
      </c>
    </row>
    <row r="287" spans="1:5" ht="22.5" x14ac:dyDescent="0.2">
      <c r="A287" s="279">
        <v>42425</v>
      </c>
      <c r="B287" s="112" t="s">
        <v>445</v>
      </c>
      <c r="D287" s="111" t="s">
        <v>1801</v>
      </c>
      <c r="E287" s="592">
        <v>42552</v>
      </c>
    </row>
    <row r="288" spans="1:5" x14ac:dyDescent="0.2">
      <c r="A288" s="279">
        <v>42437</v>
      </c>
      <c r="B288" s="112" t="s">
        <v>1487</v>
      </c>
      <c r="D288" s="111" t="s">
        <v>1807</v>
      </c>
      <c r="E288" s="592">
        <v>42552</v>
      </c>
    </row>
    <row r="289" spans="1:5" x14ac:dyDescent="0.2">
      <c r="B289" s="112" t="s">
        <v>194</v>
      </c>
      <c r="D289" s="111" t="s">
        <v>1809</v>
      </c>
      <c r="E289" s="592">
        <v>42552</v>
      </c>
    </row>
    <row r="290" spans="1:5" ht="22.5" x14ac:dyDescent="0.2">
      <c r="A290" s="279">
        <v>42443</v>
      </c>
      <c r="B290" s="112" t="s">
        <v>398</v>
      </c>
      <c r="D290" s="111" t="s">
        <v>1810</v>
      </c>
      <c r="E290" s="592">
        <v>42552</v>
      </c>
    </row>
    <row r="291" spans="1:5" ht="22.5" x14ac:dyDescent="0.2">
      <c r="A291" s="279">
        <v>42447</v>
      </c>
      <c r="B291" s="112" t="s">
        <v>445</v>
      </c>
      <c r="D291" s="111" t="s">
        <v>1816</v>
      </c>
      <c r="E291" s="592">
        <v>42552</v>
      </c>
    </row>
    <row r="292" spans="1:5" ht="33.75" x14ac:dyDescent="0.2">
      <c r="A292" s="279">
        <v>42459</v>
      </c>
      <c r="B292" s="112" t="s">
        <v>468</v>
      </c>
      <c r="D292" s="111" t="s">
        <v>1822</v>
      </c>
      <c r="E292" s="592">
        <v>42552</v>
      </c>
    </row>
    <row r="293" spans="1:5" ht="22.5" x14ac:dyDescent="0.2">
      <c r="A293" s="279">
        <v>42460</v>
      </c>
      <c r="B293" s="112" t="s">
        <v>1524</v>
      </c>
      <c r="D293" s="111" t="s">
        <v>1828</v>
      </c>
      <c r="E293" s="592">
        <v>42552</v>
      </c>
    </row>
    <row r="294" spans="1:5" ht="22.5" x14ac:dyDescent="0.2">
      <c r="A294" s="279">
        <v>42467</v>
      </c>
      <c r="B294" s="112" t="s">
        <v>1487</v>
      </c>
      <c r="D294" s="111" t="s">
        <v>1955</v>
      </c>
      <c r="E294" s="592">
        <v>42552</v>
      </c>
    </row>
    <row r="295" spans="1:5" ht="22.5" x14ac:dyDescent="0.2">
      <c r="A295" s="279">
        <v>42467</v>
      </c>
      <c r="B295" s="112" t="s">
        <v>468</v>
      </c>
      <c r="D295" s="111" t="s">
        <v>1957</v>
      </c>
      <c r="E295" s="592">
        <v>42552</v>
      </c>
    </row>
    <row r="296" spans="1:5" ht="56.25" x14ac:dyDescent="0.2">
      <c r="A296" s="279">
        <v>42482</v>
      </c>
      <c r="B296" s="589" t="s">
        <v>468</v>
      </c>
      <c r="D296" s="111" t="s">
        <v>1968</v>
      </c>
      <c r="E296" s="592">
        <v>42552</v>
      </c>
    </row>
    <row r="297" spans="1:5" x14ac:dyDescent="0.2">
      <c r="A297" s="279">
        <v>42502</v>
      </c>
      <c r="B297" s="112" t="s">
        <v>445</v>
      </c>
      <c r="D297" s="111" t="s">
        <v>1971</v>
      </c>
      <c r="E297" s="170" t="s">
        <v>1972</v>
      </c>
    </row>
    <row r="298" spans="1:5" ht="22.5" x14ac:dyDescent="0.2">
      <c r="A298" s="279">
        <v>42527</v>
      </c>
      <c r="B298" s="112" t="s">
        <v>192</v>
      </c>
      <c r="D298" s="111" t="s">
        <v>1980</v>
      </c>
      <c r="E298" s="592">
        <v>42675</v>
      </c>
    </row>
    <row r="299" spans="1:5" ht="22.5" x14ac:dyDescent="0.2">
      <c r="A299" s="279">
        <v>42527</v>
      </c>
      <c r="B299" s="112" t="s">
        <v>1973</v>
      </c>
      <c r="D299" s="111" t="s">
        <v>1989</v>
      </c>
      <c r="E299" s="592">
        <v>42675</v>
      </c>
    </row>
    <row r="300" spans="1:5" x14ac:dyDescent="0.2">
      <c r="A300" s="279">
        <v>42527</v>
      </c>
      <c r="B300" s="112" t="s">
        <v>280</v>
      </c>
      <c r="D300" s="111" t="s">
        <v>1978</v>
      </c>
      <c r="E300" s="592">
        <v>42675</v>
      </c>
    </row>
    <row r="301" spans="1:5" x14ac:dyDescent="0.2">
      <c r="A301" s="279">
        <v>42527</v>
      </c>
      <c r="B301" s="112" t="s">
        <v>1487</v>
      </c>
      <c r="D301" s="111" t="s">
        <v>1979</v>
      </c>
      <c r="E301" s="592">
        <v>42675</v>
      </c>
    </row>
    <row r="302" spans="1:5" ht="22.5" x14ac:dyDescent="0.2">
      <c r="A302" s="279">
        <v>42527</v>
      </c>
      <c r="B302" s="112" t="s">
        <v>1524</v>
      </c>
      <c r="D302" s="111" t="s">
        <v>1988</v>
      </c>
      <c r="E302" s="592">
        <v>42675</v>
      </c>
    </row>
    <row r="303" spans="1:5" ht="22.5" x14ac:dyDescent="0.2">
      <c r="A303" s="279">
        <v>42544</v>
      </c>
      <c r="B303" s="112" t="s">
        <v>280</v>
      </c>
      <c r="D303" s="111" t="s">
        <v>1991</v>
      </c>
      <c r="E303" s="592">
        <v>42675</v>
      </c>
    </row>
    <row r="304" spans="1:5" x14ac:dyDescent="0.2">
      <c r="A304" s="279">
        <v>42557</v>
      </c>
      <c r="B304" s="112" t="s">
        <v>194</v>
      </c>
      <c r="D304" s="111" t="s">
        <v>1992</v>
      </c>
      <c r="E304" s="592">
        <v>42675</v>
      </c>
    </row>
    <row r="305" spans="1:5" ht="22.5" x14ac:dyDescent="0.2">
      <c r="A305" s="279">
        <v>42569</v>
      </c>
      <c r="B305" s="112" t="s">
        <v>1524</v>
      </c>
      <c r="D305" s="111" t="s">
        <v>1998</v>
      </c>
      <c r="E305" s="592">
        <v>42675</v>
      </c>
    </row>
    <row r="306" spans="1:5" x14ac:dyDescent="0.2">
      <c r="A306" s="279">
        <v>42569</v>
      </c>
      <c r="B306" s="112" t="s">
        <v>445</v>
      </c>
      <c r="D306" s="111" t="s">
        <v>1999</v>
      </c>
      <c r="E306" s="592">
        <v>42675</v>
      </c>
    </row>
    <row r="307" spans="1:5" ht="22.5" x14ac:dyDescent="0.2">
      <c r="A307" s="279">
        <v>42563</v>
      </c>
      <c r="B307" s="112" t="s">
        <v>1524</v>
      </c>
      <c r="D307" s="111" t="s">
        <v>2000</v>
      </c>
      <c r="E307" s="592">
        <v>42675</v>
      </c>
    </row>
    <row r="308" spans="1:5" x14ac:dyDescent="0.2">
      <c r="A308" s="279">
        <v>42576</v>
      </c>
      <c r="B308" s="612" t="s">
        <v>1524</v>
      </c>
      <c r="D308" s="308" t="s">
        <v>2002</v>
      </c>
      <c r="E308" s="592">
        <v>42675</v>
      </c>
    </row>
    <row r="309" spans="1:5" x14ac:dyDescent="0.2">
      <c r="A309" s="279">
        <v>42586</v>
      </c>
      <c r="B309" s="112" t="s">
        <v>2004</v>
      </c>
      <c r="D309" s="111" t="s">
        <v>2005</v>
      </c>
      <c r="E309" s="592">
        <v>42675</v>
      </c>
    </row>
    <row r="310" spans="1:5" ht="22.5" x14ac:dyDescent="0.2">
      <c r="A310" s="279">
        <v>42611</v>
      </c>
      <c r="B310" s="112" t="s">
        <v>1524</v>
      </c>
      <c r="D310" s="111" t="s">
        <v>2006</v>
      </c>
      <c r="E310" s="592">
        <v>42767</v>
      </c>
    </row>
    <row r="311" spans="1:5" ht="22.5" x14ac:dyDescent="0.2">
      <c r="A311" s="279">
        <v>42632</v>
      </c>
      <c r="B311" s="982" t="s">
        <v>398</v>
      </c>
      <c r="C311" s="982"/>
      <c r="D311" s="308" t="s">
        <v>2049</v>
      </c>
      <c r="E311" s="592">
        <v>42767</v>
      </c>
    </row>
    <row r="312" spans="1:5" ht="22.5" x14ac:dyDescent="0.2">
      <c r="A312" s="279">
        <v>42643</v>
      </c>
      <c r="B312" s="112" t="s">
        <v>464</v>
      </c>
      <c r="D312" s="111" t="s">
        <v>2048</v>
      </c>
    </row>
    <row r="313" spans="1:5" ht="33.75" x14ac:dyDescent="0.2">
      <c r="A313" s="279">
        <v>42654</v>
      </c>
      <c r="B313" s="112" t="s">
        <v>440</v>
      </c>
      <c r="D313" s="111" t="s">
        <v>2054</v>
      </c>
    </row>
    <row r="314" spans="1:5" ht="45" x14ac:dyDescent="0.2">
      <c r="A314" s="279">
        <v>42654</v>
      </c>
      <c r="B314" s="112" t="s">
        <v>445</v>
      </c>
      <c r="D314" s="111" t="s">
        <v>2051</v>
      </c>
    </row>
    <row r="315" spans="1:5" x14ac:dyDescent="0.2">
      <c r="A315" s="279">
        <v>42654</v>
      </c>
      <c r="B315" s="112" t="s">
        <v>464</v>
      </c>
      <c r="D315" s="308" t="s">
        <v>2052</v>
      </c>
    </row>
    <row r="316" spans="1:5" x14ac:dyDescent="0.2">
      <c r="A316" s="279">
        <v>42654</v>
      </c>
      <c r="B316" s="112" t="s">
        <v>333</v>
      </c>
      <c r="D316" s="111" t="s">
        <v>2053</v>
      </c>
    </row>
    <row r="317" spans="1:5" ht="33.75" x14ac:dyDescent="0.2">
      <c r="A317" s="279">
        <v>42654</v>
      </c>
      <c r="B317" s="112" t="s">
        <v>1524</v>
      </c>
      <c r="D317" s="111" t="s">
        <v>2056</v>
      </c>
    </row>
    <row r="318" spans="1:5" ht="45" x14ac:dyDescent="0.2">
      <c r="A318" s="279">
        <v>42654</v>
      </c>
      <c r="B318" s="112" t="s">
        <v>464</v>
      </c>
      <c r="D318" s="111" t="s">
        <v>2057</v>
      </c>
    </row>
    <row r="319" spans="1:5" ht="22.5" x14ac:dyDescent="0.2">
      <c r="A319" s="279">
        <v>42662</v>
      </c>
      <c r="B319" s="112" t="s">
        <v>464</v>
      </c>
      <c r="D319" s="111" t="s">
        <v>2083</v>
      </c>
    </row>
    <row r="320" spans="1:5" x14ac:dyDescent="0.2">
      <c r="A320" s="279">
        <v>42677</v>
      </c>
      <c r="B320" s="112" t="s">
        <v>1487</v>
      </c>
      <c r="D320" s="111" t="s">
        <v>2094</v>
      </c>
    </row>
    <row r="321" spans="1:5" x14ac:dyDescent="0.2">
      <c r="A321" s="279">
        <v>42677</v>
      </c>
      <c r="B321" s="112" t="s">
        <v>464</v>
      </c>
      <c r="D321" s="111" t="s">
        <v>2097</v>
      </c>
    </row>
    <row r="322" spans="1:5" ht="22.5" x14ac:dyDescent="0.2">
      <c r="A322" s="279">
        <v>42829</v>
      </c>
      <c r="B322" s="112" t="s">
        <v>2305</v>
      </c>
      <c r="D322" s="111" t="s">
        <v>2306</v>
      </c>
    </row>
    <row r="323" spans="1:5" ht="22.5" x14ac:dyDescent="0.2">
      <c r="A323" s="279">
        <v>42829</v>
      </c>
      <c r="B323" s="112" t="s">
        <v>398</v>
      </c>
      <c r="D323" s="111" t="s">
        <v>2307</v>
      </c>
    </row>
    <row r="324" spans="1:5" ht="33.75" x14ac:dyDescent="0.2">
      <c r="A324" s="279">
        <v>42829</v>
      </c>
      <c r="B324" s="112" t="s">
        <v>445</v>
      </c>
      <c r="D324" s="111" t="s">
        <v>2308</v>
      </c>
    </row>
    <row r="325" spans="1:5" ht="22.5" x14ac:dyDescent="0.2">
      <c r="A325" s="279">
        <v>42881</v>
      </c>
      <c r="B325" s="112" t="s">
        <v>398</v>
      </c>
      <c r="D325" s="111" t="s">
        <v>2312</v>
      </c>
    </row>
    <row r="326" spans="1:5" ht="22.5" x14ac:dyDescent="0.2">
      <c r="A326" s="279">
        <v>42881</v>
      </c>
      <c r="B326" s="112" t="s">
        <v>445</v>
      </c>
      <c r="D326" s="111" t="s">
        <v>2313</v>
      </c>
    </row>
    <row r="327" spans="1:5" x14ac:dyDescent="0.2">
      <c r="A327" s="279">
        <v>42898</v>
      </c>
      <c r="B327" s="112" t="s">
        <v>280</v>
      </c>
      <c r="D327" s="111" t="s">
        <v>2315</v>
      </c>
    </row>
    <row r="328" spans="1:5" x14ac:dyDescent="0.2">
      <c r="A328" s="279">
        <v>42942</v>
      </c>
      <c r="B328" s="1211" t="s">
        <v>280</v>
      </c>
      <c r="C328" s="1211"/>
      <c r="D328" s="308" t="s">
        <v>2317</v>
      </c>
    </row>
    <row r="329" spans="1:5" x14ac:dyDescent="0.2">
      <c r="A329" s="279">
        <v>43049</v>
      </c>
      <c r="B329" s="1213" t="s">
        <v>445</v>
      </c>
      <c r="D329" s="308" t="s">
        <v>2319</v>
      </c>
      <c r="E329" s="592">
        <v>43101</v>
      </c>
    </row>
    <row r="330" spans="1:5" x14ac:dyDescent="0.2">
      <c r="A330" s="279">
        <v>43056</v>
      </c>
      <c r="B330" s="1213" t="s">
        <v>280</v>
      </c>
      <c r="D330" s="308" t="s">
        <v>2320</v>
      </c>
      <c r="E330" s="592">
        <v>43101</v>
      </c>
    </row>
    <row r="331" spans="1:5" ht="33.75" x14ac:dyDescent="0.2">
      <c r="A331" s="279">
        <v>43102</v>
      </c>
      <c r="B331" s="112" t="s">
        <v>2322</v>
      </c>
      <c r="D331" s="111" t="s">
        <v>2323</v>
      </c>
      <c r="E331" s="592">
        <v>43101</v>
      </c>
    </row>
    <row r="332" spans="1:5" ht="22.5" x14ac:dyDescent="0.2">
      <c r="A332" s="279">
        <v>43105</v>
      </c>
      <c r="B332" s="1214" t="s">
        <v>2324</v>
      </c>
      <c r="D332" s="308" t="s">
        <v>2325</v>
      </c>
      <c r="E332" s="592">
        <v>43160</v>
      </c>
    </row>
    <row r="333" spans="1:5" x14ac:dyDescent="0.2">
      <c r="A333" s="279">
        <v>43117</v>
      </c>
      <c r="B333" s="1215" t="s">
        <v>280</v>
      </c>
      <c r="D333" s="308" t="s">
        <v>2331</v>
      </c>
      <c r="E333" s="592">
        <v>43160</v>
      </c>
    </row>
    <row r="334" spans="1:5" x14ac:dyDescent="0.2">
      <c r="A334" s="279">
        <v>43126</v>
      </c>
      <c r="B334" s="1217" t="s">
        <v>280</v>
      </c>
      <c r="D334" s="308" t="s">
        <v>2332</v>
      </c>
      <c r="E334" s="592">
        <v>43160</v>
      </c>
    </row>
    <row r="335" spans="1:5" x14ac:dyDescent="0.2">
      <c r="A335" s="279">
        <v>43145</v>
      </c>
      <c r="B335" s="112" t="s">
        <v>280</v>
      </c>
      <c r="D335" s="111" t="s">
        <v>2333</v>
      </c>
      <c r="E335" s="592">
        <v>43160</v>
      </c>
    </row>
    <row r="336" spans="1:5" x14ac:dyDescent="0.2">
      <c r="A336" s="279">
        <v>43186</v>
      </c>
      <c r="B336" s="112" t="s">
        <v>280</v>
      </c>
      <c r="D336" s="111" t="s">
        <v>2376</v>
      </c>
      <c r="E336" s="592">
        <v>43191</v>
      </c>
    </row>
    <row r="337" spans="1:5" ht="22.5" x14ac:dyDescent="0.2">
      <c r="A337" s="279">
        <v>43249</v>
      </c>
      <c r="B337" s="112" t="s">
        <v>2324</v>
      </c>
      <c r="D337" s="111" t="s">
        <v>2381</v>
      </c>
    </row>
    <row r="338" spans="1:5" ht="22.5" x14ac:dyDescent="0.2">
      <c r="A338" s="279">
        <v>43249</v>
      </c>
      <c r="B338" s="112" t="s">
        <v>2379</v>
      </c>
      <c r="D338" s="308" t="s">
        <v>2380</v>
      </c>
    </row>
    <row r="339" spans="1:5" ht="22.5" x14ac:dyDescent="0.2">
      <c r="A339" s="279">
        <v>43250</v>
      </c>
      <c r="B339" s="112" t="s">
        <v>447</v>
      </c>
      <c r="D339" s="111" t="s">
        <v>2382</v>
      </c>
    </row>
    <row r="340" spans="1:5" ht="22.5" x14ac:dyDescent="0.2">
      <c r="A340" s="279">
        <v>43342</v>
      </c>
      <c r="B340" s="112" t="s">
        <v>1524</v>
      </c>
      <c r="D340" s="308" t="s">
        <v>2383</v>
      </c>
      <c r="E340" s="592">
        <v>43374</v>
      </c>
    </row>
    <row r="341" spans="1:5" ht="22.5" x14ac:dyDescent="0.2">
      <c r="A341" s="279">
        <v>43343</v>
      </c>
      <c r="B341" s="112" t="s">
        <v>2324</v>
      </c>
      <c r="D341" s="111" t="s">
        <v>2385</v>
      </c>
      <c r="E341" s="592">
        <v>43374</v>
      </c>
    </row>
    <row r="342" spans="1:5" ht="22.5" x14ac:dyDescent="0.2">
      <c r="A342" s="279">
        <v>43349</v>
      </c>
      <c r="B342" s="112" t="s">
        <v>2324</v>
      </c>
      <c r="D342" s="111" t="s">
        <v>2386</v>
      </c>
      <c r="E342" s="592">
        <v>43374</v>
      </c>
    </row>
    <row r="343" spans="1:5" x14ac:dyDescent="0.2">
      <c r="A343" s="279">
        <v>43357</v>
      </c>
      <c r="B343" s="112" t="s">
        <v>735</v>
      </c>
      <c r="D343" s="111" t="s">
        <v>2387</v>
      </c>
      <c r="E343" s="592">
        <v>43374</v>
      </c>
    </row>
  </sheetData>
  <sheetProtection algorithmName="SHA-512" hashValue="bS7MAP2cRlJfbFJ67uQOjBrM4LAMnZVveIjA06pVRNmM41BlvTPgpsNeD7+I0p7L9Jbskho4uNCW6P7B5QgXuQ==" saltValue="3bquVbqDWAc+923IK0jSSA==" spinCount="100000" sheet="1" objects="1" scenarios="1" formatCells="0"/>
  <customSheetViews>
    <customSheetView guid="{261BAEAF-D16F-41C7-9125-84B264CAC60E}" showRuler="0">
      <pane ySplit="2" topLeftCell="A29" activePane="bottomLeft" state="frozen"/>
      <selection pane="bottomLeft" activeCell="G33" sqref="G33"/>
      <pageMargins left="0.75" right="0.75" top="1" bottom="1" header="0.5" footer="0.5"/>
      <pageSetup orientation="portrait" r:id="rId1"/>
      <headerFooter alignWithMargins="0"/>
    </customSheetView>
  </customSheetViews>
  <mergeCells count="1">
    <mergeCell ref="A189:D189"/>
  </mergeCells>
  <phoneticPr fontId="21" type="noConversion"/>
  <pageMargins left="0.75" right="0.75" top="1" bottom="1" header="0.5" footer="0.5"/>
  <pageSetup orientation="portrait" r:id="rId2"/>
  <headerFooter alignWithMargins="0">
    <oddFooter xml:space="preserve">&amp;C© 2007-2014 Harco National Insurance Company. All rights reserved.
</oddFooter>
  </headerFooter>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P301"/>
  <sheetViews>
    <sheetView topLeftCell="G10" zoomScaleNormal="100" workbookViewId="0">
      <selection activeCell="L12" sqref="L12"/>
    </sheetView>
  </sheetViews>
  <sheetFormatPr defaultRowHeight="12.75" x14ac:dyDescent="0.2"/>
  <cols>
    <col min="1" max="1" width="10.28515625" bestFit="1" customWidth="1"/>
    <col min="2" max="4" width="9.140625" style="304"/>
    <col min="5" max="5" width="17.28515625" style="304" bestFit="1" customWidth="1"/>
    <col min="6" max="6" width="3.42578125" customWidth="1"/>
    <col min="9" max="9" width="3.85546875" customWidth="1"/>
    <col min="10" max="10" width="38.42578125" customWidth="1"/>
    <col min="11" max="11" width="4.7109375" customWidth="1"/>
    <col min="12" max="12" width="77.5703125" bestFit="1" customWidth="1"/>
    <col min="14" max="14" width="20.7109375" customWidth="1"/>
    <col min="15" max="15" width="9.7109375" hidden="1" customWidth="1"/>
    <col min="16" max="16" width="13" hidden="1" customWidth="1"/>
    <col min="17" max="17" width="9.7109375" hidden="1" customWidth="1"/>
    <col min="18" max="18" width="9.42578125" hidden="1" customWidth="1"/>
    <col min="19" max="19" width="10.28515625" hidden="1" customWidth="1"/>
    <col min="20" max="20" width="12.85546875" hidden="1" customWidth="1"/>
    <col min="21" max="21" width="9.28515625" hidden="1" customWidth="1"/>
    <col min="22" max="22" width="10.42578125" hidden="1" customWidth="1"/>
    <col min="23" max="23" width="10.28515625" hidden="1" customWidth="1"/>
    <col min="24" max="24" width="15.28515625" hidden="1" customWidth="1"/>
    <col min="25" max="25" width="7.5703125" hidden="1" customWidth="1"/>
    <col min="26" max="26" width="12.7109375" hidden="1" customWidth="1"/>
    <col min="27" max="27" width="7" hidden="1" customWidth="1"/>
    <col min="28" max="28" width="7.7109375" hidden="1" customWidth="1"/>
    <col min="29" max="29" width="8.140625" hidden="1" customWidth="1"/>
    <col min="30" max="30" width="8.85546875" hidden="1" customWidth="1"/>
    <col min="31" max="31" width="8.85546875" customWidth="1"/>
    <col min="32" max="32" width="24.28515625" customWidth="1"/>
  </cols>
  <sheetData>
    <row r="1" spans="1:42" x14ac:dyDescent="0.2">
      <c r="AE1" s="18" t="s">
        <v>1730</v>
      </c>
    </row>
    <row r="2" spans="1:42" x14ac:dyDescent="0.2">
      <c r="G2" s="304"/>
      <c r="AF2" s="304"/>
    </row>
    <row r="3" spans="1:42" x14ac:dyDescent="0.2">
      <c r="AC3" s="18" t="s">
        <v>1722</v>
      </c>
    </row>
    <row r="4" spans="1:42" ht="118.15" customHeight="1" x14ac:dyDescent="0.2">
      <c r="A4" s="9"/>
      <c r="B4" s="307"/>
      <c r="C4" s="307"/>
      <c r="D4" s="307"/>
      <c r="E4" s="307"/>
      <c r="F4" s="9"/>
      <c r="G4" s="9"/>
      <c r="H4" s="9"/>
      <c r="I4" s="9"/>
      <c r="J4" s="1882" t="s">
        <v>79</v>
      </c>
      <c r="K4" s="1882"/>
      <c r="L4" s="1882"/>
      <c r="M4" s="1882"/>
      <c r="N4" s="9" t="s">
        <v>1739</v>
      </c>
      <c r="O4" s="9"/>
      <c r="P4" s="9"/>
      <c r="Q4" s="9"/>
      <c r="R4" s="1888" t="s">
        <v>1719</v>
      </c>
      <c r="S4" s="1889"/>
      <c r="T4" s="1889"/>
      <c r="U4" s="1889"/>
      <c r="V4" s="1889"/>
      <c r="W4" s="1889"/>
      <c r="X4" s="1889"/>
      <c r="Y4" s="1889"/>
      <c r="AC4" s="18" t="s">
        <v>1723</v>
      </c>
      <c r="AF4" s="423" t="s">
        <v>1452</v>
      </c>
      <c r="AG4" s="424" t="s">
        <v>1453</v>
      </c>
      <c r="AI4" s="16" t="s">
        <v>1540</v>
      </c>
      <c r="AJ4" s="478" t="s">
        <v>1629</v>
      </c>
      <c r="AL4" s="382" t="s">
        <v>2045</v>
      </c>
      <c r="AO4" s="312" t="s">
        <v>1526</v>
      </c>
      <c r="AP4" s="1197" t="s">
        <v>2286</v>
      </c>
    </row>
    <row r="5" spans="1:42" ht="67.900000000000006" customHeight="1" x14ac:dyDescent="0.2">
      <c r="A5" s="67"/>
      <c r="B5" s="67"/>
      <c r="C5" s="67"/>
      <c r="D5" s="67"/>
      <c r="E5" s="67"/>
      <c r="F5" s="9"/>
      <c r="G5" s="9"/>
      <c r="H5" s="9"/>
      <c r="I5" s="9"/>
      <c r="J5" s="1882"/>
      <c r="K5" s="1882"/>
      <c r="L5" s="1882"/>
      <c r="M5" s="1882"/>
      <c r="N5" s="312" t="s">
        <v>2344</v>
      </c>
      <c r="O5" s="9" t="s">
        <v>905</v>
      </c>
      <c r="P5" s="9"/>
      <c r="Q5" s="9"/>
      <c r="R5" s="1888" t="s">
        <v>1720</v>
      </c>
      <c r="S5" s="1889"/>
      <c r="T5" s="1889"/>
      <c r="U5" s="1889"/>
      <c r="V5" s="1889"/>
      <c r="W5" s="1889"/>
      <c r="X5" s="1889"/>
      <c r="Y5" s="1889"/>
      <c r="AC5" s="18" t="s">
        <v>1724</v>
      </c>
      <c r="AF5" s="425" t="s">
        <v>969</v>
      </c>
      <c r="AG5" s="426" t="s">
        <v>1454</v>
      </c>
      <c r="AI5" s="479">
        <v>1</v>
      </c>
      <c r="AJ5" s="304">
        <v>8</v>
      </c>
      <c r="AL5" s="304" t="s">
        <v>2044</v>
      </c>
      <c r="AO5" s="312" t="s">
        <v>1527</v>
      </c>
      <c r="AP5" s="1198" t="s">
        <v>2301</v>
      </c>
    </row>
    <row r="6" spans="1:42" s="310" customFormat="1" ht="103.15" customHeight="1" x14ac:dyDescent="0.2">
      <c r="A6" s="312"/>
      <c r="B6" s="312"/>
      <c r="C6" s="312"/>
      <c r="D6" s="312"/>
      <c r="E6" s="312"/>
      <c r="F6" s="312"/>
      <c r="G6" s="312"/>
      <c r="H6" s="312"/>
      <c r="I6" s="312"/>
      <c r="J6" s="312"/>
      <c r="K6" s="312"/>
      <c r="L6" s="312"/>
      <c r="M6" s="312"/>
      <c r="N6" s="312" t="s">
        <v>2345</v>
      </c>
      <c r="O6" s="312" t="s">
        <v>906</v>
      </c>
      <c r="P6" s="312">
        <v>0.7</v>
      </c>
      <c r="Q6" s="312"/>
      <c r="R6" s="1888" t="s">
        <v>1698</v>
      </c>
      <c r="S6" s="1889"/>
      <c r="T6" s="1889"/>
      <c r="U6" s="1889"/>
      <c r="V6" s="1889"/>
      <c r="W6" s="1889"/>
      <c r="X6" s="1889"/>
      <c r="Y6" s="1889"/>
      <c r="AC6" s="18" t="s">
        <v>2047</v>
      </c>
      <c r="AF6" s="425" t="s">
        <v>970</v>
      </c>
      <c r="AG6" s="426" t="s">
        <v>1455</v>
      </c>
      <c r="AI6" s="479">
        <v>2</v>
      </c>
      <c r="AJ6" s="304">
        <v>7</v>
      </c>
      <c r="AL6" s="310" t="s">
        <v>2041</v>
      </c>
      <c r="AO6" s="312" t="s">
        <v>1529</v>
      </c>
      <c r="AP6" s="1198" t="s">
        <v>2293</v>
      </c>
    </row>
    <row r="7" spans="1:42" s="310" customFormat="1" ht="56.25" x14ac:dyDescent="0.2">
      <c r="A7" s="312"/>
      <c r="B7" s="312"/>
      <c r="C7" s="312"/>
      <c r="D7" s="312"/>
      <c r="E7" s="312"/>
      <c r="F7" s="313"/>
      <c r="G7" s="314" t="s">
        <v>80</v>
      </c>
      <c r="H7" s="312"/>
      <c r="I7" s="315"/>
      <c r="J7" s="314" t="s">
        <v>81</v>
      </c>
      <c r="L7" s="314"/>
      <c r="M7" s="312"/>
      <c r="N7" s="312" t="s">
        <v>2346</v>
      </c>
      <c r="O7" s="312" t="s">
        <v>907</v>
      </c>
      <c r="P7" s="312">
        <v>0.85</v>
      </c>
      <c r="Q7" s="312"/>
      <c r="R7" s="312"/>
      <c r="S7" s="312"/>
      <c r="T7" s="312"/>
      <c r="AC7" s="311" t="s">
        <v>1725</v>
      </c>
      <c r="AF7" s="425" t="s">
        <v>971</v>
      </c>
      <c r="AG7" s="426" t="s">
        <v>1456</v>
      </c>
      <c r="AI7" s="479">
        <v>3</v>
      </c>
      <c r="AJ7" s="304">
        <v>6</v>
      </c>
      <c r="AL7" s="310" t="s">
        <v>2042</v>
      </c>
      <c r="AO7" s="312" t="s">
        <v>1544</v>
      </c>
      <c r="AP7" s="1198" t="s">
        <v>2290</v>
      </c>
    </row>
    <row r="8" spans="1:42" s="310" customFormat="1" ht="33.75" x14ac:dyDescent="0.2">
      <c r="A8" s="312"/>
      <c r="B8" s="312"/>
      <c r="C8" s="312"/>
      <c r="D8" s="312"/>
      <c r="E8" s="312"/>
      <c r="F8" s="312"/>
      <c r="G8" s="312"/>
      <c r="H8" s="312"/>
      <c r="I8" s="312"/>
      <c r="J8" s="312"/>
      <c r="K8" s="312"/>
      <c r="L8" s="312"/>
      <c r="M8" s="312"/>
      <c r="N8" s="312" t="s">
        <v>2347</v>
      </c>
      <c r="O8" s="312" t="s">
        <v>908</v>
      </c>
      <c r="P8" s="312"/>
      <c r="Q8" s="312"/>
      <c r="R8" s="312"/>
      <c r="S8" s="312"/>
      <c r="T8" s="312"/>
      <c r="AF8" s="425" t="s">
        <v>972</v>
      </c>
      <c r="AG8" s="426" t="s">
        <v>1457</v>
      </c>
      <c r="AI8" s="479">
        <v>4</v>
      </c>
      <c r="AJ8" s="304">
        <v>5</v>
      </c>
      <c r="AL8" s="310" t="s">
        <v>2043</v>
      </c>
      <c r="AO8" s="312" t="s">
        <v>1545</v>
      </c>
      <c r="AP8" s="1198" t="s">
        <v>2298</v>
      </c>
    </row>
    <row r="9" spans="1:42" s="310" customFormat="1" x14ac:dyDescent="0.2">
      <c r="A9" s="316" t="s">
        <v>82</v>
      </c>
      <c r="B9" s="316"/>
      <c r="C9" s="316"/>
      <c r="D9" s="316"/>
      <c r="E9" s="316"/>
      <c r="F9" s="312"/>
      <c r="G9" s="316" t="s">
        <v>83</v>
      </c>
      <c r="H9" s="316"/>
      <c r="I9" s="312"/>
      <c r="J9" s="316" t="s">
        <v>84</v>
      </c>
      <c r="K9" s="312"/>
      <c r="L9" s="316" t="s">
        <v>85</v>
      </c>
      <c r="M9" s="312"/>
      <c r="N9" s="312" t="s">
        <v>1740</v>
      </c>
      <c r="O9" s="312"/>
      <c r="Q9" s="312"/>
      <c r="S9" s="312"/>
      <c r="AF9" s="425" t="s">
        <v>973</v>
      </c>
      <c r="AG9" s="426" t="s">
        <v>1458</v>
      </c>
      <c r="AI9" s="479">
        <v>5</v>
      </c>
      <c r="AJ9" s="304">
        <v>4</v>
      </c>
      <c r="AO9" s="312" t="s">
        <v>1696</v>
      </c>
    </row>
    <row r="10" spans="1:42" s="310" customFormat="1" ht="45" x14ac:dyDescent="0.2">
      <c r="A10" s="317" t="s">
        <v>86</v>
      </c>
      <c r="B10" s="317"/>
      <c r="C10" s="317"/>
      <c r="D10" s="317"/>
      <c r="E10" s="317"/>
      <c r="F10" s="312"/>
      <c r="G10" s="1883" t="s">
        <v>87</v>
      </c>
      <c r="H10" s="1884"/>
      <c r="I10" s="312"/>
      <c r="J10" s="312"/>
      <c r="K10" s="312"/>
      <c r="L10" s="312"/>
      <c r="M10" s="312"/>
      <c r="N10" s="1233">
        <v>2500</v>
      </c>
      <c r="O10" s="312" t="s">
        <v>913</v>
      </c>
      <c r="P10" s="311" t="s">
        <v>914</v>
      </c>
      <c r="Q10" s="312"/>
      <c r="R10" s="310" t="s">
        <v>1001</v>
      </c>
      <c r="S10" s="312"/>
      <c r="T10" s="318" t="s">
        <v>92</v>
      </c>
      <c r="AF10" s="425" t="s">
        <v>974</v>
      </c>
      <c r="AG10" s="426" t="s">
        <v>1459</v>
      </c>
      <c r="AI10" s="479">
        <v>6</v>
      </c>
      <c r="AJ10" s="304">
        <v>3</v>
      </c>
      <c r="AO10" s="312" t="s">
        <v>346</v>
      </c>
      <c r="AP10" s="1197" t="s">
        <v>2295</v>
      </c>
    </row>
    <row r="11" spans="1:42" s="310" customFormat="1" x14ac:dyDescent="0.2">
      <c r="A11" s="454" t="s">
        <v>1526</v>
      </c>
      <c r="B11" s="454" t="s">
        <v>1527</v>
      </c>
      <c r="C11" s="454" t="s">
        <v>1529</v>
      </c>
      <c r="D11" s="454" t="s">
        <v>1545</v>
      </c>
      <c r="E11" s="454" t="s">
        <v>1544</v>
      </c>
      <c r="F11" s="312"/>
      <c r="G11" s="320" t="s">
        <v>386</v>
      </c>
      <c r="H11" s="321" t="s">
        <v>89</v>
      </c>
      <c r="I11" s="312"/>
      <c r="J11" s="317" t="s">
        <v>90</v>
      </c>
      <c r="K11" s="312"/>
      <c r="L11" s="322" t="s">
        <v>91</v>
      </c>
      <c r="M11" s="323"/>
      <c r="N11" s="1234">
        <v>5000</v>
      </c>
      <c r="O11" s="310" t="s">
        <v>118</v>
      </c>
      <c r="P11" s="310" t="s">
        <v>126</v>
      </c>
      <c r="Q11" s="312"/>
      <c r="R11" s="324">
        <v>0.1</v>
      </c>
      <c r="S11" s="312"/>
      <c r="AF11" s="425" t="s">
        <v>1083</v>
      </c>
      <c r="AG11" s="426" t="s">
        <v>1460</v>
      </c>
      <c r="AI11" s="479">
        <v>7</v>
      </c>
      <c r="AJ11" s="304">
        <v>2</v>
      </c>
    </row>
    <row r="12" spans="1:42" s="310" customFormat="1" ht="13.5" x14ac:dyDescent="0.25">
      <c r="A12" s="319" t="s">
        <v>33</v>
      </c>
      <c r="B12" s="319" t="s">
        <v>33</v>
      </c>
      <c r="C12" s="585" t="s">
        <v>1882</v>
      </c>
      <c r="D12" s="585" t="s">
        <v>1910</v>
      </c>
      <c r="E12" s="585" t="s">
        <v>1895</v>
      </c>
      <c r="F12" s="312"/>
      <c r="G12" s="321" t="s">
        <v>97</v>
      </c>
      <c r="H12" s="325"/>
      <c r="I12" s="312"/>
      <c r="J12" s="312" t="s">
        <v>94</v>
      </c>
      <c r="K12" s="312"/>
      <c r="L12" s="326" t="s">
        <v>828</v>
      </c>
      <c r="M12" s="323">
        <v>10071</v>
      </c>
      <c r="N12" s="323" t="s">
        <v>829</v>
      </c>
      <c r="O12" s="311" t="s">
        <v>15</v>
      </c>
      <c r="P12" s="310" t="s">
        <v>130</v>
      </c>
      <c r="Q12" s="312"/>
      <c r="R12" s="324">
        <v>0.15</v>
      </c>
      <c r="S12" s="312"/>
      <c r="T12" s="327" t="s">
        <v>95</v>
      </c>
      <c r="AF12" s="425" t="s">
        <v>1084</v>
      </c>
      <c r="AG12" s="426" t="s">
        <v>1461</v>
      </c>
      <c r="AI12" s="479">
        <v>8</v>
      </c>
      <c r="AJ12" s="304">
        <v>10</v>
      </c>
    </row>
    <row r="13" spans="1:42" s="310" customFormat="1" ht="14.25" thickBot="1" x14ac:dyDescent="0.3">
      <c r="A13" s="312" t="s">
        <v>1546</v>
      </c>
      <c r="B13" s="312" t="s">
        <v>104</v>
      </c>
      <c r="C13" s="585" t="s">
        <v>1883</v>
      </c>
      <c r="D13" s="585" t="s">
        <v>1911</v>
      </c>
      <c r="E13" s="585" t="s">
        <v>1896</v>
      </c>
      <c r="F13" s="312"/>
      <c r="G13" s="321" t="s">
        <v>102</v>
      </c>
      <c r="H13" s="325" t="s">
        <v>98</v>
      </c>
      <c r="I13" s="312"/>
      <c r="J13" s="312" t="s">
        <v>99</v>
      </c>
      <c r="K13" s="312"/>
      <c r="L13" s="326" t="s">
        <v>830</v>
      </c>
      <c r="M13" s="323">
        <v>60035</v>
      </c>
      <c r="N13" s="323" t="s">
        <v>995</v>
      </c>
      <c r="O13" s="311" t="s">
        <v>21</v>
      </c>
      <c r="P13" s="310" t="s">
        <v>21</v>
      </c>
      <c r="Q13" s="312"/>
      <c r="R13" s="324">
        <v>0.2</v>
      </c>
      <c r="S13" s="312"/>
      <c r="T13" s="327" t="s">
        <v>100</v>
      </c>
      <c r="AF13" s="425" t="s">
        <v>1085</v>
      </c>
      <c r="AG13" s="426" t="s">
        <v>1461</v>
      </c>
      <c r="AI13" s="479">
        <v>9</v>
      </c>
      <c r="AJ13" s="304">
        <v>0</v>
      </c>
    </row>
    <row r="14" spans="1:42" s="310" customFormat="1" ht="14.25" thickBot="1" x14ac:dyDescent="0.3">
      <c r="A14" s="312" t="s">
        <v>88</v>
      </c>
      <c r="B14" s="312" t="s">
        <v>107</v>
      </c>
      <c r="C14" s="585" t="s">
        <v>1884</v>
      </c>
      <c r="D14" s="585" t="s">
        <v>1912</v>
      </c>
      <c r="E14" s="585" t="s">
        <v>1897</v>
      </c>
      <c r="F14" s="312"/>
      <c r="G14" s="321" t="s">
        <v>105</v>
      </c>
      <c r="H14" s="325"/>
      <c r="I14" s="312"/>
      <c r="J14" s="328" t="s">
        <v>1029</v>
      </c>
      <c r="K14" s="312"/>
      <c r="L14" s="326" t="s">
        <v>1135</v>
      </c>
      <c r="M14" s="323">
        <v>10073</v>
      </c>
      <c r="N14" s="323" t="s">
        <v>829</v>
      </c>
      <c r="O14" s="311" t="s">
        <v>223</v>
      </c>
      <c r="P14" s="310" t="s">
        <v>215</v>
      </c>
      <c r="Q14" s="312"/>
      <c r="R14" s="324">
        <v>0.25</v>
      </c>
      <c r="S14" s="312"/>
      <c r="T14" s="327" t="s">
        <v>103</v>
      </c>
      <c r="AF14" s="335" t="s">
        <v>304</v>
      </c>
      <c r="AG14" s="426" t="s">
        <v>1454</v>
      </c>
      <c r="AI14" s="479">
        <v>10</v>
      </c>
      <c r="AJ14" s="304">
        <v>9</v>
      </c>
    </row>
    <row r="15" spans="1:42" s="310" customFormat="1" ht="14.25" thickBot="1" x14ac:dyDescent="0.3">
      <c r="A15" s="319" t="s">
        <v>34</v>
      </c>
      <c r="B15" s="312" t="s">
        <v>117</v>
      </c>
      <c r="C15" s="585" t="s">
        <v>1885</v>
      </c>
      <c r="D15" s="585" t="s">
        <v>1913</v>
      </c>
      <c r="E15" s="585" t="s">
        <v>1898</v>
      </c>
      <c r="F15" s="312"/>
      <c r="G15" s="321" t="s">
        <v>108</v>
      </c>
      <c r="H15" s="325"/>
      <c r="I15" s="312"/>
      <c r="J15" s="328" t="s">
        <v>1030</v>
      </c>
      <c r="K15" s="312"/>
      <c r="L15" s="326" t="s">
        <v>831</v>
      </c>
      <c r="M15" s="323">
        <v>61212</v>
      </c>
      <c r="N15" s="323" t="s">
        <v>995</v>
      </c>
      <c r="O15" s="310" t="s">
        <v>226</v>
      </c>
      <c r="P15" s="310" t="s">
        <v>226</v>
      </c>
      <c r="Q15" s="312"/>
      <c r="R15" s="324">
        <v>0.3</v>
      </c>
      <c r="S15" s="312"/>
      <c r="T15" s="327" t="s">
        <v>106</v>
      </c>
      <c r="AF15" s="339" t="s">
        <v>305</v>
      </c>
      <c r="AG15" s="426" t="s">
        <v>1455</v>
      </c>
      <c r="AI15" s="16">
        <v>11</v>
      </c>
      <c r="AJ15" s="304">
        <v>8</v>
      </c>
    </row>
    <row r="16" spans="1:42" s="310" customFormat="1" ht="14.25" thickBot="1" x14ac:dyDescent="0.3">
      <c r="A16" s="312" t="s">
        <v>93</v>
      </c>
      <c r="B16" s="312" t="s">
        <v>916</v>
      </c>
      <c r="C16" s="585" t="s">
        <v>1886</v>
      </c>
      <c r="D16" s="585" t="s">
        <v>1914</v>
      </c>
      <c r="E16" s="585" t="s">
        <v>1899</v>
      </c>
      <c r="F16" s="312"/>
      <c r="G16" s="321" t="s">
        <v>114</v>
      </c>
      <c r="H16" s="325" t="s">
        <v>98</v>
      </c>
      <c r="I16" s="312"/>
      <c r="J16" s="312" t="s">
        <v>109</v>
      </c>
      <c r="K16" s="312"/>
      <c r="L16" s="326" t="s">
        <v>832</v>
      </c>
      <c r="M16" s="323">
        <v>61217</v>
      </c>
      <c r="N16" s="323" t="s">
        <v>995</v>
      </c>
      <c r="O16" s="310" t="s">
        <v>229</v>
      </c>
      <c r="P16" s="310" t="s">
        <v>223</v>
      </c>
      <c r="Q16" s="312"/>
      <c r="R16" s="324">
        <v>0.35</v>
      </c>
      <c r="S16" s="312"/>
      <c r="T16" s="327" t="s">
        <v>112</v>
      </c>
      <c r="AF16" s="339" t="s">
        <v>148</v>
      </c>
      <c r="AG16" s="426" t="s">
        <v>1456</v>
      </c>
      <c r="AI16" s="16">
        <v>12</v>
      </c>
      <c r="AJ16" s="304">
        <v>7</v>
      </c>
    </row>
    <row r="17" spans="1:36" s="310" customFormat="1" ht="14.25" thickBot="1" x14ac:dyDescent="0.3">
      <c r="A17" s="312" t="s">
        <v>96</v>
      </c>
      <c r="B17" s="312" t="s">
        <v>121</v>
      </c>
      <c r="C17" s="585" t="s">
        <v>1887</v>
      </c>
      <c r="D17" s="585" t="s">
        <v>1915</v>
      </c>
      <c r="E17" s="585" t="s">
        <v>125</v>
      </c>
      <c r="F17" s="312"/>
      <c r="G17" s="321" t="s">
        <v>118</v>
      </c>
      <c r="H17" s="325"/>
      <c r="I17" s="312"/>
      <c r="J17" s="312" t="s">
        <v>115</v>
      </c>
      <c r="K17" s="312"/>
      <c r="L17" s="326" t="s">
        <v>1136</v>
      </c>
      <c r="M17" s="323">
        <v>92405</v>
      </c>
      <c r="N17" s="323" t="s">
        <v>1378</v>
      </c>
      <c r="O17" s="310" t="s">
        <v>235</v>
      </c>
      <c r="P17" s="310" t="s">
        <v>232</v>
      </c>
      <c r="Q17" s="312"/>
      <c r="R17" s="324">
        <v>0.4</v>
      </c>
      <c r="S17" s="312"/>
      <c r="T17" s="327" t="s">
        <v>116</v>
      </c>
      <c r="AF17" s="339" t="s">
        <v>308</v>
      </c>
      <c r="AG17" s="426" t="s">
        <v>1457</v>
      </c>
      <c r="AI17" s="16">
        <v>13</v>
      </c>
      <c r="AJ17" s="304">
        <v>6</v>
      </c>
    </row>
    <row r="18" spans="1:36" s="310" customFormat="1" ht="14.25" thickBot="1" x14ac:dyDescent="0.3">
      <c r="A18" s="312" t="s">
        <v>101</v>
      </c>
      <c r="B18" s="312" t="s">
        <v>125</v>
      </c>
      <c r="C18" s="585" t="s">
        <v>113</v>
      </c>
      <c r="D18" s="585" t="s">
        <v>1916</v>
      </c>
      <c r="E18" s="583" t="s">
        <v>129</v>
      </c>
      <c r="F18" s="312"/>
      <c r="G18" s="321" t="s">
        <v>122</v>
      </c>
      <c r="H18" s="325" t="s">
        <v>98</v>
      </c>
      <c r="I18" s="312"/>
      <c r="J18" s="312" t="s">
        <v>119</v>
      </c>
      <c r="K18" s="312"/>
      <c r="L18" s="326" t="s">
        <v>2327</v>
      </c>
      <c r="M18" s="323">
        <v>44444</v>
      </c>
      <c r="N18" s="323" t="s">
        <v>2328</v>
      </c>
      <c r="O18" s="310" t="s">
        <v>343</v>
      </c>
      <c r="P18" s="310" t="s">
        <v>235</v>
      </c>
      <c r="Q18" s="312"/>
      <c r="S18" s="312"/>
      <c r="T18" s="327" t="s">
        <v>120</v>
      </c>
      <c r="AF18" s="339" t="s">
        <v>309</v>
      </c>
      <c r="AG18" s="426" t="s">
        <v>1458</v>
      </c>
      <c r="AI18" s="16">
        <v>14</v>
      </c>
      <c r="AJ18" s="304">
        <v>5</v>
      </c>
    </row>
    <row r="19" spans="1:36" s="310" customFormat="1" ht="14.25" thickBot="1" x14ac:dyDescent="0.3">
      <c r="A19" s="312" t="s">
        <v>104</v>
      </c>
      <c r="B19" s="312" t="s">
        <v>7</v>
      </c>
      <c r="C19" s="585" t="s">
        <v>1888</v>
      </c>
      <c r="D19" s="585" t="s">
        <v>1917</v>
      </c>
      <c r="E19" s="583" t="s">
        <v>137</v>
      </c>
      <c r="F19" s="312"/>
      <c r="G19" s="321" t="s">
        <v>126</v>
      </c>
      <c r="H19" s="325" t="s">
        <v>98</v>
      </c>
      <c r="I19" s="312"/>
      <c r="J19" s="312" t="s">
        <v>123</v>
      </c>
      <c r="K19" s="312"/>
      <c r="L19" s="326" t="s">
        <v>833</v>
      </c>
      <c r="M19" s="323">
        <v>49451</v>
      </c>
      <c r="N19" s="329" t="s">
        <v>834</v>
      </c>
      <c r="O19" s="310" t="s">
        <v>351</v>
      </c>
      <c r="P19" s="310" t="s">
        <v>358</v>
      </c>
      <c r="T19" s="327" t="s">
        <v>124</v>
      </c>
      <c r="AF19" s="339" t="s">
        <v>310</v>
      </c>
      <c r="AG19" s="426" t="s">
        <v>1459</v>
      </c>
      <c r="AI19" s="16">
        <v>15</v>
      </c>
      <c r="AJ19" s="304">
        <v>4</v>
      </c>
    </row>
    <row r="20" spans="1:36" s="310" customFormat="1" ht="26.25" thickBot="1" x14ac:dyDescent="0.3">
      <c r="A20" s="312" t="s">
        <v>107</v>
      </c>
      <c r="B20" s="319" t="s">
        <v>32</v>
      </c>
      <c r="C20" s="585" t="s">
        <v>1889</v>
      </c>
      <c r="D20" s="585" t="s">
        <v>1918</v>
      </c>
      <c r="E20" s="585" t="s">
        <v>1900</v>
      </c>
      <c r="F20" s="312"/>
      <c r="G20" s="321" t="s">
        <v>130</v>
      </c>
      <c r="H20" s="325" t="s">
        <v>98</v>
      </c>
      <c r="I20" s="312"/>
      <c r="J20" s="312" t="s">
        <v>127</v>
      </c>
      <c r="K20" s="312"/>
      <c r="L20" s="326"/>
      <c r="M20" s="323"/>
      <c r="N20" s="329"/>
      <c r="O20" s="310" t="s">
        <v>353</v>
      </c>
      <c r="P20" s="310" t="s">
        <v>364</v>
      </c>
      <c r="T20" s="327" t="s">
        <v>128</v>
      </c>
      <c r="AF20" s="339" t="s">
        <v>1082</v>
      </c>
      <c r="AG20" s="426" t="s">
        <v>1460</v>
      </c>
      <c r="AI20" s="16">
        <v>16</v>
      </c>
      <c r="AJ20" s="304">
        <v>3</v>
      </c>
    </row>
    <row r="21" spans="1:36" s="310" customFormat="1" ht="14.25" thickBot="1" x14ac:dyDescent="0.3">
      <c r="A21" s="312" t="s">
        <v>113</v>
      </c>
      <c r="B21" s="312" t="s">
        <v>14</v>
      </c>
      <c r="C21" s="585" t="s">
        <v>916</v>
      </c>
      <c r="D21" s="585" t="s">
        <v>1919</v>
      </c>
      <c r="E21" s="585" t="s">
        <v>1901</v>
      </c>
      <c r="F21" s="312"/>
      <c r="G21" s="321" t="s">
        <v>134</v>
      </c>
      <c r="H21" s="325" t="s">
        <v>98</v>
      </c>
      <c r="I21" s="312"/>
      <c r="J21" s="312" t="s">
        <v>131</v>
      </c>
      <c r="K21" s="312"/>
      <c r="L21" s="326"/>
      <c r="M21" s="323"/>
      <c r="N21" s="323"/>
      <c r="O21" s="310" t="s">
        <v>354</v>
      </c>
      <c r="P21" s="310" t="s">
        <v>353</v>
      </c>
      <c r="T21" s="327" t="s">
        <v>132</v>
      </c>
      <c r="AF21" s="339" t="s">
        <v>311</v>
      </c>
      <c r="AG21" s="426" t="s">
        <v>1461</v>
      </c>
      <c r="AI21" s="16">
        <v>17</v>
      </c>
      <c r="AJ21" s="304">
        <v>2</v>
      </c>
    </row>
    <row r="22" spans="1:36" s="310" customFormat="1" ht="26.25" thickBot="1" x14ac:dyDescent="0.3">
      <c r="A22" s="312" t="s">
        <v>117</v>
      </c>
      <c r="B22" s="312" t="s">
        <v>17</v>
      </c>
      <c r="C22" s="583" t="s">
        <v>121</v>
      </c>
      <c r="D22" s="585" t="s">
        <v>1920</v>
      </c>
      <c r="E22" s="585" t="s">
        <v>1902</v>
      </c>
      <c r="F22" s="312"/>
      <c r="G22" s="321" t="s">
        <v>138</v>
      </c>
      <c r="H22" s="325" t="s">
        <v>98</v>
      </c>
      <c r="I22" s="312"/>
      <c r="J22" s="312" t="s">
        <v>135</v>
      </c>
      <c r="K22" s="312"/>
      <c r="L22" s="326"/>
      <c r="M22" s="323"/>
      <c r="N22" s="323"/>
      <c r="O22" s="310" t="s">
        <v>356</v>
      </c>
      <c r="P22" s="310" t="s">
        <v>370</v>
      </c>
      <c r="Q22" s="312"/>
      <c r="R22" s="330"/>
      <c r="S22" s="312"/>
      <c r="T22" s="327" t="s">
        <v>136</v>
      </c>
      <c r="AF22" s="339" t="s">
        <v>1086</v>
      </c>
      <c r="AG22" s="426" t="s">
        <v>1461</v>
      </c>
      <c r="AI22" s="16" t="s">
        <v>1541</v>
      </c>
      <c r="AJ22" s="16">
        <v>9</v>
      </c>
    </row>
    <row r="23" spans="1:36" s="310" customFormat="1" ht="14.25" thickBot="1" x14ac:dyDescent="0.3">
      <c r="A23" s="312" t="s">
        <v>916</v>
      </c>
      <c r="B23" s="312" t="s">
        <v>20</v>
      </c>
      <c r="C23" s="583" t="s">
        <v>137</v>
      </c>
      <c r="D23" s="585" t="s">
        <v>1921</v>
      </c>
      <c r="E23" s="583" t="s">
        <v>14</v>
      </c>
      <c r="F23" s="312"/>
      <c r="G23" s="321" t="s">
        <v>8</v>
      </c>
      <c r="H23" s="325" t="s">
        <v>98</v>
      </c>
      <c r="I23" s="312"/>
      <c r="J23" s="312" t="s">
        <v>139</v>
      </c>
      <c r="K23" s="312"/>
      <c r="L23" s="326"/>
      <c r="M23" s="323"/>
      <c r="N23" s="329"/>
      <c r="O23" s="310" t="s">
        <v>358</v>
      </c>
      <c r="P23" s="310" t="s">
        <v>372</v>
      </c>
      <c r="Q23" s="312"/>
      <c r="R23" s="330"/>
      <c r="S23" s="312"/>
      <c r="T23" s="327" t="s">
        <v>6</v>
      </c>
      <c r="AF23" s="339" t="s">
        <v>1080</v>
      </c>
      <c r="AG23" s="426" t="s">
        <v>265</v>
      </c>
    </row>
    <row r="24" spans="1:36" s="310" customFormat="1" ht="13.5" x14ac:dyDescent="0.25">
      <c r="A24" s="312" t="s">
        <v>121</v>
      </c>
      <c r="B24" s="312" t="s">
        <v>214</v>
      </c>
      <c r="C24" s="585" t="s">
        <v>1890</v>
      </c>
      <c r="D24" s="585" t="s">
        <v>1922</v>
      </c>
      <c r="E24" s="585" t="s">
        <v>1903</v>
      </c>
      <c r="F24" s="312"/>
      <c r="G24" s="321" t="s">
        <v>13</v>
      </c>
      <c r="H24" s="325"/>
      <c r="I24" s="312"/>
      <c r="J24" s="312" t="s">
        <v>9</v>
      </c>
      <c r="K24" s="312"/>
      <c r="L24" s="326"/>
      <c r="M24" s="323"/>
      <c r="N24" s="323" t="s">
        <v>1983</v>
      </c>
      <c r="O24" s="310" t="s">
        <v>364</v>
      </c>
      <c r="P24" s="310" t="s">
        <v>378</v>
      </c>
      <c r="Q24" s="312"/>
      <c r="R24" s="330"/>
      <c r="S24" s="312"/>
      <c r="T24" s="327" t="s">
        <v>11</v>
      </c>
      <c r="AF24"/>
      <c r="AG24"/>
    </row>
    <row r="25" spans="1:36" s="310" customFormat="1" ht="13.5" x14ac:dyDescent="0.25">
      <c r="A25" s="312" t="s">
        <v>133</v>
      </c>
      <c r="B25" s="312" t="s">
        <v>217</v>
      </c>
      <c r="C25" s="584" t="s">
        <v>32</v>
      </c>
      <c r="D25" s="585" t="s">
        <v>1923</v>
      </c>
      <c r="E25" s="585" t="s">
        <v>1904</v>
      </c>
      <c r="F25" s="312"/>
      <c r="G25" s="321" t="s">
        <v>15</v>
      </c>
      <c r="H25" s="325"/>
      <c r="I25" s="312"/>
      <c r="K25" s="312"/>
      <c r="L25" s="331"/>
      <c r="M25" s="323"/>
      <c r="N25" s="1235">
        <v>250</v>
      </c>
      <c r="O25" s="310" t="s">
        <v>370</v>
      </c>
      <c r="P25" s="310" t="s">
        <v>379</v>
      </c>
      <c r="Q25" s="312"/>
      <c r="R25" s="330"/>
      <c r="S25" s="312"/>
      <c r="T25" s="327" t="s">
        <v>11</v>
      </c>
      <c r="AF25"/>
      <c r="AG25"/>
    </row>
    <row r="26" spans="1:36" s="310" customFormat="1" ht="13.5" x14ac:dyDescent="0.25">
      <c r="A26" s="312" t="s">
        <v>2366</v>
      </c>
      <c r="B26" s="307" t="s">
        <v>1064</v>
      </c>
      <c r="C26" s="583" t="s">
        <v>14</v>
      </c>
      <c r="D26" s="582" t="s">
        <v>1813</v>
      </c>
      <c r="E26" s="583" t="s">
        <v>346</v>
      </c>
      <c r="F26" s="312"/>
      <c r="G26" s="321" t="s">
        <v>18</v>
      </c>
      <c r="H26" s="325"/>
      <c r="I26" s="312"/>
      <c r="J26" s="332" t="s">
        <v>551</v>
      </c>
      <c r="K26" s="312"/>
      <c r="L26" s="363" t="s">
        <v>1054</v>
      </c>
      <c r="M26" s="323"/>
      <c r="N26" s="1235">
        <v>500</v>
      </c>
      <c r="O26" s="310" t="s">
        <v>375</v>
      </c>
      <c r="Q26" s="312"/>
      <c r="R26" s="330"/>
      <c r="S26" s="312"/>
      <c r="T26" s="327" t="s">
        <v>16</v>
      </c>
      <c r="AF26" s="438" t="s">
        <v>1471</v>
      </c>
      <c r="AG26"/>
    </row>
    <row r="27" spans="1:36" s="310" customFormat="1" ht="13.5" x14ac:dyDescent="0.25">
      <c r="A27" s="319" t="s">
        <v>32</v>
      </c>
      <c r="B27" s="312" t="s">
        <v>222</v>
      </c>
      <c r="C27" s="585" t="s">
        <v>1891</v>
      </c>
      <c r="D27" s="585" t="s">
        <v>1924</v>
      </c>
      <c r="E27" s="583" t="s">
        <v>1632</v>
      </c>
      <c r="F27" s="312"/>
      <c r="G27" s="321" t="s">
        <v>21</v>
      </c>
      <c r="H27" s="325"/>
      <c r="I27" s="312"/>
      <c r="J27" s="312" t="s">
        <v>552</v>
      </c>
      <c r="K27" s="312"/>
      <c r="L27" s="362" t="s">
        <v>1055</v>
      </c>
      <c r="M27" s="312"/>
      <c r="N27" s="1235">
        <v>750</v>
      </c>
      <c r="O27" s="310" t="s">
        <v>376</v>
      </c>
      <c r="Q27" s="312"/>
      <c r="R27" s="330"/>
      <c r="S27" s="312"/>
      <c r="T27" s="327" t="s">
        <v>19</v>
      </c>
      <c r="AF27" s="439" t="s">
        <v>1472</v>
      </c>
      <c r="AG27" s="440">
        <v>1</v>
      </c>
    </row>
    <row r="28" spans="1:36" s="310" customFormat="1" ht="13.5" x14ac:dyDescent="0.25">
      <c r="A28" s="312" t="s">
        <v>12</v>
      </c>
      <c r="B28" s="312" t="s">
        <v>225</v>
      </c>
      <c r="C28" s="584" t="s">
        <v>38</v>
      </c>
      <c r="D28" s="585" t="s">
        <v>1925</v>
      </c>
      <c r="E28" s="585" t="s">
        <v>1905</v>
      </c>
      <c r="F28" s="312"/>
      <c r="G28" s="321" t="s">
        <v>215</v>
      </c>
      <c r="H28" s="325"/>
      <c r="I28" s="312"/>
      <c r="J28" s="312" t="s">
        <v>553</v>
      </c>
      <c r="K28" s="312"/>
      <c r="L28" s="362" t="s">
        <v>1056</v>
      </c>
      <c r="M28" s="312"/>
      <c r="N28" s="1235">
        <v>1000</v>
      </c>
      <c r="O28" s="310" t="s">
        <v>380</v>
      </c>
      <c r="Q28" s="312"/>
      <c r="R28" s="330"/>
      <c r="S28" s="312"/>
      <c r="T28" s="327" t="s">
        <v>213</v>
      </c>
      <c r="AF28" s="441" t="s">
        <v>1473</v>
      </c>
      <c r="AG28" s="440">
        <v>2</v>
      </c>
    </row>
    <row r="29" spans="1:36" s="310" customFormat="1" ht="13.5" x14ac:dyDescent="0.25">
      <c r="A29" s="319" t="s">
        <v>35</v>
      </c>
      <c r="B29" s="312" t="s">
        <v>228</v>
      </c>
      <c r="C29" s="585" t="s">
        <v>1892</v>
      </c>
      <c r="D29" s="585" t="s">
        <v>1926</v>
      </c>
      <c r="E29" s="583" t="s">
        <v>363</v>
      </c>
      <c r="F29" s="312"/>
      <c r="G29" s="321" t="s">
        <v>218</v>
      </c>
      <c r="H29" s="325"/>
      <c r="I29" s="312"/>
      <c r="J29" s="312" t="s">
        <v>554</v>
      </c>
      <c r="K29" s="312"/>
      <c r="L29" s="362" t="s">
        <v>1057</v>
      </c>
      <c r="M29" s="312"/>
      <c r="N29" s="1235">
        <v>1250</v>
      </c>
      <c r="O29" s="310" t="s">
        <v>381</v>
      </c>
      <c r="Q29" s="312"/>
      <c r="R29" s="330"/>
      <c r="S29" s="312"/>
      <c r="T29" s="327" t="s">
        <v>216</v>
      </c>
      <c r="AF29" s="441" t="s">
        <v>1474</v>
      </c>
      <c r="AG29" s="440">
        <v>3</v>
      </c>
    </row>
    <row r="30" spans="1:36" s="310" customFormat="1" ht="13.5" x14ac:dyDescent="0.25">
      <c r="A30" s="312" t="s">
        <v>1063</v>
      </c>
      <c r="B30" s="312" t="s">
        <v>231</v>
      </c>
      <c r="C30" s="584" t="s">
        <v>37</v>
      </c>
      <c r="D30" s="582" t="s">
        <v>1815</v>
      </c>
      <c r="E30" s="585" t="s">
        <v>1906</v>
      </c>
      <c r="F30" s="312"/>
      <c r="G30" s="321" t="s">
        <v>223</v>
      </c>
      <c r="H30" s="325" t="s">
        <v>98</v>
      </c>
      <c r="I30" s="312"/>
      <c r="J30" s="312" t="s">
        <v>555</v>
      </c>
      <c r="K30" s="312"/>
      <c r="L30" s="362" t="s">
        <v>1058</v>
      </c>
      <c r="M30" s="312"/>
      <c r="N30" s="1235">
        <v>1500</v>
      </c>
      <c r="O30" s="310" t="s">
        <v>383</v>
      </c>
      <c r="Q30" s="312"/>
      <c r="S30" s="312"/>
      <c r="T30" s="327" t="s">
        <v>221</v>
      </c>
      <c r="AF30" s="441" t="s">
        <v>1475</v>
      </c>
      <c r="AG30" s="440">
        <v>4</v>
      </c>
    </row>
    <row r="31" spans="1:36" s="310" customFormat="1" ht="13.5" x14ac:dyDescent="0.25">
      <c r="A31" s="312" t="s">
        <v>17</v>
      </c>
      <c r="B31" s="312" t="s">
        <v>234</v>
      </c>
      <c r="C31" s="585" t="s">
        <v>1893</v>
      </c>
      <c r="D31" s="585" t="s">
        <v>1927</v>
      </c>
      <c r="E31" s="585" t="s">
        <v>1907</v>
      </c>
      <c r="F31" s="312"/>
      <c r="G31" s="321" t="s">
        <v>226</v>
      </c>
      <c r="H31" s="325" t="s">
        <v>98</v>
      </c>
      <c r="I31" s="312"/>
      <c r="K31" s="312"/>
      <c r="M31" s="312"/>
      <c r="N31" s="1235">
        <v>2000</v>
      </c>
      <c r="O31" s="310" t="s">
        <v>384</v>
      </c>
      <c r="Q31" s="312"/>
      <c r="S31" s="312"/>
      <c r="T31" s="327" t="s">
        <v>224</v>
      </c>
      <c r="AF31" s="441" t="s">
        <v>1476</v>
      </c>
      <c r="AG31" s="440">
        <v>5</v>
      </c>
    </row>
    <row r="32" spans="1:36" s="310" customFormat="1" ht="14.25" thickBot="1" x14ac:dyDescent="0.3">
      <c r="A32" s="319" t="s">
        <v>36</v>
      </c>
      <c r="B32" s="312" t="s">
        <v>342</v>
      </c>
      <c r="C32" s="583" t="s">
        <v>342</v>
      </c>
      <c r="D32" s="582" t="s">
        <v>1811</v>
      </c>
      <c r="E32" s="585" t="s">
        <v>1908</v>
      </c>
      <c r="F32" s="312"/>
      <c r="G32" s="321" t="s">
        <v>229</v>
      </c>
      <c r="H32" s="325" t="s">
        <v>98</v>
      </c>
      <c r="I32" s="312"/>
      <c r="K32" s="312"/>
      <c r="L32" s="311" t="s">
        <v>968</v>
      </c>
      <c r="M32" s="312"/>
      <c r="N32" s="333" t="s">
        <v>826</v>
      </c>
      <c r="O32" s="312"/>
      <c r="Q32" s="312"/>
      <c r="S32" s="312"/>
      <c r="T32" s="327" t="s">
        <v>227</v>
      </c>
      <c r="AF32" s="441" t="s">
        <v>1477</v>
      </c>
      <c r="AG32" s="440">
        <v>6</v>
      </c>
    </row>
    <row r="33" spans="1:33" s="310" customFormat="1" ht="30.75" thickBot="1" x14ac:dyDescent="0.3">
      <c r="A33" s="312" t="s">
        <v>20</v>
      </c>
      <c r="B33" s="312" t="s">
        <v>344</v>
      </c>
      <c r="C33" s="583" t="s">
        <v>344</v>
      </c>
      <c r="D33" s="585" t="s">
        <v>1928</v>
      </c>
      <c r="E33" s="583" t="s">
        <v>1877</v>
      </c>
      <c r="F33" s="312"/>
      <c r="G33" s="321" t="s">
        <v>232</v>
      </c>
      <c r="H33" s="325" t="s">
        <v>98</v>
      </c>
      <c r="I33" s="337" t="s">
        <v>580</v>
      </c>
      <c r="J33" s="338" t="s">
        <v>562</v>
      </c>
      <c r="K33" s="312"/>
      <c r="L33" s="335" t="s">
        <v>304</v>
      </c>
      <c r="M33" s="336" t="s">
        <v>969</v>
      </c>
      <c r="N33" s="334" t="s">
        <v>903</v>
      </c>
      <c r="O33" s="1886" t="s">
        <v>1448</v>
      </c>
      <c r="P33" s="1887"/>
      <c r="Q33" s="312"/>
      <c r="S33" s="312"/>
      <c r="T33" s="327" t="s">
        <v>230</v>
      </c>
      <c r="AF33" s="441" t="s">
        <v>2359</v>
      </c>
      <c r="AG33" s="440">
        <v>7</v>
      </c>
    </row>
    <row r="34" spans="1:33" s="310" customFormat="1" ht="45.75" thickBot="1" x14ac:dyDescent="0.3">
      <c r="A34" s="312" t="s">
        <v>217</v>
      </c>
      <c r="B34" s="312" t="s">
        <v>346</v>
      </c>
      <c r="C34" s="583" t="s">
        <v>346</v>
      </c>
      <c r="D34" s="585" t="s">
        <v>1929</v>
      </c>
      <c r="E34" s="583" t="s">
        <v>1876</v>
      </c>
      <c r="F34" s="312"/>
      <c r="G34" s="321" t="s">
        <v>235</v>
      </c>
      <c r="H34" s="325"/>
      <c r="I34" s="341"/>
      <c r="J34" s="342" t="s">
        <v>581</v>
      </c>
      <c r="K34" s="343" t="s">
        <v>582</v>
      </c>
      <c r="L34" s="339" t="s">
        <v>305</v>
      </c>
      <c r="M34" s="336" t="s">
        <v>970</v>
      </c>
      <c r="N34" s="334" t="s">
        <v>778</v>
      </c>
      <c r="O34" s="312" t="s">
        <v>15</v>
      </c>
      <c r="P34" s="310">
        <v>750000</v>
      </c>
      <c r="Q34" s="312"/>
      <c r="S34" s="312"/>
      <c r="T34" s="327" t="s">
        <v>233</v>
      </c>
      <c r="AF34" s="441" t="s">
        <v>2360</v>
      </c>
      <c r="AG34" s="440">
        <v>7</v>
      </c>
    </row>
    <row r="35" spans="1:33" s="310" customFormat="1" ht="45.75" thickBot="1" x14ac:dyDescent="0.3">
      <c r="A35" s="307" t="s">
        <v>1064</v>
      </c>
      <c r="B35" s="312" t="s">
        <v>1632</v>
      </c>
      <c r="C35" s="583" t="s">
        <v>1632</v>
      </c>
      <c r="D35" s="582" t="s">
        <v>1812</v>
      </c>
      <c r="E35" s="583" t="s">
        <v>373</v>
      </c>
      <c r="F35" s="312"/>
      <c r="G35" s="321" t="s">
        <v>343</v>
      </c>
      <c r="H35" s="325"/>
      <c r="I35" s="341"/>
      <c r="J35" s="344" t="s">
        <v>394</v>
      </c>
      <c r="K35" s="345"/>
      <c r="L35" s="339" t="s">
        <v>148</v>
      </c>
      <c r="M35" s="336" t="s">
        <v>971</v>
      </c>
      <c r="N35" s="340" t="s">
        <v>779</v>
      </c>
      <c r="O35" s="312" t="s">
        <v>18</v>
      </c>
      <c r="P35" s="310">
        <v>500000</v>
      </c>
      <c r="Q35" s="312"/>
      <c r="S35" s="312"/>
      <c r="T35" s="327" t="s">
        <v>341</v>
      </c>
      <c r="AF35" s="441" t="s">
        <v>1478</v>
      </c>
      <c r="AG35" s="440">
        <v>7</v>
      </c>
    </row>
    <row r="36" spans="1:33" s="310" customFormat="1" ht="30.75" thickBot="1" x14ac:dyDescent="0.25">
      <c r="A36" s="312" t="s">
        <v>222</v>
      </c>
      <c r="B36" s="312" t="s">
        <v>352</v>
      </c>
      <c r="C36" s="585" t="s">
        <v>1894</v>
      </c>
      <c r="D36" s="585" t="s">
        <v>1930</v>
      </c>
      <c r="E36" s="312"/>
      <c r="F36" s="312"/>
      <c r="G36" s="321" t="s">
        <v>345</v>
      </c>
      <c r="H36" s="325"/>
      <c r="I36" s="347">
        <v>0</v>
      </c>
      <c r="J36" s="348" t="s">
        <v>563</v>
      </c>
      <c r="K36" s="349">
        <v>100</v>
      </c>
      <c r="L36" s="339" t="s">
        <v>308</v>
      </c>
      <c r="M36" s="336" t="s">
        <v>972</v>
      </c>
      <c r="N36" s="340" t="s">
        <v>780</v>
      </c>
      <c r="O36" s="312" t="s">
        <v>215</v>
      </c>
      <c r="P36" s="310">
        <v>300000</v>
      </c>
      <c r="Q36" s="312"/>
      <c r="S36" s="312"/>
      <c r="AF36"/>
      <c r="AG36"/>
    </row>
    <row r="37" spans="1:33" s="310" customFormat="1" ht="34.5" customHeight="1" thickBot="1" x14ac:dyDescent="0.25">
      <c r="A37" s="312" t="s">
        <v>225</v>
      </c>
      <c r="B37" s="312" t="s">
        <v>1547</v>
      </c>
      <c r="C37" s="585" t="s">
        <v>1878</v>
      </c>
      <c r="D37" s="585" t="s">
        <v>1931</v>
      </c>
      <c r="E37" s="312"/>
      <c r="F37" s="312"/>
      <c r="G37" s="321" t="s">
        <v>349</v>
      </c>
      <c r="H37" s="325" t="s">
        <v>98</v>
      </c>
      <c r="I37" s="351">
        <v>1</v>
      </c>
      <c r="J37" s="351" t="s">
        <v>564</v>
      </c>
      <c r="K37" s="352">
        <v>101</v>
      </c>
      <c r="L37" s="339" t="s">
        <v>309</v>
      </c>
      <c r="M37" s="336" t="s">
        <v>973</v>
      </c>
      <c r="N37" s="346" t="s">
        <v>781</v>
      </c>
      <c r="O37" s="312" t="s">
        <v>384</v>
      </c>
      <c r="P37" s="310">
        <v>75000</v>
      </c>
      <c r="Q37" s="312" t="s">
        <v>1008</v>
      </c>
      <c r="R37" s="312" t="s">
        <v>1010</v>
      </c>
      <c r="S37" s="312" t="s">
        <v>1023</v>
      </c>
      <c r="T37" s="312" t="s">
        <v>1024</v>
      </c>
      <c r="W37" s="311" t="s">
        <v>1110</v>
      </c>
      <c r="Z37" s="18" t="s">
        <v>1152</v>
      </c>
      <c r="AA37" s="311" t="s">
        <v>1377</v>
      </c>
      <c r="AC37" s="311" t="s">
        <v>1729</v>
      </c>
      <c r="AF37"/>
      <c r="AG37"/>
    </row>
    <row r="38" spans="1:33" s="310" customFormat="1" ht="34.5" customHeight="1" thickBot="1" x14ac:dyDescent="0.25">
      <c r="A38" s="312" t="s">
        <v>231</v>
      </c>
      <c r="B38" s="312" t="s">
        <v>363</v>
      </c>
      <c r="C38" s="585" t="s">
        <v>1879</v>
      </c>
      <c r="D38" s="585" t="s">
        <v>1932</v>
      </c>
      <c r="E38" s="312"/>
      <c r="F38" s="312"/>
      <c r="G38" s="321" t="s">
        <v>351</v>
      </c>
      <c r="H38" s="325"/>
      <c r="I38" s="351">
        <v>2</v>
      </c>
      <c r="J38" s="351" t="s">
        <v>565</v>
      </c>
      <c r="K38" s="352">
        <v>101</v>
      </c>
      <c r="L38" s="339" t="s">
        <v>310</v>
      </c>
      <c r="M38" s="336" t="s">
        <v>974</v>
      </c>
      <c r="N38" s="350" t="s">
        <v>782</v>
      </c>
      <c r="O38" s="312"/>
      <c r="Q38" s="312" t="s">
        <v>2095</v>
      </c>
      <c r="R38" s="330">
        <v>11</v>
      </c>
      <c r="S38" s="353" t="s">
        <v>969</v>
      </c>
      <c r="T38" s="310">
        <v>2330011</v>
      </c>
      <c r="W38" s="384" t="s">
        <v>1627</v>
      </c>
      <c r="Z38" s="18" t="s">
        <v>1169</v>
      </c>
      <c r="AA38" s="310">
        <v>2802800</v>
      </c>
      <c r="AB38" s="310">
        <v>2802899</v>
      </c>
      <c r="AC38" s="310">
        <v>2330021</v>
      </c>
      <c r="AD38" s="310">
        <v>2330021</v>
      </c>
    </row>
    <row r="39" spans="1:33" s="310" customFormat="1" ht="34.5" customHeight="1" thickBot="1" x14ac:dyDescent="0.25">
      <c r="A39" s="312" t="s">
        <v>234</v>
      </c>
      <c r="B39" s="307" t="s">
        <v>1065</v>
      </c>
      <c r="C39" s="583" t="s">
        <v>365</v>
      </c>
      <c r="D39" s="585" t="s">
        <v>1933</v>
      </c>
      <c r="E39" s="312"/>
      <c r="F39" s="312"/>
      <c r="G39" s="321" t="s">
        <v>353</v>
      </c>
      <c r="H39" s="325" t="s">
        <v>98</v>
      </c>
      <c r="I39" s="351">
        <v>3</v>
      </c>
      <c r="J39" s="351" t="s">
        <v>566</v>
      </c>
      <c r="K39" s="352">
        <v>152</v>
      </c>
      <c r="L39" s="339" t="s">
        <v>1082</v>
      </c>
      <c r="M39" s="380" t="s">
        <v>1083</v>
      </c>
      <c r="N39" s="340" t="s">
        <v>783</v>
      </c>
      <c r="O39" s="312"/>
      <c r="Q39" s="312" t="s">
        <v>1620</v>
      </c>
      <c r="R39" s="330">
        <v>25</v>
      </c>
      <c r="S39" s="353" t="s">
        <v>969</v>
      </c>
      <c r="T39" s="310">
        <v>3493499</v>
      </c>
      <c r="W39" s="384" t="s">
        <v>1079</v>
      </c>
      <c r="Z39" s="18" t="s">
        <v>1170</v>
      </c>
      <c r="AA39" s="18" t="s">
        <v>1465</v>
      </c>
      <c r="AC39" s="310">
        <v>2121001</v>
      </c>
      <c r="AD39" s="310">
        <v>2121035</v>
      </c>
      <c r="AF39"/>
      <c r="AG39"/>
    </row>
    <row r="40" spans="1:33" s="310" customFormat="1" ht="34.5" customHeight="1" thickBot="1" x14ac:dyDescent="0.25">
      <c r="A40" s="312" t="s">
        <v>342</v>
      </c>
      <c r="B40" s="312" t="s">
        <v>365</v>
      </c>
      <c r="C40" s="585" t="s">
        <v>1880</v>
      </c>
      <c r="D40" s="585" t="s">
        <v>1934</v>
      </c>
      <c r="E40" s="586" t="s">
        <v>1696</v>
      </c>
      <c r="F40" s="312"/>
      <c r="G40" s="321" t="s">
        <v>354</v>
      </c>
      <c r="H40" s="325"/>
      <c r="I40" s="351">
        <v>4</v>
      </c>
      <c r="J40" s="351" t="s">
        <v>567</v>
      </c>
      <c r="K40" s="352">
        <v>152</v>
      </c>
      <c r="L40" s="339" t="s">
        <v>311</v>
      </c>
      <c r="M40" s="380" t="s">
        <v>1084</v>
      </c>
      <c r="N40" s="340" t="s">
        <v>784</v>
      </c>
      <c r="O40" s="312"/>
      <c r="Q40" s="312" t="s">
        <v>1003</v>
      </c>
      <c r="R40" s="330">
        <v>27</v>
      </c>
      <c r="S40" s="353" t="s">
        <v>969</v>
      </c>
      <c r="T40" s="310">
        <v>2330027</v>
      </c>
      <c r="W40" s="384" t="s">
        <v>1106</v>
      </c>
      <c r="Z40" s="18" t="s">
        <v>1153</v>
      </c>
      <c r="AA40" s="18" t="s">
        <v>1171</v>
      </c>
      <c r="AF40"/>
      <c r="AG40"/>
    </row>
    <row r="41" spans="1:33" s="310" customFormat="1" ht="34.5" customHeight="1" thickBot="1" x14ac:dyDescent="0.25">
      <c r="A41" s="312" t="s">
        <v>344</v>
      </c>
      <c r="B41" s="312" t="s">
        <v>1909</v>
      </c>
      <c r="C41" s="585" t="s">
        <v>369</v>
      </c>
      <c r="D41" s="585" t="s">
        <v>1935</v>
      </c>
      <c r="E41" s="585" t="s">
        <v>1829</v>
      </c>
      <c r="F41" s="312"/>
      <c r="G41" s="321" t="s">
        <v>356</v>
      </c>
      <c r="H41" s="325"/>
      <c r="I41" s="351">
        <v>5</v>
      </c>
      <c r="J41" s="351" t="s">
        <v>568</v>
      </c>
      <c r="K41" s="352">
        <v>153</v>
      </c>
      <c r="L41" s="339" t="s">
        <v>1086</v>
      </c>
      <c r="M41" s="380" t="s">
        <v>1085</v>
      </c>
      <c r="N41" s="346" t="s">
        <v>785</v>
      </c>
      <c r="O41" s="312"/>
      <c r="Q41" s="312" t="s">
        <v>2321</v>
      </c>
      <c r="R41" s="330">
        <v>17</v>
      </c>
      <c r="S41" s="353" t="s">
        <v>969</v>
      </c>
      <c r="T41" s="310">
        <v>2330017</v>
      </c>
      <c r="W41" s="384" t="s">
        <v>1733</v>
      </c>
      <c r="Z41" s="18" t="s">
        <v>1154</v>
      </c>
      <c r="AA41" s="18" t="s">
        <v>1173</v>
      </c>
      <c r="AC41" s="311" t="s">
        <v>1731</v>
      </c>
      <c r="AF41"/>
      <c r="AG41"/>
    </row>
    <row r="42" spans="1:33" s="310" customFormat="1" ht="34.5" customHeight="1" thickBot="1" x14ac:dyDescent="0.25">
      <c r="A42" s="312" t="s">
        <v>346</v>
      </c>
      <c r="B42" s="312" t="s">
        <v>367</v>
      </c>
      <c r="C42" s="583" t="s">
        <v>373</v>
      </c>
      <c r="D42" s="585" t="s">
        <v>1936</v>
      </c>
      <c r="E42" s="585" t="s">
        <v>1830</v>
      </c>
      <c r="F42" s="312"/>
      <c r="G42" s="321" t="s">
        <v>358</v>
      </c>
      <c r="H42" s="325" t="s">
        <v>98</v>
      </c>
      <c r="I42" s="351">
        <v>6</v>
      </c>
      <c r="J42" s="351" t="s">
        <v>569</v>
      </c>
      <c r="K42" s="352">
        <v>155</v>
      </c>
      <c r="L42" s="311" t="s">
        <v>1080</v>
      </c>
      <c r="M42" s="312"/>
      <c r="N42" s="350" t="s">
        <v>786</v>
      </c>
      <c r="O42" s="312"/>
      <c r="Q42" s="312" t="s">
        <v>1962</v>
      </c>
      <c r="R42" s="330">
        <v>24</v>
      </c>
      <c r="S42" s="353" t="s">
        <v>969</v>
      </c>
      <c r="T42" s="310">
        <v>2330024</v>
      </c>
      <c r="W42" s="384" t="s">
        <v>1107</v>
      </c>
      <c r="Z42" s="18" t="s">
        <v>1820</v>
      </c>
      <c r="AA42" s="18" t="s">
        <v>1175</v>
      </c>
      <c r="AC42" s="311" t="s">
        <v>1529</v>
      </c>
      <c r="AF42"/>
      <c r="AG42"/>
    </row>
    <row r="43" spans="1:33" s="310" customFormat="1" ht="34.5" customHeight="1" thickBot="1" x14ac:dyDescent="0.25">
      <c r="A43" s="312" t="s">
        <v>350</v>
      </c>
      <c r="B43" s="312" t="s">
        <v>369</v>
      </c>
      <c r="C43" s="585" t="s">
        <v>1881</v>
      </c>
      <c r="D43" s="582" t="s">
        <v>1814</v>
      </c>
      <c r="E43" s="585" t="s">
        <v>1831</v>
      </c>
      <c r="F43" s="312"/>
      <c r="G43" s="321" t="s">
        <v>360</v>
      </c>
      <c r="H43" s="325" t="s">
        <v>98</v>
      </c>
      <c r="I43" s="351">
        <v>7</v>
      </c>
      <c r="J43" s="351" t="s">
        <v>570</v>
      </c>
      <c r="K43" s="352">
        <v>155</v>
      </c>
      <c r="M43" s="312"/>
      <c r="N43" s="340" t="s">
        <v>787</v>
      </c>
      <c r="O43" s="312"/>
      <c r="Q43" s="312" t="s">
        <v>1985</v>
      </c>
      <c r="R43" s="330">
        <v>10</v>
      </c>
      <c r="S43" s="353" t="s">
        <v>969</v>
      </c>
      <c r="T43" s="310">
        <v>2330010</v>
      </c>
      <c r="W43" s="384" t="s">
        <v>1108</v>
      </c>
      <c r="Z43" s="18" t="s">
        <v>1155</v>
      </c>
      <c r="AA43" s="18" t="s">
        <v>1176</v>
      </c>
      <c r="AC43" s="311" t="s">
        <v>1544</v>
      </c>
      <c r="AF43"/>
      <c r="AG43"/>
    </row>
    <row r="44" spans="1:33" s="310" customFormat="1" ht="34.5" customHeight="1" thickBot="1" x14ac:dyDescent="0.25">
      <c r="A44" s="312" t="s">
        <v>1632</v>
      </c>
      <c r="B44" s="312" t="s">
        <v>371</v>
      </c>
      <c r="C44" s="312"/>
      <c r="D44" s="585" t="s">
        <v>1937</v>
      </c>
      <c r="E44" s="585" t="s">
        <v>1832</v>
      </c>
      <c r="F44" s="312"/>
      <c r="G44" s="321" t="s">
        <v>362</v>
      </c>
      <c r="H44" s="325"/>
      <c r="I44" s="351">
        <v>8</v>
      </c>
      <c r="J44" s="351" t="s">
        <v>571</v>
      </c>
      <c r="K44" s="352">
        <v>134</v>
      </c>
      <c r="M44" s="312"/>
      <c r="N44" s="340" t="s">
        <v>788</v>
      </c>
      <c r="O44" s="312"/>
      <c r="Q44" s="312" t="s">
        <v>1506</v>
      </c>
      <c r="R44" s="330">
        <v>23</v>
      </c>
      <c r="S44" s="353" t="s">
        <v>969</v>
      </c>
      <c r="T44" s="310">
        <v>2330023</v>
      </c>
      <c r="W44" s="384" t="s">
        <v>1109</v>
      </c>
      <c r="Z44" s="18" t="s">
        <v>1167</v>
      </c>
      <c r="AA44" s="18" t="s">
        <v>1201</v>
      </c>
      <c r="AC44" s="311" t="s">
        <v>1696</v>
      </c>
      <c r="AF44"/>
      <c r="AG44"/>
    </row>
    <row r="45" spans="1:33" s="310" customFormat="1" ht="37.5" customHeight="1" thickBot="1" x14ac:dyDescent="0.25">
      <c r="A45" s="312" t="s">
        <v>1547</v>
      </c>
      <c r="B45" s="312" t="s">
        <v>373</v>
      </c>
      <c r="C45" s="312"/>
      <c r="D45" s="585" t="s">
        <v>1938</v>
      </c>
      <c r="E45" s="585" t="s">
        <v>1833</v>
      </c>
      <c r="F45" s="312"/>
      <c r="G45" s="321" t="s">
        <v>364</v>
      </c>
      <c r="H45" s="325"/>
      <c r="I45" s="351">
        <v>9</v>
      </c>
      <c r="J45" s="351" t="s">
        <v>572</v>
      </c>
      <c r="K45" s="352">
        <v>133</v>
      </c>
      <c r="M45" s="312"/>
      <c r="N45" s="340" t="s">
        <v>789</v>
      </c>
      <c r="O45" s="312"/>
      <c r="Q45" s="312" t="s">
        <v>1986</v>
      </c>
      <c r="R45" s="330">
        <v>9</v>
      </c>
      <c r="S45" s="353" t="s">
        <v>969</v>
      </c>
      <c r="T45" s="310">
        <v>2330009</v>
      </c>
      <c r="W45" s="384"/>
      <c r="Z45" s="18" t="s">
        <v>1156</v>
      </c>
      <c r="AA45" s="18" t="s">
        <v>1964</v>
      </c>
      <c r="AF45"/>
      <c r="AG45"/>
    </row>
    <row r="46" spans="1:33" s="310" customFormat="1" ht="46.9" customHeight="1" thickBot="1" x14ac:dyDescent="0.25">
      <c r="A46" s="312" t="s">
        <v>355</v>
      </c>
      <c r="C46" s="312"/>
      <c r="D46" s="585" t="s">
        <v>1939</v>
      </c>
      <c r="E46" s="585" t="s">
        <v>1834</v>
      </c>
      <c r="F46" s="312"/>
      <c r="G46" s="321" t="s">
        <v>366</v>
      </c>
      <c r="H46" s="325" t="s">
        <v>98</v>
      </c>
      <c r="I46" s="351">
        <v>10</v>
      </c>
      <c r="J46" s="351" t="s">
        <v>573</v>
      </c>
      <c r="K46" s="352">
        <v>137</v>
      </c>
      <c r="M46" s="312"/>
      <c r="N46" s="340" t="s">
        <v>790</v>
      </c>
      <c r="O46" s="312"/>
      <c r="Q46" s="312" t="s">
        <v>2375</v>
      </c>
      <c r="R46" s="330">
        <v>41</v>
      </c>
      <c r="S46" s="353" t="s">
        <v>969</v>
      </c>
      <c r="T46" s="310">
        <v>2330041</v>
      </c>
      <c r="Z46" s="18" t="s">
        <v>1157</v>
      </c>
      <c r="AA46" s="18" t="s">
        <v>1965</v>
      </c>
      <c r="AF46"/>
      <c r="AG46"/>
    </row>
    <row r="47" spans="1:33" s="310" customFormat="1" ht="45.75" customHeight="1" thickBot="1" x14ac:dyDescent="0.25">
      <c r="A47" s="312" t="s">
        <v>357</v>
      </c>
      <c r="B47" s="312"/>
      <c r="C47" s="312"/>
      <c r="D47" s="585" t="s">
        <v>1940</v>
      </c>
      <c r="E47" s="582" t="s">
        <v>93</v>
      </c>
      <c r="F47" s="312"/>
      <c r="G47" s="321" t="s">
        <v>368</v>
      </c>
      <c r="H47" s="325"/>
      <c r="I47" s="351">
        <v>11</v>
      </c>
      <c r="J47" s="351" t="s">
        <v>574</v>
      </c>
      <c r="K47" s="352">
        <v>135</v>
      </c>
      <c r="M47" s="312"/>
      <c r="N47" s="340" t="s">
        <v>791</v>
      </c>
      <c r="O47" s="312"/>
      <c r="Q47" s="312" t="s">
        <v>2314</v>
      </c>
      <c r="R47" s="330">
        <v>16</v>
      </c>
      <c r="S47" s="353" t="s">
        <v>969</v>
      </c>
      <c r="T47" s="310">
        <v>2330016</v>
      </c>
      <c r="Z47" s="18" t="s">
        <v>1158</v>
      </c>
      <c r="AA47" s="18" t="s">
        <v>1966</v>
      </c>
      <c r="AC47" s="311" t="s">
        <v>2096</v>
      </c>
      <c r="AF47"/>
      <c r="AG47"/>
    </row>
    <row r="48" spans="1:33" s="310" customFormat="1" ht="34.5" customHeight="1" thickBot="1" x14ac:dyDescent="0.25">
      <c r="A48" s="312" t="s">
        <v>359</v>
      </c>
      <c r="B48" s="312"/>
      <c r="C48" s="312"/>
      <c r="D48" s="312" t="s">
        <v>346</v>
      </c>
      <c r="E48" s="585" t="s">
        <v>1835</v>
      </c>
      <c r="F48" s="312"/>
      <c r="G48" s="321" t="s">
        <v>370</v>
      </c>
      <c r="H48" s="325"/>
      <c r="I48" s="351">
        <v>12</v>
      </c>
      <c r="J48" s="351" t="s">
        <v>575</v>
      </c>
      <c r="K48" s="352">
        <v>118</v>
      </c>
      <c r="M48" s="312"/>
      <c r="N48" s="340" t="s">
        <v>792</v>
      </c>
      <c r="O48" s="312"/>
      <c r="Q48" s="312" t="s">
        <v>2330</v>
      </c>
      <c r="R48" s="330">
        <v>34</v>
      </c>
      <c r="S48" s="353" t="s">
        <v>969</v>
      </c>
      <c r="T48" s="310">
        <v>2330034</v>
      </c>
      <c r="Z48" s="18" t="s">
        <v>1159</v>
      </c>
      <c r="AA48" s="18" t="s">
        <v>1212</v>
      </c>
      <c r="AC48" s="310">
        <v>2330011</v>
      </c>
      <c r="AD48" s="310">
        <v>2330011</v>
      </c>
      <c r="AF48"/>
      <c r="AG48"/>
    </row>
    <row r="49" spans="1:33" s="310" customFormat="1" ht="34.5" customHeight="1" x14ac:dyDescent="0.2">
      <c r="A49" s="312" t="s">
        <v>361</v>
      </c>
      <c r="B49" s="312"/>
      <c r="C49" s="312"/>
      <c r="D49" s="312" t="s">
        <v>1632</v>
      </c>
      <c r="E49" s="585" t="s">
        <v>1836</v>
      </c>
      <c r="F49" s="312"/>
      <c r="G49" s="321" t="s">
        <v>372</v>
      </c>
      <c r="H49" s="325" t="s">
        <v>98</v>
      </c>
      <c r="I49" s="351">
        <v>13</v>
      </c>
      <c r="J49" s="351" t="s">
        <v>576</v>
      </c>
      <c r="K49" s="352">
        <v>118</v>
      </c>
      <c r="M49" s="312"/>
      <c r="N49" s="346" t="s">
        <v>793</v>
      </c>
      <c r="O49" s="312"/>
      <c r="Q49" s="312" t="s">
        <v>2335</v>
      </c>
      <c r="R49" s="330">
        <v>37</v>
      </c>
      <c r="S49" s="353" t="s">
        <v>969</v>
      </c>
      <c r="T49" s="310">
        <v>2330037</v>
      </c>
      <c r="Z49" s="18" t="s">
        <v>1160</v>
      </c>
      <c r="AA49" s="18" t="s">
        <v>1215</v>
      </c>
      <c r="AC49" s="310">
        <v>1101101</v>
      </c>
      <c r="AD49" s="310">
        <v>1101199</v>
      </c>
      <c r="AF49"/>
      <c r="AG49"/>
    </row>
    <row r="50" spans="1:33" s="310" customFormat="1" ht="49.5" customHeight="1" thickBot="1" x14ac:dyDescent="0.25">
      <c r="A50" s="307" t="s">
        <v>1067</v>
      </c>
      <c r="B50" s="319"/>
      <c r="C50" s="312"/>
      <c r="D50" s="585" t="s">
        <v>1941</v>
      </c>
      <c r="E50" s="585" t="s">
        <v>1837</v>
      </c>
      <c r="F50" s="312"/>
      <c r="G50" s="321" t="s">
        <v>374</v>
      </c>
      <c r="H50" s="325"/>
      <c r="I50" s="351">
        <v>14</v>
      </c>
      <c r="J50" s="351" t="s">
        <v>577</v>
      </c>
      <c r="K50" s="352">
        <v>114</v>
      </c>
      <c r="M50" s="312"/>
      <c r="N50" s="350" t="s">
        <v>794</v>
      </c>
      <c r="O50" s="312"/>
      <c r="Q50" s="312" t="s">
        <v>2316</v>
      </c>
      <c r="R50" s="330">
        <v>19</v>
      </c>
      <c r="S50" s="353" t="s">
        <v>969</v>
      </c>
      <c r="T50" s="310">
        <v>2330019</v>
      </c>
      <c r="U50" s="599"/>
      <c r="Z50" s="18" t="s">
        <v>1161</v>
      </c>
      <c r="AA50" s="18" t="s">
        <v>1220</v>
      </c>
      <c r="AF50"/>
      <c r="AG50"/>
    </row>
    <row r="51" spans="1:33" s="310" customFormat="1" ht="36" customHeight="1" thickBot="1" x14ac:dyDescent="0.25">
      <c r="A51" s="307" t="s">
        <v>1065</v>
      </c>
      <c r="B51" s="312"/>
      <c r="C51" s="312"/>
      <c r="D51" s="585" t="s">
        <v>1942</v>
      </c>
      <c r="E51" s="585" t="s">
        <v>1838</v>
      </c>
      <c r="F51" s="312"/>
      <c r="G51" s="321" t="s">
        <v>375</v>
      </c>
      <c r="H51" s="325" t="s">
        <v>98</v>
      </c>
      <c r="I51" s="351">
        <v>15</v>
      </c>
      <c r="J51" s="351" t="s">
        <v>578</v>
      </c>
      <c r="K51" s="352">
        <v>114</v>
      </c>
      <c r="M51" s="312"/>
      <c r="N51" s="340" t="s">
        <v>795</v>
      </c>
      <c r="O51" s="312"/>
      <c r="Q51" s="312" t="s">
        <v>2310</v>
      </c>
      <c r="R51" s="1207">
        <v>26</v>
      </c>
      <c r="S51" s="353" t="s">
        <v>969</v>
      </c>
      <c r="T51" s="311">
        <v>2330026</v>
      </c>
      <c r="U51" s="599"/>
      <c r="Z51" s="18" t="s">
        <v>1162</v>
      </c>
      <c r="AA51" s="18" t="s">
        <v>1225</v>
      </c>
      <c r="AF51"/>
      <c r="AG51"/>
    </row>
    <row r="52" spans="1:33" s="310" customFormat="1" ht="44.25" customHeight="1" thickBot="1" x14ac:dyDescent="0.25">
      <c r="A52" s="307" t="s">
        <v>1066</v>
      </c>
      <c r="B52" s="319"/>
      <c r="C52" s="312"/>
      <c r="D52" s="585" t="s">
        <v>1943</v>
      </c>
      <c r="E52" s="585" t="s">
        <v>1839</v>
      </c>
      <c r="F52" s="312"/>
      <c r="G52" s="321" t="s">
        <v>376</v>
      </c>
      <c r="H52" s="325" t="s">
        <v>98</v>
      </c>
      <c r="I52" s="351">
        <v>16</v>
      </c>
      <c r="J52" s="351" t="s">
        <v>579</v>
      </c>
      <c r="K52" s="352">
        <v>153</v>
      </c>
      <c r="M52" s="312"/>
      <c r="N52" s="340" t="s">
        <v>796</v>
      </c>
      <c r="O52" s="312"/>
      <c r="Q52" s="312" t="s">
        <v>2334</v>
      </c>
      <c r="R52" s="1207">
        <v>36</v>
      </c>
      <c r="S52" s="353" t="s">
        <v>969</v>
      </c>
      <c r="T52" s="311">
        <v>2330036</v>
      </c>
      <c r="U52" s="599"/>
      <c r="Z52" s="18" t="s">
        <v>1163</v>
      </c>
      <c r="AA52" s="18" t="s">
        <v>1236</v>
      </c>
      <c r="AF52"/>
      <c r="AG52"/>
    </row>
    <row r="53" spans="1:33" s="310" customFormat="1" ht="34.5" customHeight="1" thickBot="1" x14ac:dyDescent="0.25">
      <c r="A53" s="312" t="s">
        <v>365</v>
      </c>
      <c r="B53" s="312"/>
      <c r="C53" s="319"/>
      <c r="D53" s="585" t="s">
        <v>1944</v>
      </c>
      <c r="E53" s="585" t="s">
        <v>1840</v>
      </c>
      <c r="F53" s="312"/>
      <c r="G53" s="321" t="s">
        <v>377</v>
      </c>
      <c r="H53" s="325"/>
      <c r="I53" s="312"/>
      <c r="J53" s="312"/>
      <c r="K53" s="312"/>
      <c r="M53" s="312"/>
      <c r="N53" s="340" t="s">
        <v>797</v>
      </c>
      <c r="O53" s="312"/>
      <c r="P53" s="311" t="s">
        <v>1699</v>
      </c>
      <c r="Q53" s="312" t="s">
        <v>2373</v>
      </c>
      <c r="R53" s="1207">
        <v>39</v>
      </c>
      <c r="S53" s="353" t="s">
        <v>969</v>
      </c>
      <c r="T53" s="311">
        <v>2330039</v>
      </c>
      <c r="Z53" s="18" t="s">
        <v>1164</v>
      </c>
      <c r="AA53" s="18" t="s">
        <v>1247</v>
      </c>
      <c r="AF53"/>
      <c r="AG53"/>
    </row>
    <row r="54" spans="1:33" s="310" customFormat="1" ht="34.5" customHeight="1" thickBot="1" x14ac:dyDescent="0.3">
      <c r="A54" s="312" t="s">
        <v>367</v>
      </c>
      <c r="B54" s="312"/>
      <c r="C54" s="312"/>
      <c r="D54" s="585" t="s">
        <v>1945</v>
      </c>
      <c r="E54" s="585" t="s">
        <v>1841</v>
      </c>
      <c r="F54" s="312"/>
      <c r="G54" s="321" t="s">
        <v>378</v>
      </c>
      <c r="H54" s="325"/>
      <c r="I54" s="312"/>
      <c r="J54" s="312"/>
      <c r="K54" s="312"/>
      <c r="M54" s="312"/>
      <c r="N54" s="340" t="s">
        <v>798</v>
      </c>
      <c r="O54" s="312"/>
      <c r="P54" s="499" t="s">
        <v>1700</v>
      </c>
      <c r="Q54" s="312" t="s">
        <v>2374</v>
      </c>
      <c r="R54" s="1207">
        <v>38</v>
      </c>
      <c r="S54" s="353" t="s">
        <v>969</v>
      </c>
      <c r="T54" s="311">
        <v>2330038</v>
      </c>
      <c r="Z54" s="18" t="s">
        <v>1165</v>
      </c>
      <c r="AA54" s="18" t="s">
        <v>1248</v>
      </c>
      <c r="AF54"/>
      <c r="AG54"/>
    </row>
    <row r="55" spans="1:33" s="310" customFormat="1" ht="34.5" customHeight="1" thickBot="1" x14ac:dyDescent="0.3">
      <c r="A55" s="312" t="s">
        <v>369</v>
      </c>
      <c r="B55" s="319"/>
      <c r="C55" s="319"/>
      <c r="D55" s="585" t="s">
        <v>1946</v>
      </c>
      <c r="E55" s="585" t="s">
        <v>1842</v>
      </c>
      <c r="F55" s="312"/>
      <c r="G55" s="321" t="s">
        <v>379</v>
      </c>
      <c r="H55" s="325" t="s">
        <v>98</v>
      </c>
      <c r="I55" s="337" t="s">
        <v>580</v>
      </c>
      <c r="J55" s="338" t="s">
        <v>307</v>
      </c>
      <c r="K55" s="312"/>
      <c r="M55" s="312"/>
      <c r="N55" s="340" t="s">
        <v>799</v>
      </c>
      <c r="O55" s="312"/>
      <c r="P55" s="499" t="s">
        <v>1701</v>
      </c>
      <c r="Q55" s="312" t="s">
        <v>2304</v>
      </c>
      <c r="R55" s="330">
        <v>12</v>
      </c>
      <c r="S55" s="353" t="s">
        <v>969</v>
      </c>
      <c r="T55" s="310">
        <v>2330012</v>
      </c>
      <c r="Z55" s="18" t="s">
        <v>1166</v>
      </c>
      <c r="AA55" s="18" t="s">
        <v>1249</v>
      </c>
      <c r="AF55"/>
      <c r="AG55"/>
    </row>
    <row r="56" spans="1:33" s="310" customFormat="1" ht="34.5" customHeight="1" thickBot="1" x14ac:dyDescent="0.3">
      <c r="A56" s="312" t="s">
        <v>1548</v>
      </c>
      <c r="B56" s="1197"/>
      <c r="C56" s="312"/>
      <c r="D56" s="585" t="s">
        <v>1947</v>
      </c>
      <c r="E56" s="585" t="s">
        <v>1843</v>
      </c>
      <c r="F56" s="312"/>
      <c r="G56" s="321" t="s">
        <v>380</v>
      </c>
      <c r="H56" s="325"/>
      <c r="I56" s="312"/>
      <c r="J56" s="342" t="s">
        <v>581</v>
      </c>
      <c r="K56" s="343" t="s">
        <v>582</v>
      </c>
      <c r="M56" s="312"/>
      <c r="N56" s="340" t="s">
        <v>800</v>
      </c>
      <c r="O56" s="312"/>
      <c r="P56" s="499" t="s">
        <v>1702</v>
      </c>
      <c r="Q56" s="312" t="s">
        <v>2101</v>
      </c>
      <c r="R56" s="330">
        <v>31</v>
      </c>
      <c r="S56" s="353" t="s">
        <v>969</v>
      </c>
      <c r="T56" s="310">
        <v>2330033</v>
      </c>
      <c r="Z56" s="18" t="s">
        <v>1172</v>
      </c>
      <c r="AA56" s="18" t="s">
        <v>1250</v>
      </c>
      <c r="AF56"/>
      <c r="AG56"/>
    </row>
    <row r="57" spans="1:33" s="310" customFormat="1" ht="34.5" customHeight="1" x14ac:dyDescent="0.25">
      <c r="A57" s="312" t="s">
        <v>1526</v>
      </c>
      <c r="B57" s="1198"/>
      <c r="C57" s="312"/>
      <c r="D57" s="585" t="s">
        <v>1948</v>
      </c>
      <c r="E57" s="585" t="s">
        <v>1844</v>
      </c>
      <c r="F57" s="312"/>
      <c r="G57" s="321" t="s">
        <v>381</v>
      </c>
      <c r="H57" s="325" t="s">
        <v>98</v>
      </c>
      <c r="I57" s="338"/>
      <c r="J57" s="344" t="s">
        <v>394</v>
      </c>
      <c r="K57" s="344"/>
      <c r="M57" s="312"/>
      <c r="N57" s="346" t="s">
        <v>801</v>
      </c>
      <c r="O57" s="312"/>
      <c r="P57" s="499" t="s">
        <v>1703</v>
      </c>
      <c r="Q57" s="312" t="s">
        <v>1818</v>
      </c>
      <c r="R57" s="330">
        <v>22</v>
      </c>
      <c r="S57" s="353" t="s">
        <v>969</v>
      </c>
      <c r="T57" s="310">
        <v>2330022</v>
      </c>
      <c r="Z57" s="18" t="s">
        <v>1168</v>
      </c>
      <c r="AA57" s="18" t="s">
        <v>1251</v>
      </c>
      <c r="AF57"/>
      <c r="AG57"/>
    </row>
    <row r="58" spans="1:33" s="310" customFormat="1" ht="34.5" customHeight="1" thickBot="1" x14ac:dyDescent="0.3">
      <c r="A58" s="312" t="s">
        <v>1527</v>
      </c>
      <c r="B58" s="1198"/>
      <c r="C58" s="312"/>
      <c r="D58" s="585" t="s">
        <v>1949</v>
      </c>
      <c r="E58" s="585" t="s">
        <v>1845</v>
      </c>
      <c r="F58" s="312"/>
      <c r="G58" s="321" t="s">
        <v>382</v>
      </c>
      <c r="H58" s="325"/>
      <c r="I58" s="347">
        <v>0</v>
      </c>
      <c r="J58" s="348" t="s">
        <v>563</v>
      </c>
      <c r="K58" s="349">
        <v>100</v>
      </c>
      <c r="M58" s="312"/>
      <c r="N58" s="350" t="s">
        <v>802</v>
      </c>
      <c r="O58" s="312"/>
      <c r="P58" s="499" t="s">
        <v>1704</v>
      </c>
      <c r="Q58" s="312" t="s">
        <v>1009</v>
      </c>
      <c r="R58" s="330">
        <v>28</v>
      </c>
      <c r="S58" s="353" t="s">
        <v>969</v>
      </c>
      <c r="T58" s="310">
        <v>2330028</v>
      </c>
      <c r="Z58" s="18" t="s">
        <v>1174</v>
      </c>
      <c r="AA58" s="18" t="s">
        <v>1258</v>
      </c>
      <c r="AF58"/>
      <c r="AG58"/>
    </row>
    <row r="59" spans="1:33" s="310" customFormat="1" ht="34.5" customHeight="1" thickBot="1" x14ac:dyDescent="0.3">
      <c r="A59" s="312" t="s">
        <v>1529</v>
      </c>
      <c r="B59" s="1198"/>
      <c r="C59" s="319"/>
      <c r="D59" s="585" t="s">
        <v>1950</v>
      </c>
      <c r="E59" s="585" t="s">
        <v>1846</v>
      </c>
      <c r="F59" s="312"/>
      <c r="G59" s="321" t="s">
        <v>383</v>
      </c>
      <c r="H59" s="325" t="s">
        <v>98</v>
      </c>
      <c r="I59" s="354">
        <v>1</v>
      </c>
      <c r="J59" s="355" t="s">
        <v>304</v>
      </c>
      <c r="K59" s="555" t="s">
        <v>1454</v>
      </c>
      <c r="M59" s="312"/>
      <c r="N59" s="340" t="s">
        <v>803</v>
      </c>
      <c r="O59" s="312"/>
      <c r="P59" s="499" t="s">
        <v>1705</v>
      </c>
      <c r="Q59" s="312" t="s">
        <v>1151</v>
      </c>
      <c r="R59" s="330">
        <v>29</v>
      </c>
      <c r="S59" s="353" t="s">
        <v>969</v>
      </c>
      <c r="T59" s="310">
        <v>2330029</v>
      </c>
      <c r="Z59" s="18" t="s">
        <v>1176</v>
      </c>
      <c r="AA59" s="18" t="s">
        <v>1260</v>
      </c>
      <c r="AF59"/>
      <c r="AG59"/>
    </row>
    <row r="60" spans="1:33" s="310" customFormat="1" ht="34.5" customHeight="1" thickBot="1" x14ac:dyDescent="0.3">
      <c r="A60" s="312" t="s">
        <v>1544</v>
      </c>
      <c r="B60" s="1198"/>
      <c r="C60" s="312"/>
      <c r="D60" s="585" t="s">
        <v>1951</v>
      </c>
      <c r="E60" s="582" t="s">
        <v>32</v>
      </c>
      <c r="F60" s="312"/>
      <c r="G60" s="321" t="s">
        <v>384</v>
      </c>
      <c r="H60" s="325"/>
      <c r="I60" s="354">
        <v>2</v>
      </c>
      <c r="J60" s="356" t="s">
        <v>305</v>
      </c>
      <c r="K60" s="555" t="s">
        <v>1455</v>
      </c>
      <c r="M60" s="312"/>
      <c r="N60" s="340" t="s">
        <v>804</v>
      </c>
      <c r="O60" s="312"/>
      <c r="P60" s="499" t="s">
        <v>1706</v>
      </c>
      <c r="Q60" s="312" t="s">
        <v>2329</v>
      </c>
      <c r="R60" s="330">
        <v>35</v>
      </c>
      <c r="S60" s="353" t="s">
        <v>969</v>
      </c>
      <c r="T60" s="310">
        <v>2330035</v>
      </c>
      <c r="Z60" s="18" t="s">
        <v>1821</v>
      </c>
      <c r="AA60" s="18" t="s">
        <v>1264</v>
      </c>
      <c r="AF60"/>
      <c r="AG60"/>
    </row>
    <row r="61" spans="1:33" s="310" customFormat="1" ht="34.5" customHeight="1" thickBot="1" x14ac:dyDescent="0.3">
      <c r="A61" s="312" t="s">
        <v>1545</v>
      </c>
      <c r="C61" s="319"/>
      <c r="D61" s="585" t="s">
        <v>1952</v>
      </c>
      <c r="E61" s="585" t="s">
        <v>1847</v>
      </c>
      <c r="F61" s="312"/>
      <c r="G61" s="321" t="s">
        <v>385</v>
      </c>
      <c r="H61" s="325"/>
      <c r="I61" s="354">
        <v>3</v>
      </c>
      <c r="J61" s="356" t="s">
        <v>148</v>
      </c>
      <c r="K61" s="555" t="s">
        <v>1456</v>
      </c>
      <c r="M61" s="312"/>
      <c r="N61" s="340" t="s">
        <v>805</v>
      </c>
      <c r="O61" s="312"/>
      <c r="P61" s="499" t="s">
        <v>1707</v>
      </c>
      <c r="Q61" s="312" t="s">
        <v>1635</v>
      </c>
      <c r="R61" s="330">
        <v>21</v>
      </c>
      <c r="S61" s="353" t="s">
        <v>969</v>
      </c>
      <c r="T61" s="310">
        <v>2330021</v>
      </c>
      <c r="Z61" s="18" t="s">
        <v>1177</v>
      </c>
      <c r="AA61" s="18" t="s">
        <v>1266</v>
      </c>
      <c r="AF61"/>
      <c r="AG61"/>
    </row>
    <row r="62" spans="1:33" s="310" customFormat="1" ht="34.5" customHeight="1" thickBot="1" x14ac:dyDescent="0.3">
      <c r="A62" s="312" t="s">
        <v>1696</v>
      </c>
      <c r="B62" s="1197"/>
      <c r="C62" s="312"/>
      <c r="D62" s="585" t="s">
        <v>1953</v>
      </c>
      <c r="E62" s="585" t="s">
        <v>1848</v>
      </c>
      <c r="F62" s="312"/>
      <c r="G62" s="321"/>
      <c r="H62" s="325"/>
      <c r="I62" s="354">
        <v>4</v>
      </c>
      <c r="J62" s="356" t="s">
        <v>308</v>
      </c>
      <c r="K62" s="555" t="s">
        <v>1457</v>
      </c>
      <c r="N62" s="340" t="s">
        <v>806</v>
      </c>
      <c r="O62" s="312"/>
      <c r="P62" s="499" t="s">
        <v>1708</v>
      </c>
      <c r="Q62" s="312"/>
      <c r="R62" s="330"/>
      <c r="S62" s="353"/>
      <c r="Z62" s="18" t="s">
        <v>1178</v>
      </c>
      <c r="AA62" s="18" t="s">
        <v>1267</v>
      </c>
      <c r="AF62"/>
      <c r="AG62"/>
    </row>
    <row r="63" spans="1:33" s="310" customFormat="1" ht="34.5" customHeight="1" thickBot="1" x14ac:dyDescent="0.3">
      <c r="A63" s="312" t="s">
        <v>346</v>
      </c>
      <c r="B63" s="312"/>
      <c r="C63" s="312"/>
      <c r="D63" s="585" t="s">
        <v>1954</v>
      </c>
      <c r="E63" s="585" t="s">
        <v>1849</v>
      </c>
      <c r="F63" s="312"/>
      <c r="G63" s="312"/>
      <c r="H63" s="312"/>
      <c r="I63" s="354">
        <v>5</v>
      </c>
      <c r="J63" s="356" t="s">
        <v>309</v>
      </c>
      <c r="K63" s="555" t="s">
        <v>1458</v>
      </c>
      <c r="N63" s="340" t="s">
        <v>807</v>
      </c>
      <c r="O63" s="312"/>
      <c r="P63" s="499" t="s">
        <v>1709</v>
      </c>
      <c r="R63" s="598"/>
      <c r="S63" s="598"/>
      <c r="T63" s="598"/>
      <c r="Z63" s="18" t="s">
        <v>1179</v>
      </c>
      <c r="AA63" s="18" t="s">
        <v>1268</v>
      </c>
      <c r="AF63"/>
      <c r="AG63"/>
    </row>
    <row r="64" spans="1:33" s="310" customFormat="1" ht="34.5" customHeight="1" thickBot="1" x14ac:dyDescent="0.3">
      <c r="A64" s="312" t="s">
        <v>1528</v>
      </c>
      <c r="B64" s="312"/>
      <c r="C64" s="319"/>
      <c r="D64" s="312"/>
      <c r="E64" s="585" t="s">
        <v>1850</v>
      </c>
      <c r="I64" s="354">
        <v>6</v>
      </c>
      <c r="J64" s="356" t="s">
        <v>310</v>
      </c>
      <c r="K64" s="555" t="s">
        <v>1459</v>
      </c>
      <c r="N64" s="340" t="s">
        <v>808</v>
      </c>
      <c r="P64" s="499" t="s">
        <v>1710</v>
      </c>
      <c r="R64" s="1203"/>
      <c r="S64" s="1203"/>
      <c r="T64" s="1203"/>
      <c r="Z64" s="18" t="s">
        <v>1180</v>
      </c>
      <c r="AA64" s="18" t="s">
        <v>1270</v>
      </c>
      <c r="AF64"/>
      <c r="AG64"/>
    </row>
    <row r="65" spans="1:36" s="310" customFormat="1" ht="34.5" customHeight="1" thickBot="1" x14ac:dyDescent="0.3">
      <c r="A65" s="312" t="s">
        <v>1398</v>
      </c>
      <c r="B65" s="312"/>
      <c r="C65" s="307"/>
      <c r="D65" s="319"/>
      <c r="E65" s="585" t="s">
        <v>1851</v>
      </c>
      <c r="I65" s="354">
        <v>7</v>
      </c>
      <c r="J65" s="356" t="s">
        <v>312</v>
      </c>
      <c r="K65" s="555" t="s">
        <v>1460</v>
      </c>
      <c r="N65" s="346" t="s">
        <v>809</v>
      </c>
      <c r="P65" s="499" t="s">
        <v>1711</v>
      </c>
      <c r="R65" s="1204"/>
      <c r="S65" s="1204"/>
      <c r="T65" s="1204"/>
      <c r="Z65" s="18" t="s">
        <v>1181</v>
      </c>
      <c r="AA65" s="18" t="s">
        <v>1271</v>
      </c>
      <c r="AF65"/>
      <c r="AG65"/>
    </row>
    <row r="66" spans="1:36" s="310" customFormat="1" ht="34.5" customHeight="1" thickBot="1" x14ac:dyDescent="0.3">
      <c r="A66" s="312" t="s">
        <v>1633</v>
      </c>
      <c r="B66" s="312"/>
      <c r="C66" s="312"/>
      <c r="D66" s="312"/>
      <c r="E66" s="585" t="s">
        <v>1852</v>
      </c>
      <c r="I66" s="354">
        <v>8</v>
      </c>
      <c r="J66" s="356" t="s">
        <v>311</v>
      </c>
      <c r="K66" s="555" t="s">
        <v>1461</v>
      </c>
      <c r="N66" s="340" t="s">
        <v>810</v>
      </c>
      <c r="P66" s="499" t="s">
        <v>1712</v>
      </c>
      <c r="Q66" s="598"/>
      <c r="R66" s="598"/>
      <c r="S66" s="598"/>
      <c r="T66" s="598"/>
      <c r="Z66" s="18" t="s">
        <v>1182</v>
      </c>
      <c r="AA66" s="18" t="s">
        <v>1272</v>
      </c>
      <c r="AF66"/>
      <c r="AG66"/>
    </row>
    <row r="67" spans="1:36" s="310" customFormat="1" ht="34.5" customHeight="1" thickBot="1" x14ac:dyDescent="0.3">
      <c r="A67" s="312" t="s">
        <v>1997</v>
      </c>
      <c r="B67" s="312"/>
      <c r="C67" s="312"/>
      <c r="D67" s="312"/>
      <c r="E67" s="585" t="s">
        <v>1853</v>
      </c>
      <c r="I67" s="354">
        <v>9</v>
      </c>
      <c r="J67" s="356" t="s">
        <v>313</v>
      </c>
      <c r="K67" s="555" t="s">
        <v>1461</v>
      </c>
      <c r="N67" s="340" t="s">
        <v>811</v>
      </c>
      <c r="P67" s="499" t="s">
        <v>1713</v>
      </c>
      <c r="Q67" s="598"/>
      <c r="R67" s="598"/>
      <c r="S67" s="598"/>
      <c r="T67" s="598"/>
      <c r="Z67" s="18" t="s">
        <v>1183</v>
      </c>
      <c r="AA67" s="18" t="s">
        <v>1274</v>
      </c>
      <c r="AF67"/>
      <c r="AG67"/>
    </row>
    <row r="68" spans="1:36" s="310" customFormat="1" ht="34.5" customHeight="1" thickBot="1" x14ac:dyDescent="0.3">
      <c r="B68" s="312" t="s">
        <v>1974</v>
      </c>
      <c r="C68" s="312"/>
      <c r="D68" s="312"/>
      <c r="E68" s="585" t="s">
        <v>1854</v>
      </c>
      <c r="I68" s="347">
        <v>10</v>
      </c>
      <c r="J68" s="348" t="s">
        <v>306</v>
      </c>
      <c r="K68" s="349">
        <v>152</v>
      </c>
      <c r="N68" s="340" t="s">
        <v>812</v>
      </c>
      <c r="P68" s="499" t="s">
        <v>1714</v>
      </c>
      <c r="Q68" s="312"/>
      <c r="S68" s="312"/>
      <c r="Z68" s="18" t="s">
        <v>1184</v>
      </c>
      <c r="AA68" s="18" t="s">
        <v>1276</v>
      </c>
      <c r="AF68"/>
      <c r="AG68"/>
    </row>
    <row r="69" spans="1:36" s="310" customFormat="1" ht="34.5" customHeight="1" x14ac:dyDescent="0.2">
      <c r="A69" s="310" t="s">
        <v>388</v>
      </c>
      <c r="B69" s="312" t="s">
        <v>1975</v>
      </c>
      <c r="C69" s="312"/>
      <c r="D69" s="312"/>
      <c r="E69" s="585" t="s">
        <v>1855</v>
      </c>
      <c r="N69" s="346" t="s">
        <v>813</v>
      </c>
      <c r="Q69" s="312"/>
      <c r="S69" s="312"/>
      <c r="Z69" s="18" t="s">
        <v>1185</v>
      </c>
      <c r="AA69" s="18" t="s">
        <v>1277</v>
      </c>
      <c r="AF69"/>
      <c r="AG69"/>
    </row>
    <row r="70" spans="1:36" s="310" customFormat="1" ht="53.25" customHeight="1" thickBot="1" x14ac:dyDescent="0.25">
      <c r="A70" s="310" t="s">
        <v>389</v>
      </c>
      <c r="B70" s="312"/>
      <c r="C70" s="312"/>
      <c r="D70" s="312"/>
      <c r="E70" s="585" t="s">
        <v>1856</v>
      </c>
      <c r="G70" s="1885" t="s">
        <v>895</v>
      </c>
      <c r="H70" s="1885"/>
      <c r="J70" s="357" t="s">
        <v>900</v>
      </c>
      <c r="N70" s="350" t="s">
        <v>814</v>
      </c>
      <c r="Q70" s="312"/>
      <c r="S70" s="312"/>
      <c r="Z70" s="18" t="s">
        <v>1598</v>
      </c>
      <c r="AA70" s="18" t="s">
        <v>1284</v>
      </c>
      <c r="AF70"/>
      <c r="AG70"/>
      <c r="AI70"/>
      <c r="AJ70"/>
    </row>
    <row r="71" spans="1:36" s="310" customFormat="1" ht="34.5" customHeight="1" thickBot="1" x14ac:dyDescent="0.25">
      <c r="A71" s="310" t="s">
        <v>265</v>
      </c>
      <c r="B71" s="312" t="s">
        <v>1976</v>
      </c>
      <c r="C71" s="312"/>
      <c r="D71" s="312"/>
      <c r="E71" s="582" t="s">
        <v>231</v>
      </c>
      <c r="G71" s="310" t="s">
        <v>993</v>
      </c>
      <c r="J71" s="1240">
        <v>1000</v>
      </c>
      <c r="N71" s="340" t="s">
        <v>815</v>
      </c>
      <c r="Q71" s="312"/>
      <c r="S71" s="312"/>
      <c r="Z71" s="18" t="s">
        <v>1599</v>
      </c>
      <c r="AA71" s="18" t="s">
        <v>1285</v>
      </c>
      <c r="AF71"/>
      <c r="AG71"/>
      <c r="AI71"/>
      <c r="AJ71"/>
    </row>
    <row r="72" spans="1:36" s="310" customFormat="1" ht="34.5" customHeight="1" thickBot="1" x14ac:dyDescent="0.25">
      <c r="B72" s="307"/>
      <c r="C72" s="312"/>
      <c r="D72" s="312"/>
      <c r="E72" s="582" t="s">
        <v>342</v>
      </c>
      <c r="G72" s="310" t="s">
        <v>729</v>
      </c>
      <c r="J72" s="1239">
        <v>2500</v>
      </c>
      <c r="N72" s="340" t="s">
        <v>816</v>
      </c>
      <c r="Q72" s="312"/>
      <c r="S72" s="312"/>
      <c r="Z72" s="18" t="s">
        <v>1600</v>
      </c>
      <c r="AA72" s="18" t="s">
        <v>1286</v>
      </c>
      <c r="AF72"/>
      <c r="AG72"/>
      <c r="AI72"/>
      <c r="AJ72"/>
    </row>
    <row r="73" spans="1:36" s="310" customFormat="1" ht="30" x14ac:dyDescent="0.2">
      <c r="A73" s="586" t="s">
        <v>346</v>
      </c>
      <c r="B73" s="312"/>
      <c r="C73" s="312"/>
      <c r="D73" s="312"/>
      <c r="E73" s="585" t="s">
        <v>1857</v>
      </c>
      <c r="G73" s="310" t="s">
        <v>885</v>
      </c>
      <c r="J73" s="1239">
        <v>5000</v>
      </c>
      <c r="N73" s="346" t="s">
        <v>817</v>
      </c>
      <c r="Q73" s="312"/>
      <c r="S73" s="312"/>
      <c r="Z73" s="18" t="s">
        <v>1601</v>
      </c>
      <c r="AA73" s="18" t="s">
        <v>1287</v>
      </c>
      <c r="AF73"/>
      <c r="AG73"/>
      <c r="AI73"/>
      <c r="AJ73"/>
    </row>
    <row r="74" spans="1:36" s="310" customFormat="1" ht="45.75" thickBot="1" x14ac:dyDescent="0.25">
      <c r="A74" s="582" t="s">
        <v>346</v>
      </c>
      <c r="B74" s="307"/>
      <c r="C74" s="312"/>
      <c r="D74" s="312"/>
      <c r="E74" s="585" t="s">
        <v>1858</v>
      </c>
      <c r="G74" s="310" t="s">
        <v>999</v>
      </c>
      <c r="J74" s="1239">
        <v>10000</v>
      </c>
      <c r="N74" s="350" t="s">
        <v>818</v>
      </c>
      <c r="Q74" s="312"/>
      <c r="S74" s="312"/>
      <c r="Z74" s="18" t="s">
        <v>1602</v>
      </c>
      <c r="AA74" s="18" t="s">
        <v>1288</v>
      </c>
      <c r="AF74"/>
      <c r="AG74"/>
      <c r="AI74"/>
      <c r="AJ74"/>
    </row>
    <row r="75" spans="1:36" s="310" customFormat="1" ht="45.75" thickBot="1" x14ac:dyDescent="0.25">
      <c r="B75" s="307" t="s">
        <v>1977</v>
      </c>
      <c r="C75" s="312"/>
      <c r="D75" s="312"/>
      <c r="E75" s="582" t="s">
        <v>344</v>
      </c>
      <c r="G75" s="311" t="s">
        <v>1386</v>
      </c>
      <c r="J75" s="1239">
        <v>20000</v>
      </c>
      <c r="N75" s="340" t="s">
        <v>819</v>
      </c>
      <c r="Q75" s="312"/>
      <c r="S75" s="312"/>
      <c r="Z75" s="18" t="s">
        <v>1603</v>
      </c>
      <c r="AA75" s="18" t="s">
        <v>1289</v>
      </c>
      <c r="AI75"/>
      <c r="AJ75"/>
    </row>
    <row r="76" spans="1:36" s="310" customFormat="1" ht="45.75" thickBot="1" x14ac:dyDescent="0.25">
      <c r="A76" s="324">
        <v>0.85</v>
      </c>
      <c r="B76" s="312"/>
      <c r="C76" s="312"/>
      <c r="D76" s="312"/>
      <c r="E76" s="582" t="s">
        <v>346</v>
      </c>
      <c r="G76" s="311" t="s">
        <v>897</v>
      </c>
      <c r="J76" s="1239">
        <v>25000</v>
      </c>
      <c r="N76" s="340" t="s">
        <v>820</v>
      </c>
      <c r="Q76" s="312"/>
      <c r="S76" s="312"/>
      <c r="Z76" s="18" t="s">
        <v>1604</v>
      </c>
      <c r="AA76" s="18" t="s">
        <v>1296</v>
      </c>
      <c r="AI76"/>
      <c r="AJ76"/>
    </row>
    <row r="77" spans="1:36" s="310" customFormat="1" ht="45.75" thickBot="1" x14ac:dyDescent="0.25">
      <c r="A77" s="324">
        <v>0.9</v>
      </c>
      <c r="B77" s="312"/>
      <c r="C77" s="312"/>
      <c r="D77" s="312"/>
      <c r="E77" s="582" t="s">
        <v>1632</v>
      </c>
      <c r="G77" s="310" t="s">
        <v>889</v>
      </c>
      <c r="J77" s="1239">
        <v>50000</v>
      </c>
      <c r="N77" s="340" t="s">
        <v>821</v>
      </c>
      <c r="Q77" s="312"/>
      <c r="S77" s="312"/>
      <c r="Z77" s="18" t="s">
        <v>1605</v>
      </c>
      <c r="AA77" s="18" t="s">
        <v>1299</v>
      </c>
      <c r="AI77"/>
      <c r="AJ77"/>
    </row>
    <row r="78" spans="1:36" s="310" customFormat="1" ht="34.5" customHeight="1" thickBot="1" x14ac:dyDescent="0.25">
      <c r="A78" s="324">
        <v>0.95</v>
      </c>
      <c r="B78" s="312"/>
      <c r="C78" s="312"/>
      <c r="D78" s="312"/>
      <c r="E78" s="585" t="s">
        <v>1859</v>
      </c>
      <c r="G78" s="310" t="s">
        <v>886</v>
      </c>
      <c r="J78" s="1239">
        <v>75000</v>
      </c>
      <c r="N78" s="340" t="s">
        <v>822</v>
      </c>
      <c r="Q78" s="312"/>
      <c r="S78" s="312"/>
      <c r="Z78" s="18" t="s">
        <v>1606</v>
      </c>
      <c r="AA78" s="18" t="s">
        <v>1300</v>
      </c>
      <c r="AI78"/>
      <c r="AJ78"/>
    </row>
    <row r="79" spans="1:36" s="310" customFormat="1" ht="34.5" customHeight="1" thickBot="1" x14ac:dyDescent="0.25">
      <c r="A79" s="324">
        <v>1</v>
      </c>
      <c r="B79" s="312"/>
      <c r="C79" s="312"/>
      <c r="D79" s="312"/>
      <c r="E79" s="585" t="s">
        <v>1860</v>
      </c>
      <c r="G79" s="310" t="s">
        <v>899</v>
      </c>
      <c r="J79" s="1239">
        <v>100000</v>
      </c>
      <c r="N79" s="340" t="s">
        <v>823</v>
      </c>
      <c r="Q79" s="312"/>
      <c r="S79" s="312"/>
      <c r="Z79" s="18" t="s">
        <v>1607</v>
      </c>
      <c r="AA79" s="18" t="s">
        <v>1312</v>
      </c>
      <c r="AI79"/>
      <c r="AJ79"/>
    </row>
    <row r="80" spans="1:36" s="310" customFormat="1" ht="34.5" customHeight="1" thickBot="1" x14ac:dyDescent="0.25">
      <c r="B80" s="312"/>
      <c r="C80" s="312"/>
      <c r="D80" s="319"/>
      <c r="E80" s="585" t="s">
        <v>1861</v>
      </c>
      <c r="G80" s="310" t="s">
        <v>887</v>
      </c>
      <c r="J80" s="1239">
        <v>125000</v>
      </c>
      <c r="N80" s="340" t="s">
        <v>824</v>
      </c>
      <c r="Q80" s="312"/>
      <c r="S80" s="312"/>
      <c r="Z80" s="18" t="s">
        <v>1608</v>
      </c>
      <c r="AA80" s="18" t="s">
        <v>1317</v>
      </c>
      <c r="AI80"/>
      <c r="AJ80"/>
    </row>
    <row r="81" spans="1:36" s="310" customFormat="1" ht="34.5" customHeight="1" x14ac:dyDescent="0.2">
      <c r="B81" s="312"/>
      <c r="C81" s="307"/>
      <c r="D81" s="312"/>
      <c r="E81" s="585" t="s">
        <v>1862</v>
      </c>
      <c r="G81" s="310" t="s">
        <v>882</v>
      </c>
      <c r="N81" s="346" t="s">
        <v>825</v>
      </c>
      <c r="Q81" s="312"/>
      <c r="S81" s="312"/>
      <c r="Z81" s="18" t="s">
        <v>1609</v>
      </c>
      <c r="AA81" s="18" t="s">
        <v>1994</v>
      </c>
      <c r="AI81"/>
      <c r="AJ81"/>
    </row>
    <row r="82" spans="1:36" s="310" customFormat="1" ht="34.5" customHeight="1" x14ac:dyDescent="0.2">
      <c r="B82" s="312"/>
      <c r="C82" s="312"/>
      <c r="D82" s="319"/>
      <c r="E82" s="585" t="s">
        <v>1066</v>
      </c>
      <c r="G82" s="310" t="s">
        <v>898</v>
      </c>
      <c r="J82" s="311" t="s">
        <v>2343</v>
      </c>
      <c r="Q82" s="312"/>
      <c r="S82" s="312"/>
      <c r="Z82" s="18" t="s">
        <v>1610</v>
      </c>
      <c r="AA82" s="18" t="s">
        <v>1364</v>
      </c>
      <c r="AI82"/>
      <c r="AJ82"/>
    </row>
    <row r="83" spans="1:36" s="310" customFormat="1" ht="34.5" customHeight="1" x14ac:dyDescent="0.2">
      <c r="A83"/>
      <c r="B83" s="312"/>
      <c r="C83" s="307"/>
      <c r="D83" s="312"/>
      <c r="E83" s="585" t="s">
        <v>1863</v>
      </c>
      <c r="G83" s="310" t="s">
        <v>888</v>
      </c>
      <c r="J83" s="311" t="s">
        <v>2344</v>
      </c>
      <c r="Q83" s="312"/>
      <c r="S83" s="312"/>
      <c r="Z83" s="18" t="s">
        <v>1611</v>
      </c>
      <c r="AA83" s="18" t="s">
        <v>1365</v>
      </c>
      <c r="AI83"/>
      <c r="AJ83"/>
    </row>
    <row r="84" spans="1:36" s="310" customFormat="1" ht="34.5" customHeight="1" x14ac:dyDescent="0.2">
      <c r="A84"/>
      <c r="B84" s="312"/>
      <c r="C84" s="307"/>
      <c r="D84" s="312"/>
      <c r="E84" s="585" t="s">
        <v>1864</v>
      </c>
      <c r="G84" s="310" t="s">
        <v>884</v>
      </c>
      <c r="J84" s="311" t="s">
        <v>2345</v>
      </c>
      <c r="Q84" s="312"/>
      <c r="S84" s="312"/>
      <c r="Z84" s="18" t="s">
        <v>1612</v>
      </c>
      <c r="AA84" s="18" t="s">
        <v>1372</v>
      </c>
      <c r="AI84"/>
      <c r="AJ84"/>
    </row>
    <row r="85" spans="1:36" ht="34.5" customHeight="1" x14ac:dyDescent="0.2">
      <c r="B85" s="312"/>
      <c r="C85" s="312"/>
      <c r="D85" s="312"/>
      <c r="E85" s="585" t="s">
        <v>1865</v>
      </c>
      <c r="G85" s="311" t="s">
        <v>1387</v>
      </c>
      <c r="J85" s="311" t="s">
        <v>2346</v>
      </c>
      <c r="L85" s="310"/>
      <c r="M85" s="310"/>
      <c r="N85" s="310"/>
      <c r="P85" s="310"/>
      <c r="Q85" s="312"/>
      <c r="R85" s="310"/>
      <c r="S85" s="312"/>
      <c r="T85" s="310"/>
      <c r="U85" s="310"/>
      <c r="W85" s="310"/>
      <c r="Z85" s="18" t="s">
        <v>1613</v>
      </c>
      <c r="AA85" s="18" t="s">
        <v>1324</v>
      </c>
      <c r="AC85" s="310"/>
      <c r="AF85" s="310"/>
      <c r="AG85" s="310"/>
    </row>
    <row r="86" spans="1:36" x14ac:dyDescent="0.2">
      <c r="B86" s="312"/>
      <c r="C86" s="312"/>
      <c r="D86" s="319"/>
      <c r="E86" s="585" t="s">
        <v>1866</v>
      </c>
      <c r="J86" s="311" t="s">
        <v>2347</v>
      </c>
      <c r="L86" s="310"/>
      <c r="M86" s="310"/>
      <c r="N86" s="310"/>
      <c r="P86" s="310"/>
      <c r="Q86" s="312"/>
      <c r="R86" s="312"/>
      <c r="S86" s="312"/>
      <c r="T86" s="310"/>
      <c r="U86" s="310"/>
      <c r="W86" s="310"/>
      <c r="Z86" s="18" t="s">
        <v>1614</v>
      </c>
      <c r="AA86" s="18" t="s">
        <v>1330</v>
      </c>
      <c r="AC86" s="310"/>
      <c r="AF86" s="310"/>
      <c r="AG86" s="310"/>
    </row>
    <row r="87" spans="1:36" x14ac:dyDescent="0.2">
      <c r="B87" s="312"/>
      <c r="C87" s="312"/>
      <c r="D87" s="312"/>
      <c r="E87" s="585" t="s">
        <v>1867</v>
      </c>
      <c r="L87" s="310"/>
      <c r="M87" s="310"/>
      <c r="P87" s="310"/>
      <c r="Q87" s="312"/>
      <c r="R87" s="310"/>
      <c r="S87" s="310"/>
      <c r="T87" s="310"/>
      <c r="U87" s="310"/>
      <c r="W87" s="310"/>
      <c r="Z87" s="18" t="s">
        <v>1615</v>
      </c>
      <c r="AA87" s="18" t="s">
        <v>1591</v>
      </c>
      <c r="AC87" s="310"/>
      <c r="AF87" s="310"/>
      <c r="AG87" s="310"/>
    </row>
    <row r="88" spans="1:36" x14ac:dyDescent="0.2">
      <c r="B88" s="310"/>
      <c r="C88" s="312"/>
      <c r="D88" s="319"/>
      <c r="E88" s="585" t="s">
        <v>1868</v>
      </c>
      <c r="J88" s="311" t="s">
        <v>2348</v>
      </c>
      <c r="L88" s="310"/>
      <c r="M88" s="310"/>
      <c r="P88" s="310"/>
      <c r="Q88" s="310"/>
      <c r="R88" s="310"/>
      <c r="S88" s="310"/>
      <c r="T88" s="310"/>
      <c r="U88" s="310"/>
      <c r="Z88" s="18" t="s">
        <v>1616</v>
      </c>
      <c r="AA88" s="18" t="s">
        <v>1340</v>
      </c>
      <c r="AF88" s="310"/>
      <c r="AG88" s="310"/>
    </row>
    <row r="89" spans="1:36" x14ac:dyDescent="0.2">
      <c r="B89" s="310"/>
      <c r="C89" s="312"/>
      <c r="D89" s="312"/>
      <c r="E89" s="585" t="s">
        <v>1869</v>
      </c>
      <c r="J89" s="311" t="s">
        <v>2349</v>
      </c>
      <c r="P89" s="310"/>
      <c r="Q89" s="310"/>
      <c r="R89" s="310"/>
      <c r="S89" s="310"/>
      <c r="T89" s="310"/>
      <c r="U89" s="310"/>
      <c r="Z89" s="18" t="s">
        <v>1617</v>
      </c>
      <c r="AA89" s="18" t="s">
        <v>1341</v>
      </c>
      <c r="AF89" s="310"/>
      <c r="AG89" s="310"/>
    </row>
    <row r="90" spans="1:36" x14ac:dyDescent="0.2">
      <c r="B90" s="310"/>
      <c r="C90" s="312"/>
      <c r="D90" s="312"/>
      <c r="E90" s="585" t="s">
        <v>1870</v>
      </c>
      <c r="J90" s="311" t="s">
        <v>2350</v>
      </c>
      <c r="Q90" s="310"/>
      <c r="R90" s="310"/>
      <c r="S90" s="310"/>
      <c r="T90" s="310"/>
      <c r="Z90" s="18" t="s">
        <v>1618</v>
      </c>
      <c r="AA90" s="18" t="s">
        <v>1344</v>
      </c>
      <c r="AF90" s="310"/>
      <c r="AG90" s="310"/>
    </row>
    <row r="91" spans="1:36" x14ac:dyDescent="0.2">
      <c r="B91" s="310"/>
      <c r="C91" s="312"/>
      <c r="D91" s="319"/>
      <c r="E91" s="585" t="s">
        <v>1871</v>
      </c>
      <c r="J91" s="311" t="s">
        <v>2351</v>
      </c>
      <c r="Q91" s="310"/>
      <c r="R91" s="310"/>
      <c r="S91" s="310"/>
      <c r="T91" s="310"/>
      <c r="Z91" s="18" t="s">
        <v>1187</v>
      </c>
      <c r="AA91" s="18" t="s">
        <v>1592</v>
      </c>
      <c r="AF91" s="310"/>
      <c r="AG91" s="310"/>
    </row>
    <row r="92" spans="1:36" x14ac:dyDescent="0.2">
      <c r="B92" s="310"/>
      <c r="C92" s="312"/>
      <c r="D92" s="307"/>
      <c r="E92" s="585" t="s">
        <v>1872</v>
      </c>
      <c r="J92" s="311" t="s">
        <v>2344</v>
      </c>
      <c r="Q92" s="310"/>
      <c r="R92" s="310"/>
      <c r="S92" s="310"/>
      <c r="T92" s="310"/>
      <c r="Z92" s="18" t="s">
        <v>1188</v>
      </c>
      <c r="AA92" s="18" t="s">
        <v>1346</v>
      </c>
      <c r="AF92" s="310"/>
      <c r="AG92" s="310"/>
    </row>
    <row r="93" spans="1:36" x14ac:dyDescent="0.2">
      <c r="B93" s="310"/>
      <c r="C93" s="312"/>
      <c r="D93" s="312"/>
      <c r="E93" s="585" t="s">
        <v>1873</v>
      </c>
      <c r="J93" s="311" t="s">
        <v>2345</v>
      </c>
      <c r="Q93" s="310"/>
      <c r="R93" s="310"/>
      <c r="S93" s="310"/>
      <c r="T93" s="310"/>
      <c r="Z93" s="18" t="s">
        <v>1189</v>
      </c>
      <c r="AA93" s="18" t="s">
        <v>1347</v>
      </c>
      <c r="AF93" s="310"/>
      <c r="AG93" s="310"/>
    </row>
    <row r="94" spans="1:36" x14ac:dyDescent="0.2">
      <c r="B94" s="310"/>
      <c r="C94" s="312"/>
      <c r="D94" s="312"/>
      <c r="E94" s="585" t="s">
        <v>1874</v>
      </c>
      <c r="J94" s="311" t="s">
        <v>2346</v>
      </c>
      <c r="Q94" s="310"/>
      <c r="R94" s="310"/>
      <c r="S94" s="310"/>
      <c r="T94" s="310"/>
      <c r="Z94" s="18" t="s">
        <v>1190</v>
      </c>
      <c r="AA94" s="18" t="s">
        <v>1509</v>
      </c>
      <c r="AF94" s="310"/>
      <c r="AG94" s="310"/>
    </row>
    <row r="95" spans="1:36" x14ac:dyDescent="0.2">
      <c r="B95" s="310"/>
      <c r="C95" s="312"/>
      <c r="D95" s="312"/>
      <c r="E95" s="585" t="s">
        <v>1875</v>
      </c>
      <c r="Q95" s="310"/>
      <c r="R95" s="310"/>
      <c r="S95" s="310"/>
      <c r="T95" s="310"/>
      <c r="Z95" s="18" t="s">
        <v>1191</v>
      </c>
      <c r="AA95" s="18" t="s">
        <v>1510</v>
      </c>
      <c r="AF95" s="310"/>
      <c r="AG95" s="310"/>
    </row>
    <row r="96" spans="1:36" x14ac:dyDescent="0.2">
      <c r="B96" s="310"/>
      <c r="C96" s="312"/>
      <c r="D96" s="312"/>
      <c r="E96" s="587"/>
      <c r="J96" s="311" t="s">
        <v>2352</v>
      </c>
      <c r="Q96" s="310"/>
      <c r="R96" s="310"/>
      <c r="S96" s="310"/>
      <c r="T96" s="310"/>
      <c r="Z96" s="18" t="s">
        <v>1192</v>
      </c>
      <c r="AA96" s="18" t="s">
        <v>1511</v>
      </c>
      <c r="AF96" s="310"/>
      <c r="AG96" s="310"/>
    </row>
    <row r="97" spans="2:27" x14ac:dyDescent="0.2">
      <c r="B97" s="310"/>
      <c r="C97" s="310"/>
      <c r="D97" s="312"/>
      <c r="E97" s="587"/>
      <c r="J97" s="146">
        <v>1000</v>
      </c>
      <c r="Q97" s="310"/>
      <c r="R97" s="310"/>
      <c r="S97" s="310"/>
      <c r="T97" s="310"/>
      <c r="Z97" s="18" t="s">
        <v>1193</v>
      </c>
      <c r="AA97" s="18" t="s">
        <v>1512</v>
      </c>
    </row>
    <row r="98" spans="2:27" x14ac:dyDescent="0.2">
      <c r="B98" s="310"/>
      <c r="C98" s="310"/>
      <c r="D98" s="312"/>
      <c r="E98" s="587"/>
      <c r="J98" s="146">
        <v>5000</v>
      </c>
      <c r="Q98" s="310"/>
      <c r="R98" s="310"/>
      <c r="S98" s="310"/>
      <c r="T98" s="310"/>
      <c r="Z98" s="18" t="s">
        <v>1194</v>
      </c>
      <c r="AA98" s="18" t="s">
        <v>1513</v>
      </c>
    </row>
    <row r="99" spans="2:27" x14ac:dyDescent="0.2">
      <c r="B99" s="310"/>
      <c r="C99" s="310"/>
      <c r="D99" s="312"/>
      <c r="E99" s="312"/>
      <c r="Q99" s="310"/>
      <c r="R99" s="310"/>
      <c r="S99" s="310"/>
      <c r="T99" s="310"/>
      <c r="Z99" s="18" t="s">
        <v>1195</v>
      </c>
      <c r="AA99" s="18" t="s">
        <v>1514</v>
      </c>
    </row>
    <row r="100" spans="2:27" x14ac:dyDescent="0.2">
      <c r="B100" s="310"/>
      <c r="C100" s="310"/>
      <c r="D100" s="312"/>
      <c r="E100" s="312"/>
      <c r="G100" s="311" t="s">
        <v>896</v>
      </c>
      <c r="J100" s="18" t="s">
        <v>2353</v>
      </c>
      <c r="Q100" s="310"/>
      <c r="R100" s="310"/>
      <c r="S100" s="310"/>
      <c r="T100" s="310"/>
      <c r="Z100" s="18" t="s">
        <v>1196</v>
      </c>
      <c r="AA100" s="18" t="s">
        <v>1519</v>
      </c>
    </row>
    <row r="101" spans="2:27" x14ac:dyDescent="0.2">
      <c r="B101" s="310"/>
      <c r="C101" s="310"/>
      <c r="D101" s="312"/>
      <c r="E101" s="312"/>
      <c r="J101" s="146">
        <v>25000</v>
      </c>
      <c r="Q101" s="310"/>
      <c r="R101" s="310"/>
      <c r="S101" s="310"/>
      <c r="T101" s="310"/>
      <c r="Z101" s="18" t="s">
        <v>1197</v>
      </c>
      <c r="AA101" s="18" t="s">
        <v>1349</v>
      </c>
    </row>
    <row r="102" spans="2:27" x14ac:dyDescent="0.2">
      <c r="B102" s="310"/>
      <c r="C102" s="310"/>
      <c r="D102" s="312"/>
      <c r="E102" s="312"/>
      <c r="J102" s="146">
        <v>50000</v>
      </c>
      <c r="Q102" s="310"/>
      <c r="R102" s="310"/>
      <c r="S102" s="310"/>
      <c r="T102" s="310"/>
      <c r="Z102" s="18" t="s">
        <v>1198</v>
      </c>
      <c r="AA102" s="18" t="s">
        <v>1351</v>
      </c>
    </row>
    <row r="103" spans="2:27" x14ac:dyDescent="0.2">
      <c r="B103" s="310"/>
      <c r="C103" s="310"/>
      <c r="D103" s="312"/>
      <c r="E103" s="312"/>
      <c r="J103" s="146">
        <v>100000</v>
      </c>
      <c r="Q103" s="310"/>
      <c r="R103" s="310"/>
      <c r="S103" s="310"/>
      <c r="T103" s="310"/>
      <c r="Z103" s="18" t="s">
        <v>1199</v>
      </c>
      <c r="AA103" s="18" t="s">
        <v>1348</v>
      </c>
    </row>
    <row r="104" spans="2:27" x14ac:dyDescent="0.2">
      <c r="B104" s="310"/>
      <c r="C104" s="310"/>
      <c r="D104" s="312"/>
      <c r="E104" s="310"/>
      <c r="Q104" s="310"/>
      <c r="R104" s="310"/>
      <c r="S104" s="310"/>
      <c r="T104" s="310"/>
      <c r="Z104" s="18" t="s">
        <v>1200</v>
      </c>
      <c r="AA104" s="18" t="s">
        <v>1352</v>
      </c>
    </row>
    <row r="105" spans="2:27" x14ac:dyDescent="0.2">
      <c r="B105" s="310"/>
      <c r="C105" s="310"/>
      <c r="D105" s="312"/>
      <c r="E105" s="310"/>
      <c r="J105" s="18" t="s">
        <v>2356</v>
      </c>
      <c r="Q105" s="310"/>
      <c r="R105" s="310"/>
      <c r="S105" s="310"/>
      <c r="T105" s="310"/>
      <c r="Z105" s="18" t="s">
        <v>1202</v>
      </c>
      <c r="AA105" s="18" t="s">
        <v>1353</v>
      </c>
    </row>
    <row r="106" spans="2:27" x14ac:dyDescent="0.2">
      <c r="B106" s="310"/>
      <c r="C106" s="310"/>
      <c r="D106" s="312"/>
      <c r="E106" s="310"/>
      <c r="J106" s="146">
        <v>500000</v>
      </c>
      <c r="Q106" s="310"/>
      <c r="R106" s="310"/>
      <c r="S106" s="310"/>
      <c r="T106" s="310"/>
      <c r="Z106" s="18" t="s">
        <v>1203</v>
      </c>
      <c r="AA106" s="18" t="s">
        <v>1354</v>
      </c>
    </row>
    <row r="107" spans="2:27" x14ac:dyDescent="0.2">
      <c r="C107" s="310"/>
      <c r="D107" s="312"/>
      <c r="E107" s="310"/>
      <c r="J107" s="146">
        <v>1000000</v>
      </c>
      <c r="Q107" s="310"/>
      <c r="R107" s="310"/>
      <c r="S107" s="310"/>
      <c r="T107" s="310"/>
      <c r="Z107" s="18" t="s">
        <v>1204</v>
      </c>
      <c r="AA107" s="18" t="s">
        <v>1355</v>
      </c>
    </row>
    <row r="108" spans="2:27" x14ac:dyDescent="0.2">
      <c r="C108" s="310"/>
      <c r="D108" s="307"/>
      <c r="E108" s="310"/>
      <c r="Q108" s="310"/>
      <c r="Z108" s="18" t="s">
        <v>1205</v>
      </c>
      <c r="AA108" s="18" t="s">
        <v>1597</v>
      </c>
    </row>
    <row r="109" spans="2:27" x14ac:dyDescent="0.2">
      <c r="C109" s="310"/>
      <c r="D109" s="312"/>
      <c r="E109" s="310"/>
      <c r="J109" s="18" t="s">
        <v>2357</v>
      </c>
      <c r="Z109" s="18" t="s">
        <v>1206</v>
      </c>
      <c r="AA109" s="18" t="s">
        <v>1358</v>
      </c>
    </row>
    <row r="110" spans="2:27" x14ac:dyDescent="0.2">
      <c r="C110" s="310"/>
      <c r="D110" s="307"/>
      <c r="E110" s="310"/>
      <c r="J110" s="383" t="s">
        <v>265</v>
      </c>
      <c r="Z110" s="18" t="s">
        <v>1207</v>
      </c>
      <c r="AA110" s="18" t="s">
        <v>1359</v>
      </c>
    </row>
    <row r="111" spans="2:27" x14ac:dyDescent="0.2">
      <c r="C111" s="310"/>
      <c r="D111" s="307"/>
      <c r="E111" s="310"/>
      <c r="J111" s="1243">
        <v>500</v>
      </c>
      <c r="Z111" s="18" t="s">
        <v>1208</v>
      </c>
      <c r="AA111" s="18" t="s">
        <v>1360</v>
      </c>
    </row>
    <row r="112" spans="2:27" x14ac:dyDescent="0.2">
      <c r="C112" s="310"/>
      <c r="D112" s="312"/>
      <c r="E112" s="310"/>
      <c r="J112" s="1243">
        <v>1000</v>
      </c>
      <c r="Z112" s="18" t="s">
        <v>1209</v>
      </c>
      <c r="AA112" s="18" t="s">
        <v>1596</v>
      </c>
    </row>
    <row r="113" spans="3:28" x14ac:dyDescent="0.2">
      <c r="C113" s="310"/>
      <c r="D113" s="312"/>
      <c r="E113" s="310"/>
      <c r="J113" s="1243">
        <v>2000</v>
      </c>
      <c r="Z113" s="18" t="s">
        <v>1210</v>
      </c>
      <c r="AA113" s="18" t="s">
        <v>1361</v>
      </c>
    </row>
    <row r="114" spans="3:28" x14ac:dyDescent="0.2">
      <c r="C114" s="310"/>
      <c r="D114" s="312"/>
      <c r="E114" s="310"/>
      <c r="J114" s="1243">
        <v>5000</v>
      </c>
      <c r="Z114" s="18" t="s">
        <v>1211</v>
      </c>
      <c r="AA114" s="18" t="s">
        <v>1357</v>
      </c>
    </row>
    <row r="115" spans="3:28" x14ac:dyDescent="0.2">
      <c r="C115" s="310"/>
      <c r="D115" s="312"/>
      <c r="E115" s="310"/>
      <c r="J115" s="1243">
        <v>10000</v>
      </c>
      <c r="Z115" s="18" t="s">
        <v>1213</v>
      </c>
      <c r="AA115" s="18" t="s">
        <v>1350</v>
      </c>
    </row>
    <row r="116" spans="3:28" x14ac:dyDescent="0.2">
      <c r="D116" s="312"/>
      <c r="E116" s="310"/>
      <c r="Z116" s="18" t="s">
        <v>1214</v>
      </c>
      <c r="AA116" s="18" t="s">
        <v>1356</v>
      </c>
    </row>
    <row r="117" spans="3:28" x14ac:dyDescent="0.2">
      <c r="D117" s="312"/>
      <c r="E117" s="310"/>
      <c r="J117" s="18" t="s">
        <v>2358</v>
      </c>
      <c r="Z117" s="18" t="s">
        <v>1216</v>
      </c>
    </row>
    <row r="118" spans="3:28" x14ac:dyDescent="0.2">
      <c r="D118" s="312"/>
      <c r="E118" s="310"/>
      <c r="J118" s="1243">
        <v>10000</v>
      </c>
      <c r="Z118" s="18" t="s">
        <v>1217</v>
      </c>
    </row>
    <row r="119" spans="3:28" x14ac:dyDescent="0.2">
      <c r="D119" s="312"/>
      <c r="E119" s="310"/>
      <c r="J119" s="1243">
        <v>15000</v>
      </c>
      <c r="Z119" s="18" t="s">
        <v>1186</v>
      </c>
    </row>
    <row r="120" spans="3:28" x14ac:dyDescent="0.2">
      <c r="D120" s="312"/>
      <c r="E120" s="310"/>
      <c r="J120" s="1243">
        <v>20000</v>
      </c>
      <c r="Z120" s="18" t="s">
        <v>1218</v>
      </c>
    </row>
    <row r="121" spans="3:28" x14ac:dyDescent="0.2">
      <c r="D121" s="312"/>
      <c r="E121" s="310"/>
      <c r="J121" s="1243">
        <v>25000</v>
      </c>
      <c r="Z121" s="18" t="s">
        <v>1219</v>
      </c>
    </row>
    <row r="122" spans="3:28" x14ac:dyDescent="0.2">
      <c r="D122" s="312"/>
      <c r="E122" s="310"/>
      <c r="J122" s="1243">
        <v>50000</v>
      </c>
      <c r="Z122" s="18" t="s">
        <v>1221</v>
      </c>
    </row>
    <row r="123" spans="3:28" x14ac:dyDescent="0.2">
      <c r="D123" s="312"/>
      <c r="J123" s="1243">
        <v>75000</v>
      </c>
      <c r="Z123" s="18" t="s">
        <v>1222</v>
      </c>
      <c r="AB123" s="18" t="s">
        <v>1645</v>
      </c>
    </row>
    <row r="124" spans="3:28" x14ac:dyDescent="0.2">
      <c r="D124" s="310"/>
      <c r="J124" s="1243">
        <v>100000</v>
      </c>
      <c r="Z124" s="18" t="s">
        <v>1223</v>
      </c>
      <c r="AB124" s="18" t="s">
        <v>1638</v>
      </c>
    </row>
    <row r="125" spans="3:28" x14ac:dyDescent="0.2">
      <c r="D125" s="310"/>
      <c r="J125" s="1243">
        <v>125000</v>
      </c>
      <c r="Z125" s="18" t="s">
        <v>1224</v>
      </c>
      <c r="AB125" s="18" t="s">
        <v>1639</v>
      </c>
    </row>
    <row r="126" spans="3:28" x14ac:dyDescent="0.2">
      <c r="D126" s="310"/>
      <c r="Z126" s="18" t="s">
        <v>1226</v>
      </c>
      <c r="AB126" s="18" t="s">
        <v>1643</v>
      </c>
    </row>
    <row r="127" spans="3:28" x14ac:dyDescent="0.2">
      <c r="D127" s="310"/>
      <c r="Z127" s="18" t="s">
        <v>1227</v>
      </c>
      <c r="AB127" s="18" t="s">
        <v>1644</v>
      </c>
    </row>
    <row r="128" spans="3:28" x14ac:dyDescent="0.2">
      <c r="D128" s="310"/>
      <c r="Z128" s="18" t="s">
        <v>1228</v>
      </c>
      <c r="AB128" s="18" t="s">
        <v>1640</v>
      </c>
    </row>
    <row r="129" spans="4:28" x14ac:dyDescent="0.2">
      <c r="D129" s="310"/>
      <c r="Z129" s="18" t="s">
        <v>1229</v>
      </c>
      <c r="AB129" s="18" t="s">
        <v>1642</v>
      </c>
    </row>
    <row r="130" spans="4:28" x14ac:dyDescent="0.2">
      <c r="D130" s="310"/>
      <c r="Z130" s="18" t="s">
        <v>1230</v>
      </c>
      <c r="AB130" s="18" t="s">
        <v>1646</v>
      </c>
    </row>
    <row r="131" spans="4:28" x14ac:dyDescent="0.2">
      <c r="D131" s="310"/>
      <c r="Z131" s="18" t="s">
        <v>1231</v>
      </c>
      <c r="AB131" s="18" t="s">
        <v>1641</v>
      </c>
    </row>
    <row r="132" spans="4:28" x14ac:dyDescent="0.2">
      <c r="D132" s="310"/>
      <c r="Z132" s="18" t="s">
        <v>1232</v>
      </c>
      <c r="AB132" s="18" t="s">
        <v>1637</v>
      </c>
    </row>
    <row r="133" spans="4:28" x14ac:dyDescent="0.2">
      <c r="D133" s="310"/>
      <c r="Z133" s="18" t="s">
        <v>1233</v>
      </c>
      <c r="AB133" s="18" t="s">
        <v>1371</v>
      </c>
    </row>
    <row r="134" spans="4:28" x14ac:dyDescent="0.2">
      <c r="D134" s="310"/>
      <c r="Z134" s="18" t="s">
        <v>1234</v>
      </c>
      <c r="AB134" s="18" t="s">
        <v>1376</v>
      </c>
    </row>
    <row r="135" spans="4:28" x14ac:dyDescent="0.2">
      <c r="D135" s="310"/>
      <c r="Z135" s="18" t="s">
        <v>1235</v>
      </c>
      <c r="AB135" s="18" t="s">
        <v>1374</v>
      </c>
    </row>
    <row r="136" spans="4:28" x14ac:dyDescent="0.2">
      <c r="D136" s="310"/>
      <c r="Z136" s="18" t="s">
        <v>1237</v>
      </c>
      <c r="AB136" s="18" t="s">
        <v>1292</v>
      </c>
    </row>
    <row r="137" spans="4:28" x14ac:dyDescent="0.2">
      <c r="D137" s="310"/>
      <c r="Z137" s="18" t="s">
        <v>1238</v>
      </c>
      <c r="AB137" s="18" t="s">
        <v>1293</v>
      </c>
    </row>
    <row r="138" spans="4:28" x14ac:dyDescent="0.2">
      <c r="D138" s="310"/>
      <c r="Z138" s="18" t="s">
        <v>1240</v>
      </c>
    </row>
    <row r="139" spans="4:28" x14ac:dyDescent="0.2">
      <c r="D139" s="310"/>
      <c r="Z139" s="18" t="s">
        <v>1243</v>
      </c>
    </row>
    <row r="140" spans="4:28" x14ac:dyDescent="0.2">
      <c r="D140" s="310"/>
      <c r="Z140" s="18" t="s">
        <v>1244</v>
      </c>
    </row>
    <row r="141" spans="4:28" x14ac:dyDescent="0.2">
      <c r="D141" s="310"/>
      <c r="Z141" s="18" t="s">
        <v>1245</v>
      </c>
    </row>
    <row r="142" spans="4:28" x14ac:dyDescent="0.2">
      <c r="D142" s="310"/>
      <c r="Z142" s="18" t="s">
        <v>1239</v>
      </c>
    </row>
    <row r="143" spans="4:28" x14ac:dyDescent="0.2">
      <c r="Z143" s="18" t="s">
        <v>1241</v>
      </c>
    </row>
    <row r="144" spans="4:28" x14ac:dyDescent="0.2">
      <c r="Z144" s="18" t="s">
        <v>1242</v>
      </c>
    </row>
    <row r="145" spans="26:26" x14ac:dyDescent="0.2">
      <c r="Z145" s="18" t="s">
        <v>1246</v>
      </c>
    </row>
    <row r="146" spans="26:26" x14ac:dyDescent="0.2">
      <c r="Z146" s="18" t="s">
        <v>1252</v>
      </c>
    </row>
    <row r="147" spans="26:26" x14ac:dyDescent="0.2">
      <c r="Z147" s="18" t="s">
        <v>1253</v>
      </c>
    </row>
    <row r="148" spans="26:26" x14ac:dyDescent="0.2">
      <c r="Z148" s="18" t="s">
        <v>1254</v>
      </c>
    </row>
    <row r="149" spans="26:26" x14ac:dyDescent="0.2">
      <c r="Z149" s="18" t="s">
        <v>1255</v>
      </c>
    </row>
    <row r="150" spans="26:26" x14ac:dyDescent="0.2">
      <c r="Z150" s="18" t="s">
        <v>1256</v>
      </c>
    </row>
    <row r="151" spans="26:26" x14ac:dyDescent="0.2">
      <c r="Z151" s="18" t="s">
        <v>1257</v>
      </c>
    </row>
    <row r="152" spans="26:26" x14ac:dyDescent="0.2">
      <c r="Z152" s="18" t="s">
        <v>1259</v>
      </c>
    </row>
    <row r="153" spans="26:26" x14ac:dyDescent="0.2">
      <c r="Z153" s="18" t="s">
        <v>1261</v>
      </c>
    </row>
    <row r="154" spans="26:26" x14ac:dyDescent="0.2">
      <c r="Z154" s="18" t="s">
        <v>1262</v>
      </c>
    </row>
    <row r="155" spans="26:26" x14ac:dyDescent="0.2">
      <c r="Z155" s="18" t="s">
        <v>1275</v>
      </c>
    </row>
    <row r="156" spans="26:26" x14ac:dyDescent="0.2">
      <c r="Z156" s="18" t="s">
        <v>1263</v>
      </c>
    </row>
    <row r="157" spans="26:26" x14ac:dyDescent="0.2">
      <c r="Z157" s="18" t="s">
        <v>1265</v>
      </c>
    </row>
    <row r="158" spans="26:26" x14ac:dyDescent="0.2">
      <c r="Z158" s="18" t="s">
        <v>1269</v>
      </c>
    </row>
    <row r="159" spans="26:26" x14ac:dyDescent="0.2">
      <c r="Z159" s="18" t="s">
        <v>1273</v>
      </c>
    </row>
    <row r="160" spans="26:26" x14ac:dyDescent="0.2">
      <c r="Z160" s="18" t="s">
        <v>1631</v>
      </c>
    </row>
    <row r="161" spans="22:26" x14ac:dyDescent="0.2">
      <c r="Z161" s="18" t="s">
        <v>1278</v>
      </c>
    </row>
    <row r="162" spans="22:26" x14ac:dyDescent="0.2">
      <c r="Z162" s="18" t="s">
        <v>1279</v>
      </c>
    </row>
    <row r="163" spans="22:26" x14ac:dyDescent="0.2">
      <c r="Z163" s="18" t="s">
        <v>1280</v>
      </c>
    </row>
    <row r="164" spans="22:26" x14ac:dyDescent="0.2">
      <c r="Z164" s="18" t="s">
        <v>1281</v>
      </c>
    </row>
    <row r="165" spans="22:26" x14ac:dyDescent="0.2">
      <c r="Z165" s="18" t="s">
        <v>1282</v>
      </c>
    </row>
    <row r="166" spans="22:26" x14ac:dyDescent="0.2">
      <c r="Z166" s="18" t="s">
        <v>1283</v>
      </c>
    </row>
    <row r="167" spans="22:26" x14ac:dyDescent="0.2">
      <c r="Z167" s="18" t="s">
        <v>1959</v>
      </c>
    </row>
    <row r="168" spans="22:26" x14ac:dyDescent="0.2">
      <c r="Z168" s="18" t="s">
        <v>1290</v>
      </c>
    </row>
    <row r="169" spans="22:26" x14ac:dyDescent="0.2">
      <c r="V169" s="304"/>
      <c r="Z169" s="18" t="s">
        <v>1291</v>
      </c>
    </row>
    <row r="170" spans="22:26" x14ac:dyDescent="0.2">
      <c r="V170" s="304"/>
      <c r="Z170" s="18" t="s">
        <v>1294</v>
      </c>
    </row>
    <row r="171" spans="22:26" x14ac:dyDescent="0.2">
      <c r="Z171" s="18" t="s">
        <v>1295</v>
      </c>
    </row>
    <row r="172" spans="22:26" x14ac:dyDescent="0.2">
      <c r="Z172" s="18" t="s">
        <v>1958</v>
      </c>
    </row>
    <row r="173" spans="22:26" x14ac:dyDescent="0.2">
      <c r="Z173" s="18" t="s">
        <v>1297</v>
      </c>
    </row>
    <row r="174" spans="22:26" x14ac:dyDescent="0.2">
      <c r="Z174" s="18" t="s">
        <v>1298</v>
      </c>
    </row>
    <row r="175" spans="22:26" x14ac:dyDescent="0.2">
      <c r="Z175" s="18" t="s">
        <v>1304</v>
      </c>
    </row>
    <row r="176" spans="22:26" x14ac:dyDescent="0.2">
      <c r="Z176" s="18" t="s">
        <v>1305</v>
      </c>
    </row>
    <row r="177" spans="26:26" x14ac:dyDescent="0.2">
      <c r="Z177" s="18" t="s">
        <v>1306</v>
      </c>
    </row>
    <row r="178" spans="26:26" x14ac:dyDescent="0.2">
      <c r="Z178" s="18" t="s">
        <v>1307</v>
      </c>
    </row>
    <row r="179" spans="26:26" x14ac:dyDescent="0.2">
      <c r="Z179" s="18" t="s">
        <v>1308</v>
      </c>
    </row>
    <row r="180" spans="26:26" x14ac:dyDescent="0.2">
      <c r="Z180" s="18" t="s">
        <v>1309</v>
      </c>
    </row>
    <row r="181" spans="26:26" x14ac:dyDescent="0.2">
      <c r="Z181" s="18" t="s">
        <v>1310</v>
      </c>
    </row>
    <row r="182" spans="26:26" x14ac:dyDescent="0.2">
      <c r="Z182" s="18" t="s">
        <v>1311</v>
      </c>
    </row>
    <row r="183" spans="26:26" x14ac:dyDescent="0.2">
      <c r="Z183" s="18" t="s">
        <v>1303</v>
      </c>
    </row>
    <row r="184" spans="26:26" x14ac:dyDescent="0.2">
      <c r="Z184" s="18" t="s">
        <v>1313</v>
      </c>
    </row>
    <row r="185" spans="26:26" x14ac:dyDescent="0.2">
      <c r="Z185" s="18" t="s">
        <v>1314</v>
      </c>
    </row>
    <row r="186" spans="26:26" x14ac:dyDescent="0.2">
      <c r="Z186" s="18" t="s">
        <v>1315</v>
      </c>
    </row>
    <row r="187" spans="26:26" x14ac:dyDescent="0.2">
      <c r="Z187" s="18" t="s">
        <v>1316</v>
      </c>
    </row>
    <row r="188" spans="26:26" x14ac:dyDescent="0.2">
      <c r="Z188" s="18" t="s">
        <v>1302</v>
      </c>
    </row>
    <row r="189" spans="26:26" x14ac:dyDescent="0.2">
      <c r="Z189" s="18" t="s">
        <v>1595</v>
      </c>
    </row>
    <row r="190" spans="26:26" x14ac:dyDescent="0.2">
      <c r="Z190" s="18" t="s">
        <v>1594</v>
      </c>
    </row>
    <row r="191" spans="26:26" x14ac:dyDescent="0.2">
      <c r="Z191" s="18" t="s">
        <v>1593</v>
      </c>
    </row>
    <row r="192" spans="26:26" x14ac:dyDescent="0.2">
      <c r="Z192" s="18" t="s">
        <v>1318</v>
      </c>
    </row>
    <row r="193" spans="26:26" x14ac:dyDescent="0.2">
      <c r="Z193" s="18" t="s">
        <v>1301</v>
      </c>
    </row>
    <row r="194" spans="26:26" x14ac:dyDescent="0.2">
      <c r="Z194" s="18" t="s">
        <v>1319</v>
      </c>
    </row>
    <row r="195" spans="26:26" x14ac:dyDescent="0.2">
      <c r="Z195" s="18" t="s">
        <v>1320</v>
      </c>
    </row>
    <row r="196" spans="26:26" x14ac:dyDescent="0.2">
      <c r="Z196" s="18" t="s">
        <v>1321</v>
      </c>
    </row>
    <row r="197" spans="26:26" x14ac:dyDescent="0.2">
      <c r="Z197" s="18" t="s">
        <v>1322</v>
      </c>
    </row>
    <row r="198" spans="26:26" x14ac:dyDescent="0.2">
      <c r="Z198" s="18" t="s">
        <v>1323</v>
      </c>
    </row>
    <row r="199" spans="26:26" x14ac:dyDescent="0.2">
      <c r="Z199" s="18" t="s">
        <v>1363</v>
      </c>
    </row>
    <row r="200" spans="26:26" x14ac:dyDescent="0.2">
      <c r="Z200" s="18" t="s">
        <v>1960</v>
      </c>
    </row>
    <row r="201" spans="26:26" x14ac:dyDescent="0.2">
      <c r="Z201" s="18" t="s">
        <v>1366</v>
      </c>
    </row>
    <row r="202" spans="26:26" x14ac:dyDescent="0.2">
      <c r="Z202" s="18" t="s">
        <v>1367</v>
      </c>
    </row>
    <row r="203" spans="26:26" x14ac:dyDescent="0.2">
      <c r="Z203" s="18" t="s">
        <v>1368</v>
      </c>
    </row>
    <row r="204" spans="26:26" x14ac:dyDescent="0.2">
      <c r="Z204" s="18" t="s">
        <v>1369</v>
      </c>
    </row>
    <row r="205" spans="26:26" x14ac:dyDescent="0.2">
      <c r="Z205" s="18" t="s">
        <v>1370</v>
      </c>
    </row>
    <row r="206" spans="26:26" x14ac:dyDescent="0.2">
      <c r="Z206" s="18" t="s">
        <v>1375</v>
      </c>
    </row>
    <row r="207" spans="26:26" x14ac:dyDescent="0.2">
      <c r="Z207" s="18" t="s">
        <v>1961</v>
      </c>
    </row>
    <row r="208" spans="26:26" x14ac:dyDescent="0.2">
      <c r="Z208" s="18" t="s">
        <v>1373</v>
      </c>
    </row>
    <row r="209" spans="26:26" x14ac:dyDescent="0.2">
      <c r="Z209" s="18" t="s">
        <v>1984</v>
      </c>
    </row>
    <row r="210" spans="26:26" x14ac:dyDescent="0.2">
      <c r="Z210" s="18" t="s">
        <v>1325</v>
      </c>
    </row>
    <row r="211" spans="26:26" x14ac:dyDescent="0.2">
      <c r="Z211" s="18" t="s">
        <v>1326</v>
      </c>
    </row>
    <row r="212" spans="26:26" x14ac:dyDescent="0.2">
      <c r="Z212" s="18" t="s">
        <v>1327</v>
      </c>
    </row>
    <row r="213" spans="26:26" x14ac:dyDescent="0.2">
      <c r="Z213" s="18" t="s">
        <v>1328</v>
      </c>
    </row>
    <row r="214" spans="26:26" x14ac:dyDescent="0.2">
      <c r="Z214" s="18" t="s">
        <v>1329</v>
      </c>
    </row>
    <row r="215" spans="26:26" x14ac:dyDescent="0.2">
      <c r="Z215" s="18" t="s">
        <v>1380</v>
      </c>
    </row>
    <row r="216" spans="26:26" x14ac:dyDescent="0.2">
      <c r="Z216" s="18" t="s">
        <v>1331</v>
      </c>
    </row>
    <row r="217" spans="26:26" x14ac:dyDescent="0.2">
      <c r="Z217" s="18" t="s">
        <v>1332</v>
      </c>
    </row>
    <row r="218" spans="26:26" x14ac:dyDescent="0.2">
      <c r="Z218" s="18" t="s">
        <v>1333</v>
      </c>
    </row>
    <row r="219" spans="26:26" x14ac:dyDescent="0.2">
      <c r="Z219" s="18" t="s">
        <v>1334</v>
      </c>
    </row>
    <row r="220" spans="26:26" x14ac:dyDescent="0.2">
      <c r="Z220" s="18" t="s">
        <v>1335</v>
      </c>
    </row>
    <row r="221" spans="26:26" x14ac:dyDescent="0.2">
      <c r="Z221" s="18" t="s">
        <v>1336</v>
      </c>
    </row>
    <row r="222" spans="26:26" x14ac:dyDescent="0.2">
      <c r="Z222" s="18" t="s">
        <v>1337</v>
      </c>
    </row>
    <row r="223" spans="26:26" x14ac:dyDescent="0.2">
      <c r="Z223" s="18" t="s">
        <v>1338</v>
      </c>
    </row>
    <row r="224" spans="26:26" x14ac:dyDescent="0.2">
      <c r="Z224" s="18" t="s">
        <v>1339</v>
      </c>
    </row>
    <row r="225" spans="26:26" x14ac:dyDescent="0.2">
      <c r="Z225" s="18" t="s">
        <v>1342</v>
      </c>
    </row>
    <row r="226" spans="26:26" x14ac:dyDescent="0.2">
      <c r="Z226" s="18" t="s">
        <v>1343</v>
      </c>
    </row>
    <row r="227" spans="26:26" x14ac:dyDescent="0.2">
      <c r="Z227" s="18" t="s">
        <v>1345</v>
      </c>
    </row>
    <row r="228" spans="26:26" x14ac:dyDescent="0.2">
      <c r="Z228" s="18" t="s">
        <v>1507</v>
      </c>
    </row>
    <row r="229" spans="26:26" x14ac:dyDescent="0.2">
      <c r="Z229" s="18" t="s">
        <v>1508</v>
      </c>
    </row>
    <row r="230" spans="26:26" x14ac:dyDescent="0.2">
      <c r="Z230" s="18" t="s">
        <v>1509</v>
      </c>
    </row>
    <row r="231" spans="26:26" x14ac:dyDescent="0.2">
      <c r="Z231" s="18" t="s">
        <v>1510</v>
      </c>
    </row>
    <row r="232" spans="26:26" x14ac:dyDescent="0.2">
      <c r="Z232" s="18" t="s">
        <v>1511</v>
      </c>
    </row>
    <row r="233" spans="26:26" x14ac:dyDescent="0.2">
      <c r="Z233" s="18" t="s">
        <v>1512</v>
      </c>
    </row>
    <row r="234" spans="26:26" x14ac:dyDescent="0.2">
      <c r="Z234" s="18" t="s">
        <v>1515</v>
      </c>
    </row>
    <row r="235" spans="26:26" x14ac:dyDescent="0.2">
      <c r="Z235" s="18" t="s">
        <v>1516</v>
      </c>
    </row>
    <row r="236" spans="26:26" x14ac:dyDescent="0.2">
      <c r="Z236" s="18" t="s">
        <v>1517</v>
      </c>
    </row>
    <row r="237" spans="26:26" x14ac:dyDescent="0.2">
      <c r="Z237" s="18" t="s">
        <v>1518</v>
      </c>
    </row>
    <row r="238" spans="26:26" x14ac:dyDescent="0.2">
      <c r="Z238" s="18"/>
    </row>
    <row r="239" spans="26:26" x14ac:dyDescent="0.2">
      <c r="Z239" s="18"/>
    </row>
    <row r="240" spans="26:26" x14ac:dyDescent="0.2">
      <c r="Z240" s="18"/>
    </row>
    <row r="241" spans="26:26" x14ac:dyDescent="0.2">
      <c r="Z241" s="18"/>
    </row>
    <row r="242" spans="26:26" x14ac:dyDescent="0.2">
      <c r="Z242" s="18"/>
    </row>
    <row r="243" spans="26:26" x14ac:dyDescent="0.2">
      <c r="Z243" s="18"/>
    </row>
    <row r="244" spans="26:26" x14ac:dyDescent="0.2">
      <c r="Z244" s="18"/>
    </row>
    <row r="245" spans="26:26" x14ac:dyDescent="0.2">
      <c r="Z245" s="18"/>
    </row>
    <row r="246" spans="26:26" x14ac:dyDescent="0.2">
      <c r="Z246" s="18"/>
    </row>
    <row r="247" spans="26:26" x14ac:dyDescent="0.2">
      <c r="Z247" s="18"/>
    </row>
    <row r="248" spans="26:26" x14ac:dyDescent="0.2">
      <c r="Z248" s="18"/>
    </row>
    <row r="249" spans="26:26" x14ac:dyDescent="0.2">
      <c r="Z249" s="18"/>
    </row>
    <row r="250" spans="26:26" x14ac:dyDescent="0.2">
      <c r="Z250" s="18"/>
    </row>
    <row r="251" spans="26:26" x14ac:dyDescent="0.2">
      <c r="Z251" s="18"/>
    </row>
    <row r="252" spans="26:26" x14ac:dyDescent="0.2">
      <c r="Z252" s="18"/>
    </row>
    <row r="253" spans="26:26" x14ac:dyDescent="0.2">
      <c r="Z253" s="18"/>
    </row>
    <row r="254" spans="26:26" x14ac:dyDescent="0.2">
      <c r="Z254" s="18"/>
    </row>
    <row r="255" spans="26:26" x14ac:dyDescent="0.2">
      <c r="Z255" s="18"/>
    </row>
    <row r="256" spans="26:26" x14ac:dyDescent="0.2">
      <c r="Z256" s="18"/>
    </row>
    <row r="257" spans="26:26" x14ac:dyDescent="0.2">
      <c r="Z257" s="18"/>
    </row>
    <row r="258" spans="26:26" x14ac:dyDescent="0.2">
      <c r="Z258" s="18"/>
    </row>
    <row r="259" spans="26:26" x14ac:dyDescent="0.2">
      <c r="Z259" s="18"/>
    </row>
    <row r="260" spans="26:26" x14ac:dyDescent="0.2">
      <c r="Z260" s="18"/>
    </row>
    <row r="261" spans="26:26" x14ac:dyDescent="0.2">
      <c r="Z261" s="18"/>
    </row>
    <row r="262" spans="26:26" x14ac:dyDescent="0.2">
      <c r="Z262" s="18"/>
    </row>
    <row r="263" spans="26:26" x14ac:dyDescent="0.2">
      <c r="Z263" s="18"/>
    </row>
    <row r="264" spans="26:26" x14ac:dyDescent="0.2">
      <c r="Z264" s="18"/>
    </row>
    <row r="265" spans="26:26" x14ac:dyDescent="0.2">
      <c r="Z265" s="18"/>
    </row>
    <row r="266" spans="26:26" x14ac:dyDescent="0.2">
      <c r="Z266" s="18"/>
    </row>
    <row r="267" spans="26:26" x14ac:dyDescent="0.2">
      <c r="Z267" s="18"/>
    </row>
    <row r="268" spans="26:26" x14ac:dyDescent="0.2">
      <c r="Z268" s="18"/>
    </row>
    <row r="269" spans="26:26" x14ac:dyDescent="0.2">
      <c r="Z269" s="18"/>
    </row>
    <row r="270" spans="26:26" x14ac:dyDescent="0.2">
      <c r="Z270" s="18"/>
    </row>
    <row r="271" spans="26:26" x14ac:dyDescent="0.2">
      <c r="Z271" s="18"/>
    </row>
    <row r="272" spans="26:26" x14ac:dyDescent="0.2">
      <c r="Z272" s="18"/>
    </row>
    <row r="273" spans="26:26" x14ac:dyDescent="0.2">
      <c r="Z273" s="18"/>
    </row>
    <row r="274" spans="26:26" x14ac:dyDescent="0.2">
      <c r="Z274" s="18"/>
    </row>
    <row r="275" spans="26:26" x14ac:dyDescent="0.2">
      <c r="Z275" s="18"/>
    </row>
    <row r="276" spans="26:26" x14ac:dyDescent="0.2">
      <c r="Z276" s="18"/>
    </row>
    <row r="277" spans="26:26" x14ac:dyDescent="0.2">
      <c r="Z277" s="18"/>
    </row>
    <row r="278" spans="26:26" x14ac:dyDescent="0.2">
      <c r="Z278" s="18"/>
    </row>
    <row r="279" spans="26:26" x14ac:dyDescent="0.2">
      <c r="Z279" s="18"/>
    </row>
    <row r="280" spans="26:26" x14ac:dyDescent="0.2">
      <c r="Z280" s="18"/>
    </row>
    <row r="281" spans="26:26" x14ac:dyDescent="0.2">
      <c r="Z281" s="18"/>
    </row>
    <row r="282" spans="26:26" x14ac:dyDescent="0.2">
      <c r="Z282" s="18"/>
    </row>
    <row r="283" spans="26:26" x14ac:dyDescent="0.2">
      <c r="Z283" s="18"/>
    </row>
    <row r="284" spans="26:26" x14ac:dyDescent="0.2">
      <c r="Z284" s="18"/>
    </row>
    <row r="285" spans="26:26" x14ac:dyDescent="0.2">
      <c r="Z285" s="18"/>
    </row>
    <row r="286" spans="26:26" x14ac:dyDescent="0.2">
      <c r="Z286" s="18"/>
    </row>
    <row r="287" spans="26:26" x14ac:dyDescent="0.2">
      <c r="Z287" s="18"/>
    </row>
    <row r="288" spans="26:26" x14ac:dyDescent="0.2">
      <c r="Z288" s="18"/>
    </row>
    <row r="289" spans="26:26" x14ac:dyDescent="0.2">
      <c r="Z289" s="18"/>
    </row>
    <row r="290" spans="26:26" x14ac:dyDescent="0.2">
      <c r="Z290" s="18"/>
    </row>
    <row r="291" spans="26:26" x14ac:dyDescent="0.2">
      <c r="Z291" s="18"/>
    </row>
    <row r="292" spans="26:26" x14ac:dyDescent="0.2">
      <c r="Z292" s="18"/>
    </row>
    <row r="293" spans="26:26" x14ac:dyDescent="0.2">
      <c r="Z293" s="18"/>
    </row>
    <row r="294" spans="26:26" x14ac:dyDescent="0.2">
      <c r="Z294" s="18"/>
    </row>
    <row r="295" spans="26:26" x14ac:dyDescent="0.2">
      <c r="Z295" s="18"/>
    </row>
    <row r="296" spans="26:26" x14ac:dyDescent="0.2">
      <c r="Z296" s="18"/>
    </row>
    <row r="297" spans="26:26" x14ac:dyDescent="0.2">
      <c r="Z297" s="18"/>
    </row>
    <row r="298" spans="26:26" x14ac:dyDescent="0.2">
      <c r="Z298" s="18"/>
    </row>
    <row r="299" spans="26:26" x14ac:dyDescent="0.2">
      <c r="Z299" s="18"/>
    </row>
    <row r="300" spans="26:26" x14ac:dyDescent="0.2">
      <c r="Z300" s="18"/>
    </row>
    <row r="301" spans="26:26" x14ac:dyDescent="0.2">
      <c r="Z301" s="18"/>
    </row>
  </sheetData>
  <sheetProtection algorithmName="SHA-512" hashValue="nHBVWIYSRZ0VgSHsd/fB6MsG2GRVK4LCrDD7YxhOOPGkijNXlGhGwp9AmsdMgONLdysjK3Nl/zhrfnvNICTiug==" saltValue="jgM8KC1UY25uhK/PiwcgjA==" spinCount="100000" sheet="1" objects="1" scenarios="1" formatCells="0"/>
  <sortState xmlns:xlrd2="http://schemas.microsoft.com/office/spreadsheetml/2017/richdata2" ref="Z38:Z268">
    <sortCondition ref="Z38"/>
  </sortState>
  <customSheetViews>
    <customSheetView guid="{261BAEAF-D16F-41C7-9125-84B264CAC60E}" showRuler="0">
      <pane ySplit="3" topLeftCell="A4" activePane="bottomLeft" state="frozen"/>
      <selection pane="bottomLeft" activeCell="K7" sqref="K7"/>
      <pageMargins left="0.75" right="0.75" top="1" bottom="1" header="0.5" footer="0.5"/>
      <headerFooter alignWithMargins="0"/>
    </customSheetView>
  </customSheetViews>
  <mergeCells count="7">
    <mergeCell ref="J4:M5"/>
    <mergeCell ref="G10:H10"/>
    <mergeCell ref="G70:H70"/>
    <mergeCell ref="O33:P33"/>
    <mergeCell ref="R4:Y4"/>
    <mergeCell ref="R6:Y6"/>
    <mergeCell ref="R5:Y5"/>
  </mergeCells>
  <phoneticPr fontId="21" type="noConversion"/>
  <pageMargins left="0.75" right="0.75" top="1" bottom="1" header="0.5" footer="0.5"/>
  <pageSetup orientation="portrait" r:id="rId1"/>
  <headerFooter alignWithMargins="0">
    <oddFooter xml:space="preserve">&amp;C© 2007-2014 Harco National Insurance Company. All rights reserved.
</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B1:L19"/>
  <sheetViews>
    <sheetView zoomScaleNormal="100" workbookViewId="0">
      <selection activeCell="G10" sqref="G10"/>
    </sheetView>
  </sheetViews>
  <sheetFormatPr defaultRowHeight="12.75" x14ac:dyDescent="0.2"/>
  <cols>
    <col min="2" max="2" width="33.5703125" customWidth="1"/>
    <col min="8" max="8" width="9.140625" hidden="1" customWidth="1"/>
  </cols>
  <sheetData>
    <row r="1" spans="2:12" x14ac:dyDescent="0.2">
      <c r="C1" s="409" t="s">
        <v>2079</v>
      </c>
    </row>
    <row r="2" spans="2:12" x14ac:dyDescent="0.2">
      <c r="C2" s="377" t="s">
        <v>2080</v>
      </c>
    </row>
    <row r="3" spans="2:12" x14ac:dyDescent="0.2">
      <c r="C3" s="377" t="s">
        <v>2081</v>
      </c>
    </row>
    <row r="4" spans="2:12" x14ac:dyDescent="0.2">
      <c r="B4" s="161"/>
      <c r="C4" s="378" t="s">
        <v>2082</v>
      </c>
      <c r="D4" s="161"/>
    </row>
    <row r="5" spans="2:12" s="304" customFormat="1" ht="121.15" customHeight="1" x14ac:dyDescent="0.2">
      <c r="B5" s="161"/>
      <c r="C5" s="1890" t="s">
        <v>2087</v>
      </c>
      <c r="D5" s="1890"/>
      <c r="E5" s="1890"/>
      <c r="F5" s="1890"/>
      <c r="G5" s="1890"/>
      <c r="H5" s="1890"/>
      <c r="I5" s="1890"/>
      <c r="J5" s="1890"/>
      <c r="K5" s="1890"/>
      <c r="L5" s="1890"/>
    </row>
    <row r="6" spans="2:12" x14ac:dyDescent="0.2">
      <c r="B6" s="161"/>
      <c r="C6" s="378"/>
      <c r="D6" s="161"/>
    </row>
    <row r="7" spans="2:12" x14ac:dyDescent="0.2">
      <c r="B7" s="161" t="s">
        <v>674</v>
      </c>
      <c r="C7" s="175" t="s">
        <v>678</v>
      </c>
      <c r="D7" s="175"/>
      <c r="E7" s="174" t="s">
        <v>676</v>
      </c>
      <c r="F7" s="174" t="s">
        <v>676</v>
      </c>
      <c r="G7" s="174"/>
      <c r="H7" s="174"/>
      <c r="I7" s="174"/>
    </row>
    <row r="8" spans="2:12" x14ac:dyDescent="0.2">
      <c r="C8" s="175" t="s">
        <v>677</v>
      </c>
      <c r="D8" s="174" t="s">
        <v>478</v>
      </c>
      <c r="E8" s="174" t="s">
        <v>543</v>
      </c>
      <c r="F8" s="174" t="s">
        <v>675</v>
      </c>
      <c r="G8" s="174" t="s">
        <v>679</v>
      </c>
      <c r="H8" s="174" t="s">
        <v>688</v>
      </c>
      <c r="I8" s="174"/>
    </row>
    <row r="9" spans="2:12" hidden="1" x14ac:dyDescent="0.2">
      <c r="B9" s="304" t="str">
        <f>'C-Locs&amp;AIs'!I10 &amp; ", " &amp; 'C-Locs&amp;AIs'!K10 &amp; ", " &amp; 'C-Locs&amp;AIs'!L10</f>
        <v xml:space="preserve">, , </v>
      </c>
      <c r="C9" s="176">
        <f>'C-Locs&amp;AIs'!B10</f>
        <v>0</v>
      </c>
      <c r="D9" s="178"/>
      <c r="E9" s="178">
        <f>'C-Locs&amp;AIs'!G10</f>
        <v>0</v>
      </c>
      <c r="F9" s="178">
        <f>'C-Locs&amp;AIs'!H10</f>
        <v>0</v>
      </c>
      <c r="G9" s="180" t="str">
        <f>IF(D9="Yes","DEL",E9&amp;"-"&amp;F9)</f>
        <v>0-0</v>
      </c>
      <c r="H9" s="181">
        <f>IF(G9="DEL",1,COUNTIF(NewLocsColumn,G9))</f>
        <v>1</v>
      </c>
      <c r="I9" s="182"/>
    </row>
    <row r="10" spans="2:12" hidden="1" x14ac:dyDescent="0.2">
      <c r="B10" t="str">
        <f>'C-Locs&amp;AIs'!I11 &amp; ", " &amp; 'C-Locs&amp;AIs'!K11 &amp; ", " &amp; 'C-Locs&amp;AIs'!L11</f>
        <v xml:space="preserve">, , </v>
      </c>
      <c r="C10" s="176" t="str">
        <f>'C-Locs&amp;AIs'!B11</f>
        <v>z-z</v>
      </c>
      <c r="D10" s="178"/>
      <c r="E10" s="178" t="str">
        <f>'C-Locs&amp;AIs'!G11</f>
        <v>z</v>
      </c>
      <c r="F10" s="178" t="str">
        <f>'C-Locs&amp;AIs'!H11</f>
        <v>z</v>
      </c>
      <c r="G10" s="180" t="str">
        <f>IF(D10="Yes","DEL",E10&amp;"-"&amp;F10)</f>
        <v>z-z</v>
      </c>
      <c r="H10" s="181">
        <f>IF(G10="DEL",1,COUNTIF(NewLocsColumn,G10))</f>
        <v>1</v>
      </c>
      <c r="I10" s="182"/>
      <c r="K10" s="161"/>
    </row>
    <row r="11" spans="2:12" hidden="1" x14ac:dyDescent="0.2">
      <c r="E11" s="16"/>
      <c r="F11" s="16"/>
      <c r="G11" s="16"/>
      <c r="H11" s="16"/>
      <c r="I11" s="16"/>
      <c r="K11" s="161"/>
    </row>
    <row r="12" spans="2:12" hidden="1" x14ac:dyDescent="0.2">
      <c r="C12" s="174" t="s">
        <v>273</v>
      </c>
      <c r="D12" s="174" t="s">
        <v>274</v>
      </c>
      <c r="E12" s="174" t="s">
        <v>241</v>
      </c>
      <c r="F12" s="174" t="s">
        <v>680</v>
      </c>
      <c r="G12" s="174" t="s">
        <v>681</v>
      </c>
      <c r="H12" s="174" t="s">
        <v>682</v>
      </c>
      <c r="I12" s="16"/>
    </row>
    <row r="13" spans="2:12" hidden="1" x14ac:dyDescent="0.2">
      <c r="C13" s="16">
        <f>COUNTA(C9:C10)</f>
        <v>2</v>
      </c>
      <c r="D13" s="16">
        <f>COUNTA(D9:D10)</f>
        <v>0</v>
      </c>
      <c r="E13" s="16">
        <f>COUNTA(E9:E10)+D13</f>
        <v>2</v>
      </c>
      <c r="F13" s="16">
        <f>COUNTA(F9:F10)+D13</f>
        <v>2</v>
      </c>
      <c r="G13" s="16">
        <f>COUNTIF($F9:$F10,1)</f>
        <v>0</v>
      </c>
      <c r="H13" s="16">
        <f>SUM(H9:H10)</f>
        <v>2</v>
      </c>
      <c r="I13" s="16"/>
    </row>
    <row r="14" spans="2:12" hidden="1" x14ac:dyDescent="0.2">
      <c r="E14" s="16"/>
      <c r="F14" s="16"/>
      <c r="G14" s="16"/>
      <c r="H14" s="16"/>
      <c r="I14" s="16"/>
    </row>
    <row r="15" spans="2:12" hidden="1" x14ac:dyDescent="0.2">
      <c r="C15" s="161" t="s">
        <v>683</v>
      </c>
      <c r="E15" s="16"/>
      <c r="F15" s="16"/>
      <c r="G15" s="16"/>
      <c r="H15" s="16"/>
      <c r="I15" s="16"/>
    </row>
    <row r="16" spans="2:12" hidden="1" x14ac:dyDescent="0.2">
      <c r="C16" s="161" t="s">
        <v>684</v>
      </c>
      <c r="E16" s="16"/>
      <c r="F16" s="16"/>
      <c r="G16" s="16"/>
      <c r="H16" s="16"/>
      <c r="I16" s="16"/>
    </row>
    <row r="17" spans="2:9" hidden="1" x14ac:dyDescent="0.2">
      <c r="B17" s="161"/>
      <c r="C17" s="161" t="s">
        <v>685</v>
      </c>
      <c r="E17" s="16"/>
      <c r="F17" s="16"/>
      <c r="G17" s="16"/>
      <c r="H17" s="16"/>
      <c r="I17" s="16"/>
    </row>
    <row r="18" spans="2:9" hidden="1" x14ac:dyDescent="0.2">
      <c r="C18" s="161" t="s">
        <v>686</v>
      </c>
      <c r="E18" s="16"/>
      <c r="F18" s="16"/>
      <c r="G18" s="16"/>
      <c r="H18" s="16"/>
      <c r="I18" s="16"/>
    </row>
    <row r="19" spans="2:9" hidden="1" x14ac:dyDescent="0.2">
      <c r="C19" s="161" t="s">
        <v>687</v>
      </c>
      <c r="E19" s="16"/>
      <c r="F19" s="16"/>
      <c r="G19" s="16"/>
      <c r="H19" s="16"/>
      <c r="I19" s="16"/>
    </row>
  </sheetData>
  <sheetProtection algorithmName="SHA-512" hashValue="Lb0wZWTqR18hYUaKtJT9o0zotG3tZwaf2fRb8cAkEz7uZlW2OuJXCcmKRUcqCNORcelvZa1Fg5wIwjgKi59BUw==" saltValue="c5DuNGCjeK29gXkSpzL1qQ==" spinCount="100000" sheet="1" objects="1" scenarios="1" formatCells="0"/>
  <mergeCells count="1">
    <mergeCell ref="C5:L5"/>
  </mergeCells>
  <dataValidations count="1">
    <dataValidation type="list" allowBlank="1" showInputMessage="1" showErrorMessage="1" sqref="D9:D10" xr:uid="{00000000-0002-0000-1500-000000000000}">
      <formula1>"Yes"</formula1>
    </dataValidation>
  </dataValidations>
  <pageMargins left="0.25" right="0.25" top="0.75" bottom="0.75" header="0.3" footer="0.3"/>
  <pageSetup orientation="portrait" r:id="rId1"/>
  <headerFooter>
    <oddFooter xml:space="preserve">&amp;C© 2007-2016 Harco National Insurance Company. All rights reserved.
</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9" tint="0.59999389629810485"/>
    <pageSetUpPr fitToPage="1"/>
  </sheetPr>
  <dimension ref="B1:AA9"/>
  <sheetViews>
    <sheetView topLeftCell="A3" zoomScaleNormal="100" workbookViewId="0">
      <selection activeCell="O23" sqref="O23"/>
    </sheetView>
  </sheetViews>
  <sheetFormatPr defaultRowHeight="12.75" x14ac:dyDescent="0.2"/>
  <cols>
    <col min="1" max="1" width="1.5703125" customWidth="1"/>
    <col min="2" max="3" width="9.140625" hidden="1" customWidth="1"/>
    <col min="7" max="7" width="10.28515625" customWidth="1"/>
    <col min="8" max="8" width="11.5703125" customWidth="1"/>
    <col min="9" max="9" width="11.5703125" style="263" customWidth="1"/>
    <col min="10" max="10" width="9.140625" customWidth="1"/>
    <col min="11" max="11" width="21.85546875" customWidth="1"/>
    <col min="12" max="12" width="10.28515625" customWidth="1"/>
    <col min="16" max="16" width="13.140625" customWidth="1"/>
    <col min="17" max="17" width="11.28515625" customWidth="1"/>
    <col min="18" max="18" width="10.28515625" customWidth="1"/>
    <col min="19" max="19" width="10.28515625" style="280" customWidth="1"/>
    <col min="20" max="20" width="14.5703125" customWidth="1"/>
    <col min="21" max="21" width="10.140625" customWidth="1"/>
    <col min="24" max="24" width="12.42578125" customWidth="1"/>
    <col min="25" max="27" width="8.85546875" hidden="1" customWidth="1"/>
    <col min="266" max="266" width="11.5703125" customWidth="1"/>
    <col min="268" max="268" width="12.85546875" customWidth="1"/>
    <col min="272" max="272" width="13.140625" customWidth="1"/>
    <col min="273" max="273" width="11.28515625" customWidth="1"/>
    <col min="274" max="274" width="10.28515625" customWidth="1"/>
    <col min="275" max="275" width="14.5703125" customWidth="1"/>
    <col min="277" max="277" width="18.28515625" customWidth="1"/>
    <col min="522" max="522" width="11.5703125" customWidth="1"/>
    <col min="524" max="524" width="12.85546875" customWidth="1"/>
    <col min="528" max="528" width="13.140625" customWidth="1"/>
    <col min="529" max="529" width="11.28515625" customWidth="1"/>
    <col min="530" max="530" width="10.28515625" customWidth="1"/>
    <col min="531" max="531" width="14.5703125" customWidth="1"/>
    <col min="533" max="533" width="18.28515625" customWidth="1"/>
    <col min="778" max="778" width="11.5703125" customWidth="1"/>
    <col min="780" max="780" width="12.85546875" customWidth="1"/>
    <col min="784" max="784" width="13.140625" customWidth="1"/>
    <col min="785" max="785" width="11.28515625" customWidth="1"/>
    <col min="786" max="786" width="10.28515625" customWidth="1"/>
    <col min="787" max="787" width="14.5703125" customWidth="1"/>
    <col min="789" max="789" width="18.28515625" customWidth="1"/>
    <col min="1034" max="1034" width="11.5703125" customWidth="1"/>
    <col min="1036" max="1036" width="12.85546875" customWidth="1"/>
    <col min="1040" max="1040" width="13.140625" customWidth="1"/>
    <col min="1041" max="1041" width="11.28515625" customWidth="1"/>
    <col min="1042" max="1042" width="10.28515625" customWidth="1"/>
    <col min="1043" max="1043" width="14.5703125" customWidth="1"/>
    <col min="1045" max="1045" width="18.28515625" customWidth="1"/>
    <col min="1290" max="1290" width="11.5703125" customWidth="1"/>
    <col min="1292" max="1292" width="12.85546875" customWidth="1"/>
    <col min="1296" max="1296" width="13.140625" customWidth="1"/>
    <col min="1297" max="1297" width="11.28515625" customWidth="1"/>
    <col min="1298" max="1298" width="10.28515625" customWidth="1"/>
    <col min="1299" max="1299" width="14.5703125" customWidth="1"/>
    <col min="1301" max="1301" width="18.28515625" customWidth="1"/>
    <col min="1546" max="1546" width="11.5703125" customWidth="1"/>
    <col min="1548" max="1548" width="12.85546875" customWidth="1"/>
    <col min="1552" max="1552" width="13.140625" customWidth="1"/>
    <col min="1553" max="1553" width="11.28515625" customWidth="1"/>
    <col min="1554" max="1554" width="10.28515625" customWidth="1"/>
    <col min="1555" max="1555" width="14.5703125" customWidth="1"/>
    <col min="1557" max="1557" width="18.28515625" customWidth="1"/>
    <col min="1802" max="1802" width="11.5703125" customWidth="1"/>
    <col min="1804" max="1804" width="12.85546875" customWidth="1"/>
    <col min="1808" max="1808" width="13.140625" customWidth="1"/>
    <col min="1809" max="1809" width="11.28515625" customWidth="1"/>
    <col min="1810" max="1810" width="10.28515625" customWidth="1"/>
    <col min="1811" max="1811" width="14.5703125" customWidth="1"/>
    <col min="1813" max="1813" width="18.28515625" customWidth="1"/>
    <col min="2058" max="2058" width="11.5703125" customWidth="1"/>
    <col min="2060" max="2060" width="12.85546875" customWidth="1"/>
    <col min="2064" max="2064" width="13.140625" customWidth="1"/>
    <col min="2065" max="2065" width="11.28515625" customWidth="1"/>
    <col min="2066" max="2066" width="10.28515625" customWidth="1"/>
    <col min="2067" max="2067" width="14.5703125" customWidth="1"/>
    <col min="2069" max="2069" width="18.28515625" customWidth="1"/>
    <col min="2314" max="2314" width="11.5703125" customWidth="1"/>
    <col min="2316" max="2316" width="12.85546875" customWidth="1"/>
    <col min="2320" max="2320" width="13.140625" customWidth="1"/>
    <col min="2321" max="2321" width="11.28515625" customWidth="1"/>
    <col min="2322" max="2322" width="10.28515625" customWidth="1"/>
    <col min="2323" max="2323" width="14.5703125" customWidth="1"/>
    <col min="2325" max="2325" width="18.28515625" customWidth="1"/>
    <col min="2570" max="2570" width="11.5703125" customWidth="1"/>
    <col min="2572" max="2572" width="12.85546875" customWidth="1"/>
    <col min="2576" max="2576" width="13.140625" customWidth="1"/>
    <col min="2577" max="2577" width="11.28515625" customWidth="1"/>
    <col min="2578" max="2578" width="10.28515625" customWidth="1"/>
    <col min="2579" max="2579" width="14.5703125" customWidth="1"/>
    <col min="2581" max="2581" width="18.28515625" customWidth="1"/>
    <col min="2826" max="2826" width="11.5703125" customWidth="1"/>
    <col min="2828" max="2828" width="12.85546875" customWidth="1"/>
    <col min="2832" max="2832" width="13.140625" customWidth="1"/>
    <col min="2833" max="2833" width="11.28515625" customWidth="1"/>
    <col min="2834" max="2834" width="10.28515625" customWidth="1"/>
    <col min="2835" max="2835" width="14.5703125" customWidth="1"/>
    <col min="2837" max="2837" width="18.28515625" customWidth="1"/>
    <col min="3082" max="3082" width="11.5703125" customWidth="1"/>
    <col min="3084" max="3084" width="12.85546875" customWidth="1"/>
    <col min="3088" max="3088" width="13.140625" customWidth="1"/>
    <col min="3089" max="3089" width="11.28515625" customWidth="1"/>
    <col min="3090" max="3090" width="10.28515625" customWidth="1"/>
    <col min="3091" max="3091" width="14.5703125" customWidth="1"/>
    <col min="3093" max="3093" width="18.28515625" customWidth="1"/>
    <col min="3338" max="3338" width="11.5703125" customWidth="1"/>
    <col min="3340" max="3340" width="12.85546875" customWidth="1"/>
    <col min="3344" max="3344" width="13.140625" customWidth="1"/>
    <col min="3345" max="3345" width="11.28515625" customWidth="1"/>
    <col min="3346" max="3346" width="10.28515625" customWidth="1"/>
    <col min="3347" max="3347" width="14.5703125" customWidth="1"/>
    <col min="3349" max="3349" width="18.28515625" customWidth="1"/>
    <col min="3594" max="3594" width="11.5703125" customWidth="1"/>
    <col min="3596" max="3596" width="12.85546875" customWidth="1"/>
    <col min="3600" max="3600" width="13.140625" customWidth="1"/>
    <col min="3601" max="3601" width="11.28515625" customWidth="1"/>
    <col min="3602" max="3602" width="10.28515625" customWidth="1"/>
    <col min="3603" max="3603" width="14.5703125" customWidth="1"/>
    <col min="3605" max="3605" width="18.28515625" customWidth="1"/>
    <col min="3850" max="3850" width="11.5703125" customWidth="1"/>
    <col min="3852" max="3852" width="12.85546875" customWidth="1"/>
    <col min="3856" max="3856" width="13.140625" customWidth="1"/>
    <col min="3857" max="3857" width="11.28515625" customWidth="1"/>
    <col min="3858" max="3858" width="10.28515625" customWidth="1"/>
    <col min="3859" max="3859" width="14.5703125" customWidth="1"/>
    <col min="3861" max="3861" width="18.28515625" customWidth="1"/>
    <col min="4106" max="4106" width="11.5703125" customWidth="1"/>
    <col min="4108" max="4108" width="12.85546875" customWidth="1"/>
    <col min="4112" max="4112" width="13.140625" customWidth="1"/>
    <col min="4113" max="4113" width="11.28515625" customWidth="1"/>
    <col min="4114" max="4114" width="10.28515625" customWidth="1"/>
    <col min="4115" max="4115" width="14.5703125" customWidth="1"/>
    <col min="4117" max="4117" width="18.28515625" customWidth="1"/>
    <col min="4362" max="4362" width="11.5703125" customWidth="1"/>
    <col min="4364" max="4364" width="12.85546875" customWidth="1"/>
    <col min="4368" max="4368" width="13.140625" customWidth="1"/>
    <col min="4369" max="4369" width="11.28515625" customWidth="1"/>
    <col min="4370" max="4370" width="10.28515625" customWidth="1"/>
    <col min="4371" max="4371" width="14.5703125" customWidth="1"/>
    <col min="4373" max="4373" width="18.28515625" customWidth="1"/>
    <col min="4618" max="4618" width="11.5703125" customWidth="1"/>
    <col min="4620" max="4620" width="12.85546875" customWidth="1"/>
    <col min="4624" max="4624" width="13.140625" customWidth="1"/>
    <col min="4625" max="4625" width="11.28515625" customWidth="1"/>
    <col min="4626" max="4626" width="10.28515625" customWidth="1"/>
    <col min="4627" max="4627" width="14.5703125" customWidth="1"/>
    <col min="4629" max="4629" width="18.28515625" customWidth="1"/>
    <col min="4874" max="4874" width="11.5703125" customWidth="1"/>
    <col min="4876" max="4876" width="12.85546875" customWidth="1"/>
    <col min="4880" max="4880" width="13.140625" customWidth="1"/>
    <col min="4881" max="4881" width="11.28515625" customWidth="1"/>
    <col min="4882" max="4882" width="10.28515625" customWidth="1"/>
    <col min="4883" max="4883" width="14.5703125" customWidth="1"/>
    <col min="4885" max="4885" width="18.28515625" customWidth="1"/>
    <col min="5130" max="5130" width="11.5703125" customWidth="1"/>
    <col min="5132" max="5132" width="12.85546875" customWidth="1"/>
    <col min="5136" max="5136" width="13.140625" customWidth="1"/>
    <col min="5137" max="5137" width="11.28515625" customWidth="1"/>
    <col min="5138" max="5138" width="10.28515625" customWidth="1"/>
    <col min="5139" max="5139" width="14.5703125" customWidth="1"/>
    <col min="5141" max="5141" width="18.28515625" customWidth="1"/>
    <col min="5386" max="5386" width="11.5703125" customWidth="1"/>
    <col min="5388" max="5388" width="12.85546875" customWidth="1"/>
    <col min="5392" max="5392" width="13.140625" customWidth="1"/>
    <col min="5393" max="5393" width="11.28515625" customWidth="1"/>
    <col min="5394" max="5394" width="10.28515625" customWidth="1"/>
    <col min="5395" max="5395" width="14.5703125" customWidth="1"/>
    <col min="5397" max="5397" width="18.28515625" customWidth="1"/>
    <col min="5642" max="5642" width="11.5703125" customWidth="1"/>
    <col min="5644" max="5644" width="12.85546875" customWidth="1"/>
    <col min="5648" max="5648" width="13.140625" customWidth="1"/>
    <col min="5649" max="5649" width="11.28515625" customWidth="1"/>
    <col min="5650" max="5650" width="10.28515625" customWidth="1"/>
    <col min="5651" max="5651" width="14.5703125" customWidth="1"/>
    <col min="5653" max="5653" width="18.28515625" customWidth="1"/>
    <col min="5898" max="5898" width="11.5703125" customWidth="1"/>
    <col min="5900" max="5900" width="12.85546875" customWidth="1"/>
    <col min="5904" max="5904" width="13.140625" customWidth="1"/>
    <col min="5905" max="5905" width="11.28515625" customWidth="1"/>
    <col min="5906" max="5906" width="10.28515625" customWidth="1"/>
    <col min="5907" max="5907" width="14.5703125" customWidth="1"/>
    <col min="5909" max="5909" width="18.28515625" customWidth="1"/>
    <col min="6154" max="6154" width="11.5703125" customWidth="1"/>
    <col min="6156" max="6156" width="12.85546875" customWidth="1"/>
    <col min="6160" max="6160" width="13.140625" customWidth="1"/>
    <col min="6161" max="6161" width="11.28515625" customWidth="1"/>
    <col min="6162" max="6162" width="10.28515625" customWidth="1"/>
    <col min="6163" max="6163" width="14.5703125" customWidth="1"/>
    <col min="6165" max="6165" width="18.28515625" customWidth="1"/>
    <col min="6410" max="6410" width="11.5703125" customWidth="1"/>
    <col min="6412" max="6412" width="12.85546875" customWidth="1"/>
    <col min="6416" max="6416" width="13.140625" customWidth="1"/>
    <col min="6417" max="6417" width="11.28515625" customWidth="1"/>
    <col min="6418" max="6418" width="10.28515625" customWidth="1"/>
    <col min="6419" max="6419" width="14.5703125" customWidth="1"/>
    <col min="6421" max="6421" width="18.28515625" customWidth="1"/>
    <col min="6666" max="6666" width="11.5703125" customWidth="1"/>
    <col min="6668" max="6668" width="12.85546875" customWidth="1"/>
    <col min="6672" max="6672" width="13.140625" customWidth="1"/>
    <col min="6673" max="6673" width="11.28515625" customWidth="1"/>
    <col min="6674" max="6674" width="10.28515625" customWidth="1"/>
    <col min="6675" max="6675" width="14.5703125" customWidth="1"/>
    <col min="6677" max="6677" width="18.28515625" customWidth="1"/>
    <col min="6922" max="6922" width="11.5703125" customWidth="1"/>
    <col min="6924" max="6924" width="12.85546875" customWidth="1"/>
    <col min="6928" max="6928" width="13.140625" customWidth="1"/>
    <col min="6929" max="6929" width="11.28515625" customWidth="1"/>
    <col min="6930" max="6930" width="10.28515625" customWidth="1"/>
    <col min="6931" max="6931" width="14.5703125" customWidth="1"/>
    <col min="6933" max="6933" width="18.28515625" customWidth="1"/>
    <col min="7178" max="7178" width="11.5703125" customWidth="1"/>
    <col min="7180" max="7180" width="12.85546875" customWidth="1"/>
    <col min="7184" max="7184" width="13.140625" customWidth="1"/>
    <col min="7185" max="7185" width="11.28515625" customWidth="1"/>
    <col min="7186" max="7186" width="10.28515625" customWidth="1"/>
    <col min="7187" max="7187" width="14.5703125" customWidth="1"/>
    <col min="7189" max="7189" width="18.28515625" customWidth="1"/>
    <col min="7434" max="7434" width="11.5703125" customWidth="1"/>
    <col min="7436" max="7436" width="12.85546875" customWidth="1"/>
    <col min="7440" max="7440" width="13.140625" customWidth="1"/>
    <col min="7441" max="7441" width="11.28515625" customWidth="1"/>
    <col min="7442" max="7442" width="10.28515625" customWidth="1"/>
    <col min="7443" max="7443" width="14.5703125" customWidth="1"/>
    <col min="7445" max="7445" width="18.28515625" customWidth="1"/>
    <col min="7690" max="7690" width="11.5703125" customWidth="1"/>
    <col min="7692" max="7692" width="12.85546875" customWidth="1"/>
    <col min="7696" max="7696" width="13.140625" customWidth="1"/>
    <col min="7697" max="7697" width="11.28515625" customWidth="1"/>
    <col min="7698" max="7698" width="10.28515625" customWidth="1"/>
    <col min="7699" max="7699" width="14.5703125" customWidth="1"/>
    <col min="7701" max="7701" width="18.28515625" customWidth="1"/>
    <col min="7946" max="7946" width="11.5703125" customWidth="1"/>
    <col min="7948" max="7948" width="12.85546875" customWidth="1"/>
    <col min="7952" max="7952" width="13.140625" customWidth="1"/>
    <col min="7953" max="7953" width="11.28515625" customWidth="1"/>
    <col min="7954" max="7954" width="10.28515625" customWidth="1"/>
    <col min="7955" max="7955" width="14.5703125" customWidth="1"/>
    <col min="7957" max="7957" width="18.28515625" customWidth="1"/>
    <col min="8202" max="8202" width="11.5703125" customWidth="1"/>
    <col min="8204" max="8204" width="12.85546875" customWidth="1"/>
    <col min="8208" max="8208" width="13.140625" customWidth="1"/>
    <col min="8209" max="8209" width="11.28515625" customWidth="1"/>
    <col min="8210" max="8210" width="10.28515625" customWidth="1"/>
    <col min="8211" max="8211" width="14.5703125" customWidth="1"/>
    <col min="8213" max="8213" width="18.28515625" customWidth="1"/>
    <col min="8458" max="8458" width="11.5703125" customWidth="1"/>
    <col min="8460" max="8460" width="12.85546875" customWidth="1"/>
    <col min="8464" max="8464" width="13.140625" customWidth="1"/>
    <col min="8465" max="8465" width="11.28515625" customWidth="1"/>
    <col min="8466" max="8466" width="10.28515625" customWidth="1"/>
    <col min="8467" max="8467" width="14.5703125" customWidth="1"/>
    <col min="8469" max="8469" width="18.28515625" customWidth="1"/>
    <col min="8714" max="8714" width="11.5703125" customWidth="1"/>
    <col min="8716" max="8716" width="12.85546875" customWidth="1"/>
    <col min="8720" max="8720" width="13.140625" customWidth="1"/>
    <col min="8721" max="8721" width="11.28515625" customWidth="1"/>
    <col min="8722" max="8722" width="10.28515625" customWidth="1"/>
    <col min="8723" max="8723" width="14.5703125" customWidth="1"/>
    <col min="8725" max="8725" width="18.28515625" customWidth="1"/>
    <col min="8970" max="8970" width="11.5703125" customWidth="1"/>
    <col min="8972" max="8972" width="12.85546875" customWidth="1"/>
    <col min="8976" max="8976" width="13.140625" customWidth="1"/>
    <col min="8977" max="8977" width="11.28515625" customWidth="1"/>
    <col min="8978" max="8978" width="10.28515625" customWidth="1"/>
    <col min="8979" max="8979" width="14.5703125" customWidth="1"/>
    <col min="8981" max="8981" width="18.28515625" customWidth="1"/>
    <col min="9226" max="9226" width="11.5703125" customWidth="1"/>
    <col min="9228" max="9228" width="12.85546875" customWidth="1"/>
    <col min="9232" max="9232" width="13.140625" customWidth="1"/>
    <col min="9233" max="9233" width="11.28515625" customWidth="1"/>
    <col min="9234" max="9234" width="10.28515625" customWidth="1"/>
    <col min="9235" max="9235" width="14.5703125" customWidth="1"/>
    <col min="9237" max="9237" width="18.28515625" customWidth="1"/>
    <col min="9482" max="9482" width="11.5703125" customWidth="1"/>
    <col min="9484" max="9484" width="12.85546875" customWidth="1"/>
    <col min="9488" max="9488" width="13.140625" customWidth="1"/>
    <col min="9489" max="9489" width="11.28515625" customWidth="1"/>
    <col min="9490" max="9490" width="10.28515625" customWidth="1"/>
    <col min="9491" max="9491" width="14.5703125" customWidth="1"/>
    <col min="9493" max="9493" width="18.28515625" customWidth="1"/>
    <col min="9738" max="9738" width="11.5703125" customWidth="1"/>
    <col min="9740" max="9740" width="12.85546875" customWidth="1"/>
    <col min="9744" max="9744" width="13.140625" customWidth="1"/>
    <col min="9745" max="9745" width="11.28515625" customWidth="1"/>
    <col min="9746" max="9746" width="10.28515625" customWidth="1"/>
    <col min="9747" max="9747" width="14.5703125" customWidth="1"/>
    <col min="9749" max="9749" width="18.28515625" customWidth="1"/>
    <col min="9994" max="9994" width="11.5703125" customWidth="1"/>
    <col min="9996" max="9996" width="12.85546875" customWidth="1"/>
    <col min="10000" max="10000" width="13.140625" customWidth="1"/>
    <col min="10001" max="10001" width="11.28515625" customWidth="1"/>
    <col min="10002" max="10002" width="10.28515625" customWidth="1"/>
    <col min="10003" max="10003" width="14.5703125" customWidth="1"/>
    <col min="10005" max="10005" width="18.28515625" customWidth="1"/>
    <col min="10250" max="10250" width="11.5703125" customWidth="1"/>
    <col min="10252" max="10252" width="12.85546875" customWidth="1"/>
    <col min="10256" max="10256" width="13.140625" customWidth="1"/>
    <col min="10257" max="10257" width="11.28515625" customWidth="1"/>
    <col min="10258" max="10258" width="10.28515625" customWidth="1"/>
    <col min="10259" max="10259" width="14.5703125" customWidth="1"/>
    <col min="10261" max="10261" width="18.28515625" customWidth="1"/>
    <col min="10506" max="10506" width="11.5703125" customWidth="1"/>
    <col min="10508" max="10508" width="12.85546875" customWidth="1"/>
    <col min="10512" max="10512" width="13.140625" customWidth="1"/>
    <col min="10513" max="10513" width="11.28515625" customWidth="1"/>
    <col min="10514" max="10514" width="10.28515625" customWidth="1"/>
    <col min="10515" max="10515" width="14.5703125" customWidth="1"/>
    <col min="10517" max="10517" width="18.28515625" customWidth="1"/>
    <col min="10762" max="10762" width="11.5703125" customWidth="1"/>
    <col min="10764" max="10764" width="12.85546875" customWidth="1"/>
    <col min="10768" max="10768" width="13.140625" customWidth="1"/>
    <col min="10769" max="10769" width="11.28515625" customWidth="1"/>
    <col min="10770" max="10770" width="10.28515625" customWidth="1"/>
    <col min="10771" max="10771" width="14.5703125" customWidth="1"/>
    <col min="10773" max="10773" width="18.28515625" customWidth="1"/>
    <col min="11018" max="11018" width="11.5703125" customWidth="1"/>
    <col min="11020" max="11020" width="12.85546875" customWidth="1"/>
    <col min="11024" max="11024" width="13.140625" customWidth="1"/>
    <col min="11025" max="11025" width="11.28515625" customWidth="1"/>
    <col min="11026" max="11026" width="10.28515625" customWidth="1"/>
    <col min="11027" max="11027" width="14.5703125" customWidth="1"/>
    <col min="11029" max="11029" width="18.28515625" customWidth="1"/>
    <col min="11274" max="11274" width="11.5703125" customWidth="1"/>
    <col min="11276" max="11276" width="12.85546875" customWidth="1"/>
    <col min="11280" max="11280" width="13.140625" customWidth="1"/>
    <col min="11281" max="11281" width="11.28515625" customWidth="1"/>
    <col min="11282" max="11282" width="10.28515625" customWidth="1"/>
    <col min="11283" max="11283" width="14.5703125" customWidth="1"/>
    <col min="11285" max="11285" width="18.28515625" customWidth="1"/>
    <col min="11530" max="11530" width="11.5703125" customWidth="1"/>
    <col min="11532" max="11532" width="12.85546875" customWidth="1"/>
    <col min="11536" max="11536" width="13.140625" customWidth="1"/>
    <col min="11537" max="11537" width="11.28515625" customWidth="1"/>
    <col min="11538" max="11538" width="10.28515625" customWidth="1"/>
    <col min="11539" max="11539" width="14.5703125" customWidth="1"/>
    <col min="11541" max="11541" width="18.28515625" customWidth="1"/>
    <col min="11786" max="11786" width="11.5703125" customWidth="1"/>
    <col min="11788" max="11788" width="12.85546875" customWidth="1"/>
    <col min="11792" max="11792" width="13.140625" customWidth="1"/>
    <col min="11793" max="11793" width="11.28515625" customWidth="1"/>
    <col min="11794" max="11794" width="10.28515625" customWidth="1"/>
    <col min="11795" max="11795" width="14.5703125" customWidth="1"/>
    <col min="11797" max="11797" width="18.28515625" customWidth="1"/>
    <col min="12042" max="12042" width="11.5703125" customWidth="1"/>
    <col min="12044" max="12044" width="12.85546875" customWidth="1"/>
    <col min="12048" max="12048" width="13.140625" customWidth="1"/>
    <col min="12049" max="12049" width="11.28515625" customWidth="1"/>
    <col min="12050" max="12050" width="10.28515625" customWidth="1"/>
    <col min="12051" max="12051" width="14.5703125" customWidth="1"/>
    <col min="12053" max="12053" width="18.28515625" customWidth="1"/>
    <col min="12298" max="12298" width="11.5703125" customWidth="1"/>
    <col min="12300" max="12300" width="12.85546875" customWidth="1"/>
    <col min="12304" max="12304" width="13.140625" customWidth="1"/>
    <col min="12305" max="12305" width="11.28515625" customWidth="1"/>
    <col min="12306" max="12306" width="10.28515625" customWidth="1"/>
    <col min="12307" max="12307" width="14.5703125" customWidth="1"/>
    <col min="12309" max="12309" width="18.28515625" customWidth="1"/>
    <col min="12554" max="12554" width="11.5703125" customWidth="1"/>
    <col min="12556" max="12556" width="12.85546875" customWidth="1"/>
    <col min="12560" max="12560" width="13.140625" customWidth="1"/>
    <col min="12561" max="12561" width="11.28515625" customWidth="1"/>
    <col min="12562" max="12562" width="10.28515625" customWidth="1"/>
    <col min="12563" max="12563" width="14.5703125" customWidth="1"/>
    <col min="12565" max="12565" width="18.28515625" customWidth="1"/>
    <col min="12810" max="12810" width="11.5703125" customWidth="1"/>
    <col min="12812" max="12812" width="12.85546875" customWidth="1"/>
    <col min="12816" max="12816" width="13.140625" customWidth="1"/>
    <col min="12817" max="12817" width="11.28515625" customWidth="1"/>
    <col min="12818" max="12818" width="10.28515625" customWidth="1"/>
    <col min="12819" max="12819" width="14.5703125" customWidth="1"/>
    <col min="12821" max="12821" width="18.28515625" customWidth="1"/>
    <col min="13066" max="13066" width="11.5703125" customWidth="1"/>
    <col min="13068" max="13068" width="12.85546875" customWidth="1"/>
    <col min="13072" max="13072" width="13.140625" customWidth="1"/>
    <col min="13073" max="13073" width="11.28515625" customWidth="1"/>
    <col min="13074" max="13074" width="10.28515625" customWidth="1"/>
    <col min="13075" max="13075" width="14.5703125" customWidth="1"/>
    <col min="13077" max="13077" width="18.28515625" customWidth="1"/>
    <col min="13322" max="13322" width="11.5703125" customWidth="1"/>
    <col min="13324" max="13324" width="12.85546875" customWidth="1"/>
    <col min="13328" max="13328" width="13.140625" customWidth="1"/>
    <col min="13329" max="13329" width="11.28515625" customWidth="1"/>
    <col min="13330" max="13330" width="10.28515625" customWidth="1"/>
    <col min="13331" max="13331" width="14.5703125" customWidth="1"/>
    <col min="13333" max="13333" width="18.28515625" customWidth="1"/>
    <col min="13578" max="13578" width="11.5703125" customWidth="1"/>
    <col min="13580" max="13580" width="12.85546875" customWidth="1"/>
    <col min="13584" max="13584" width="13.140625" customWidth="1"/>
    <col min="13585" max="13585" width="11.28515625" customWidth="1"/>
    <col min="13586" max="13586" width="10.28515625" customWidth="1"/>
    <col min="13587" max="13587" width="14.5703125" customWidth="1"/>
    <col min="13589" max="13589" width="18.28515625" customWidth="1"/>
    <col min="13834" max="13834" width="11.5703125" customWidth="1"/>
    <col min="13836" max="13836" width="12.85546875" customWidth="1"/>
    <col min="13840" max="13840" width="13.140625" customWidth="1"/>
    <col min="13841" max="13841" width="11.28515625" customWidth="1"/>
    <col min="13842" max="13842" width="10.28515625" customWidth="1"/>
    <col min="13843" max="13843" width="14.5703125" customWidth="1"/>
    <col min="13845" max="13845" width="18.28515625" customWidth="1"/>
    <col min="14090" max="14090" width="11.5703125" customWidth="1"/>
    <col min="14092" max="14092" width="12.85546875" customWidth="1"/>
    <col min="14096" max="14096" width="13.140625" customWidth="1"/>
    <col min="14097" max="14097" width="11.28515625" customWidth="1"/>
    <col min="14098" max="14098" width="10.28515625" customWidth="1"/>
    <col min="14099" max="14099" width="14.5703125" customWidth="1"/>
    <col min="14101" max="14101" width="18.28515625" customWidth="1"/>
    <col min="14346" max="14346" width="11.5703125" customWidth="1"/>
    <col min="14348" max="14348" width="12.85546875" customWidth="1"/>
    <col min="14352" max="14352" width="13.140625" customWidth="1"/>
    <col min="14353" max="14353" width="11.28515625" customWidth="1"/>
    <col min="14354" max="14354" width="10.28515625" customWidth="1"/>
    <col min="14355" max="14355" width="14.5703125" customWidth="1"/>
    <col min="14357" max="14357" width="18.28515625" customWidth="1"/>
    <col min="14602" max="14602" width="11.5703125" customWidth="1"/>
    <col min="14604" max="14604" width="12.85546875" customWidth="1"/>
    <col min="14608" max="14608" width="13.140625" customWidth="1"/>
    <col min="14609" max="14609" width="11.28515625" customWidth="1"/>
    <col min="14610" max="14610" width="10.28515625" customWidth="1"/>
    <col min="14611" max="14611" width="14.5703125" customWidth="1"/>
    <col min="14613" max="14613" width="18.28515625" customWidth="1"/>
    <col min="14858" max="14858" width="11.5703125" customWidth="1"/>
    <col min="14860" max="14860" width="12.85546875" customWidth="1"/>
    <col min="14864" max="14864" width="13.140625" customWidth="1"/>
    <col min="14865" max="14865" width="11.28515625" customWidth="1"/>
    <col min="14866" max="14866" width="10.28515625" customWidth="1"/>
    <col min="14867" max="14867" width="14.5703125" customWidth="1"/>
    <col min="14869" max="14869" width="18.28515625" customWidth="1"/>
    <col min="15114" max="15114" width="11.5703125" customWidth="1"/>
    <col min="15116" max="15116" width="12.85546875" customWidth="1"/>
    <col min="15120" max="15120" width="13.140625" customWidth="1"/>
    <col min="15121" max="15121" width="11.28515625" customWidth="1"/>
    <col min="15122" max="15122" width="10.28515625" customWidth="1"/>
    <col min="15123" max="15123" width="14.5703125" customWidth="1"/>
    <col min="15125" max="15125" width="18.28515625" customWidth="1"/>
    <col min="15370" max="15370" width="11.5703125" customWidth="1"/>
    <col min="15372" max="15372" width="12.85546875" customWidth="1"/>
    <col min="15376" max="15376" width="13.140625" customWidth="1"/>
    <col min="15377" max="15377" width="11.28515625" customWidth="1"/>
    <col min="15378" max="15378" width="10.28515625" customWidth="1"/>
    <col min="15379" max="15379" width="14.5703125" customWidth="1"/>
    <col min="15381" max="15381" width="18.28515625" customWidth="1"/>
    <col min="15626" max="15626" width="11.5703125" customWidth="1"/>
    <col min="15628" max="15628" width="12.85546875" customWidth="1"/>
    <col min="15632" max="15632" width="13.140625" customWidth="1"/>
    <col min="15633" max="15633" width="11.28515625" customWidth="1"/>
    <col min="15634" max="15634" width="10.28515625" customWidth="1"/>
    <col min="15635" max="15635" width="14.5703125" customWidth="1"/>
    <col min="15637" max="15637" width="18.28515625" customWidth="1"/>
    <col min="15882" max="15882" width="11.5703125" customWidth="1"/>
    <col min="15884" max="15884" width="12.85546875" customWidth="1"/>
    <col min="15888" max="15888" width="13.140625" customWidth="1"/>
    <col min="15889" max="15889" width="11.28515625" customWidth="1"/>
    <col min="15890" max="15890" width="10.28515625" customWidth="1"/>
    <col min="15891" max="15891" width="14.5703125" customWidth="1"/>
    <col min="15893" max="15893" width="18.28515625" customWidth="1"/>
    <col min="16138" max="16138" width="11.5703125" customWidth="1"/>
    <col min="16140" max="16140" width="12.85546875" customWidth="1"/>
    <col min="16144" max="16144" width="13.140625" customWidth="1"/>
    <col min="16145" max="16145" width="11.28515625" customWidth="1"/>
    <col min="16146" max="16146" width="10.28515625" customWidth="1"/>
    <col min="16147" max="16147" width="14.5703125" customWidth="1"/>
    <col min="16149" max="16149" width="18.28515625" customWidth="1"/>
  </cols>
  <sheetData>
    <row r="1" spans="2:27" s="310" customFormat="1" ht="25.9" hidden="1" customHeight="1" thickBot="1" x14ac:dyDescent="0.25">
      <c r="H1" s="311" t="s">
        <v>1721</v>
      </c>
      <c r="I1" s="311" t="s">
        <v>1725</v>
      </c>
      <c r="K1" s="970" t="s">
        <v>1007</v>
      </c>
      <c r="L1" s="1208"/>
      <c r="P1" s="1216"/>
      <c r="T1" s="1216"/>
    </row>
    <row r="2" spans="2:27" ht="25.9" hidden="1" customHeight="1" thickBot="1" x14ac:dyDescent="0.25">
      <c r="H2" s="293"/>
      <c r="I2" s="35"/>
      <c r="K2" s="971" t="s">
        <v>904</v>
      </c>
      <c r="L2" s="450" t="str">
        <f>IF(A_Main_State="NY","Standard",IF(OR(UW_Result1&gt;20,UW_Result1&lt;0,UW_Result2&lt;0,UW_Result3&lt;0,UW_Result4&lt;0),"Standard",IF(AND(AND(UW_Result1&lt;16,UW_Result1&gt;-1),UW_Result2=1,UW_Result3=1,UW_Result4=1),"Preferred","Select")))</f>
        <v>Standard</v>
      </c>
      <c r="M2" s="238"/>
      <c r="P2" s="267"/>
      <c r="T2" s="267"/>
    </row>
    <row r="3" spans="2:27" x14ac:dyDescent="0.2">
      <c r="H3" s="239"/>
      <c r="I3" s="265"/>
      <c r="N3" s="1891" t="s">
        <v>754</v>
      </c>
      <c r="O3" s="1891"/>
      <c r="P3" s="1891"/>
      <c r="Q3" s="1891"/>
      <c r="R3" s="1891"/>
      <c r="S3" s="1891"/>
      <c r="T3" s="1891"/>
    </row>
    <row r="4" spans="2:27" x14ac:dyDescent="0.2">
      <c r="E4" s="1891" t="s">
        <v>755</v>
      </c>
      <c r="F4" s="1891"/>
      <c r="G4" s="1891"/>
      <c r="H4" s="1891"/>
      <c r="I4" s="1891"/>
      <c r="J4" s="1891"/>
      <c r="K4" s="1891"/>
      <c r="L4" s="1891"/>
      <c r="M4" s="968"/>
      <c r="N4" s="1891" t="s">
        <v>756</v>
      </c>
      <c r="O4" s="1891"/>
      <c r="P4" s="1891"/>
      <c r="Q4" s="1891" t="s">
        <v>757</v>
      </c>
      <c r="R4" s="1891"/>
      <c r="S4" s="1891"/>
      <c r="T4" s="1891"/>
      <c r="Y4" s="1892" t="s">
        <v>1663</v>
      </c>
      <c r="Z4" s="1893"/>
      <c r="AA4" s="491"/>
    </row>
    <row r="5" spans="2:27" ht="45" x14ac:dyDescent="0.2">
      <c r="B5" s="198" t="s">
        <v>689</v>
      </c>
      <c r="C5" s="198" t="s">
        <v>827</v>
      </c>
      <c r="D5" s="969" t="s">
        <v>583</v>
      </c>
      <c r="E5" s="742" t="s">
        <v>758</v>
      </c>
      <c r="F5" s="742" t="s">
        <v>920</v>
      </c>
      <c r="G5" s="742" t="s">
        <v>759</v>
      </c>
      <c r="H5" s="742" t="s">
        <v>978</v>
      </c>
      <c r="I5" s="742" t="s">
        <v>975</v>
      </c>
      <c r="J5" s="742" t="s">
        <v>760</v>
      </c>
      <c r="K5" s="742" t="s">
        <v>761</v>
      </c>
      <c r="L5" s="742" t="s">
        <v>762</v>
      </c>
      <c r="M5" s="742" t="s">
        <v>919</v>
      </c>
      <c r="N5" s="742" t="s">
        <v>763</v>
      </c>
      <c r="O5" s="742" t="s">
        <v>764</v>
      </c>
      <c r="P5" s="742" t="s">
        <v>765</v>
      </c>
      <c r="Q5" s="742" t="s">
        <v>766</v>
      </c>
      <c r="R5" s="742" t="s">
        <v>767</v>
      </c>
      <c r="S5" s="742" t="s">
        <v>987</v>
      </c>
      <c r="T5" s="742" t="s">
        <v>768</v>
      </c>
      <c r="U5" s="742" t="s">
        <v>1697</v>
      </c>
      <c r="V5" s="742" t="s">
        <v>1069</v>
      </c>
      <c r="W5" s="742" t="s">
        <v>1149</v>
      </c>
      <c r="X5" s="742" t="s">
        <v>1449</v>
      </c>
    </row>
    <row r="6" spans="2:27" hidden="1" x14ac:dyDescent="0.2">
      <c r="B6" s="199">
        <v>0</v>
      </c>
      <c r="C6" s="198">
        <v>0</v>
      </c>
      <c r="D6" s="197">
        <v>0</v>
      </c>
      <c r="E6" s="983"/>
      <c r="F6" s="268" t="str">
        <f>IF(E6="","Class","Specific")</f>
        <v>Class</v>
      </c>
      <c r="G6" s="988"/>
      <c r="H6" s="358" t="str">
        <f>IF(ISERROR(VLOOKUP(I6,ddConstCode,2,FALSE)),"",VLOOKUP(I6,ddConstCode,2,FALSE))</f>
        <v/>
      </c>
      <c r="I6" s="984"/>
      <c r="J6" s="983"/>
      <c r="K6" s="981" t="str">
        <f>IF(H6="","",RIGHT(H6,1) &amp; "1")</f>
        <v/>
      </c>
      <c r="L6" s="981"/>
      <c r="M6" s="983" t="s">
        <v>545</v>
      </c>
      <c r="N6" s="983"/>
      <c r="O6" s="989"/>
      <c r="P6" s="987"/>
      <c r="Q6" s="983"/>
      <c r="R6" s="989"/>
      <c r="S6" s="981"/>
      <c r="T6" s="987"/>
      <c r="U6" s="985"/>
      <c r="V6" s="981"/>
      <c r="W6" s="981"/>
      <c r="X6" s="981" t="str">
        <f>IF(ISNA(VLOOKUP(VLOOKUP(D6,C_LocAddr_Lookup,11,FALSE),ddMineSub,2,FALSE)), "", VLOOKUP(VLOOKUP(D6,C_LocAddr_Lookup,11,FALSE),ddMineSub,2,FALSE))</f>
        <v/>
      </c>
    </row>
    <row r="7" spans="2:27" s="263" customFormat="1" hidden="1" x14ac:dyDescent="0.2">
      <c r="B7" s="199" t="str">
        <f>IF(D7="","",VLOOKUP(D7,ReNum_LocLookup,5,FALSE))</f>
        <v>z-z</v>
      </c>
      <c r="C7" s="197" t="s">
        <v>415</v>
      </c>
      <c r="D7" s="197" t="s">
        <v>415</v>
      </c>
      <c r="E7" s="983"/>
      <c r="F7" s="268" t="str">
        <f>IF(E7="","Class","Specific")</f>
        <v>Class</v>
      </c>
      <c r="G7" s="986"/>
      <c r="H7" s="358" t="str">
        <f>IF(ISERROR(VLOOKUP(I7,ddConstCode,2,FALSE)),"",VLOOKUP(I7,ddConstCode,2,FALSE))</f>
        <v/>
      </c>
      <c r="I7" s="984"/>
      <c r="J7" s="983"/>
      <c r="K7" s="981" t="str">
        <f>IF(H7="","",RIGHT(H7,1) &amp; "1")</f>
        <v/>
      </c>
      <c r="L7" s="981"/>
      <c r="M7" s="983" t="s">
        <v>545</v>
      </c>
      <c r="N7" s="983"/>
      <c r="O7" s="987"/>
      <c r="P7" s="987"/>
      <c r="Q7" s="983"/>
      <c r="R7" s="987"/>
      <c r="S7" s="981"/>
      <c r="T7" s="987"/>
      <c r="U7" s="985"/>
      <c r="V7" s="981"/>
      <c r="W7" s="981"/>
      <c r="X7" s="981">
        <f>IF(VLOOKUP(D7,E_BldgLmt_Lookup,2,FALSE) &lt; (IF(ISNA(VLOOKUP(VLOOKUP(D7,C_LocAddr_Lookup,11,FALSE),ddMineSub,2,FALSE)), 0, VLOOKUP(VLOOKUP(D7,C_LocAddr_Lookup,11,FALSE),ddMineSub,2,FALSE))),VLOOKUP(D7,E_BldgLmt_Lookup,2,FALSE),IF(ISNA(VLOOKUP(VLOOKUP(D7,C_LocAddr_Lookup,11,FALSE),ddMineSub,2,FALSE)), 0, VLOOKUP(VLOOKUP(D7,C_LocAddr_Lookup,11,FALSE),ddMineSub,2,FALSE)))</f>
        <v>0</v>
      </c>
    </row>
    <row r="8" spans="2:27" s="35" customFormat="1" x14ac:dyDescent="0.2">
      <c r="G8" s="371"/>
      <c r="O8" s="371"/>
      <c r="P8" s="371"/>
      <c r="R8" s="371"/>
      <c r="S8" s="269"/>
      <c r="T8" s="371"/>
    </row>
    <row r="9" spans="2:27" x14ac:dyDescent="0.2">
      <c r="G9" s="267"/>
      <c r="O9" s="267"/>
      <c r="P9" s="267"/>
      <c r="R9" s="267"/>
      <c r="S9" s="267"/>
      <c r="T9" s="267"/>
    </row>
  </sheetData>
  <sheetProtection algorithmName="SHA-512" hashValue="AlvMUxH9L2S52wIhdLQ/HihXyY8IHSdgNvSQJC2e8uQy6AzYT68ebCakGiNSTtBFCQ21Xh2QYoNVJm1Pf3258Q==" saltValue="hSbmC6IzbZMniQyCJy/iWQ==" spinCount="100000" sheet="1" objects="1" scenarios="1" formatCells="0"/>
  <sortState xmlns:xlrd2="http://schemas.microsoft.com/office/spreadsheetml/2017/richdata2" ref="B7:T7">
    <sortCondition ref="D6"/>
  </sortState>
  <mergeCells count="5">
    <mergeCell ref="N3:T3"/>
    <mergeCell ref="E4:L4"/>
    <mergeCell ref="N4:P4"/>
    <mergeCell ref="Q4:T4"/>
    <mergeCell ref="Y4:Z4"/>
  </mergeCells>
  <dataValidations count="15">
    <dataValidation type="list" allowBlank="1" showInputMessage="1" showErrorMessage="1" sqref="L2:M2" xr:uid="{00000000-0002-0000-1600-000000000000}">
      <formula1>ddTiers</formula1>
    </dataValidation>
    <dataValidation type="list" allowBlank="1" showInputMessage="1" showErrorMessage="1" sqref="G6" xr:uid="{00000000-0002-0000-1600-000001000000}">
      <formula1>ddSprinkler</formula1>
    </dataValidation>
    <dataValidation type="list" allowBlank="1" showInputMessage="1" showErrorMessage="1" sqref="L1" xr:uid="{00000000-0002-0000-1600-000002000000}">
      <formula1>ddBrokers</formula1>
    </dataValidation>
    <dataValidation type="date" operator="greaterThan" allowBlank="1" showInputMessage="1" showErrorMessage="1" sqref="AA4" xr:uid="{00000000-0002-0000-1600-000003000000}">
      <formula1>41305</formula1>
    </dataValidation>
    <dataValidation type="list" allowBlank="1" showInputMessage="1" showErrorMessage="1" sqref="I1" xr:uid="{00000000-0002-0000-1600-000004000000}">
      <formula1>ddAppType</formula1>
    </dataValidation>
    <dataValidation type="list" allowBlank="1" showInputMessage="1" showErrorMessage="1" sqref="V6:V7" xr:uid="{00000000-0002-0000-1600-000005000000}">
      <formula1>"No, Yes"</formula1>
    </dataValidation>
    <dataValidation type="list" allowBlank="1" showInputMessage="1" showErrorMessage="1" sqref="U6:U7" xr:uid="{00000000-0002-0000-1600-000006000000}">
      <formula1>"1, 2, 5"</formula1>
    </dataValidation>
    <dataValidation type="list" allowBlank="1" showInputMessage="1" showErrorMessage="1" error="Please choose from drop down." sqref="M6:M7" xr:uid="{00000000-0002-0000-1600-000007000000}">
      <formula1>"Specific, Class"</formula1>
    </dataValidation>
    <dataValidation type="list" allowBlank="1" showInputMessage="1" showErrorMessage="1" error="Select Construction Description from list" sqref="I6:I7" xr:uid="{00000000-0002-0000-1600-000008000000}">
      <formula1>ddConstDesc</formula1>
    </dataValidation>
    <dataValidation type="textLength" operator="equal" allowBlank="1" showInputMessage="1" showErrorMessage="1" error="Must be 4 character date in the format MMYY." prompt="Enter date format MMYY." sqref="E6:E7" xr:uid="{00000000-0002-0000-1600-000009000000}">
      <formula1>4</formula1>
    </dataValidation>
    <dataValidation type="list" allowBlank="1" showInputMessage="1" showErrorMessage="1" error="Please select from Drop Down." sqref="G7" xr:uid="{00000000-0002-0000-1600-00000A000000}">
      <formula1>ddSprinkler</formula1>
    </dataValidation>
    <dataValidation type="textLength" operator="equal" allowBlank="1" showInputMessage="1" showErrorMessage="1" error="Enter 4 position class code" prompt="Enter 4 position class code" sqref="Q7 N6:N7" xr:uid="{00000000-0002-0000-1600-00000B000000}">
      <formula1>4</formula1>
    </dataValidation>
    <dataValidation type="decimal" allowBlank="1" showInputMessage="1" showErrorMessage="1" error="Must be greater than 0." prompt="Enter rate greater than 0 and less than or equal to 1." sqref="O6:P7 R6:R7 T6:T7" xr:uid="{00000000-0002-0000-1600-00000C000000}">
      <formula1>0.0001</formula1>
      <formula2>1</formula2>
    </dataValidation>
    <dataValidation type="textLength" allowBlank="1" showInputMessage="1" showErrorMessage="1" error="Enter 2 position protection class code including any leading zeros." sqref="J6:J7" xr:uid="{00000000-0002-0000-1600-00000D000000}">
      <formula1>2</formula1>
      <formula2>2</formula2>
    </dataValidation>
    <dataValidation type="list" allowBlank="1" showInputMessage="1" showErrorMessage="1" sqref="W6:W7" xr:uid="{00000000-0002-0000-1600-00000E000000}">
      <formula1>"N, Y"</formula1>
    </dataValidation>
  </dataValidations>
  <pageMargins left="0.25" right="0.25" top="0.75" bottom="0.75" header="0.3" footer="0.3"/>
  <pageSetup scale="59" orientation="landscape" r:id="rId1"/>
  <headerFooter>
    <oddHeader>&amp;C&amp;"Arial,Bold"LOSS COSTS</oddHeader>
    <oddFooter xml:space="preserve">&amp;C© 2007-2016 Harco National Insurance Company. All rights reserved.
</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dimension ref="A1:AW108"/>
  <sheetViews>
    <sheetView topLeftCell="A82" zoomScaleNormal="100" workbookViewId="0">
      <pane xSplit="4" topLeftCell="E1" activePane="topRight" state="frozen"/>
      <selection pane="topRight" activeCell="K9" sqref="K9:K108"/>
    </sheetView>
  </sheetViews>
  <sheetFormatPr defaultRowHeight="12.75" x14ac:dyDescent="0.2"/>
  <cols>
    <col min="1" max="1" width="15" customWidth="1"/>
    <col min="2" max="2" width="18" customWidth="1"/>
    <col min="3" max="3" width="19.28515625" customWidth="1"/>
    <col min="4" max="4" width="26.5703125" customWidth="1"/>
    <col min="5" max="5" width="17.28515625" customWidth="1"/>
    <col min="7" max="7" width="11.28515625" customWidth="1"/>
    <col min="8" max="8" width="17.28515625" customWidth="1"/>
    <col min="9" max="9" width="18.28515625" customWidth="1"/>
    <col min="10" max="11" width="11.28515625" customWidth="1"/>
    <col min="12" max="12" width="51.5703125" customWidth="1"/>
    <col min="13" max="13" width="25.28515625" customWidth="1"/>
    <col min="15" max="15" width="10.28515625" customWidth="1"/>
    <col min="16" max="16" width="14.85546875" customWidth="1"/>
    <col min="17" max="17" width="11.5703125" customWidth="1"/>
    <col min="18" max="18" width="11.140625" customWidth="1"/>
    <col min="19" max="19" width="10.7109375" customWidth="1"/>
    <col min="20" max="20" width="13.7109375" customWidth="1"/>
    <col min="21" max="21" width="14.7109375" customWidth="1"/>
    <col min="22" max="22" width="14.140625" customWidth="1"/>
    <col min="23" max="23" width="12.28515625" customWidth="1"/>
    <col min="24" max="24" width="13.85546875" customWidth="1"/>
    <col min="25" max="25" width="11.28515625" customWidth="1"/>
    <col min="26" max="26" width="11.42578125" customWidth="1"/>
    <col min="27" max="27" width="14.85546875" customWidth="1"/>
    <col min="28" max="28" width="14.5703125" customWidth="1"/>
    <col min="29" max="29" width="16" customWidth="1"/>
    <col min="30" max="34" width="14.28515625" customWidth="1"/>
    <col min="35" max="35" width="13.42578125" customWidth="1"/>
    <col min="36" max="39" width="13.140625" customWidth="1"/>
    <col min="40" max="43" width="16" customWidth="1"/>
    <col min="44" max="44" width="14.42578125" customWidth="1"/>
    <col min="45" max="45" width="17" customWidth="1"/>
  </cols>
  <sheetData>
    <row r="1" spans="1:49" ht="44.45" customHeight="1" x14ac:dyDescent="0.2">
      <c r="A1" s="1894" t="s">
        <v>1963</v>
      </c>
      <c r="B1" s="1894"/>
      <c r="C1" s="1894"/>
      <c r="D1" s="1894"/>
      <c r="E1" s="18"/>
      <c r="AV1" s="556"/>
      <c r="AW1" s="557"/>
    </row>
    <row r="2" spans="1:49" ht="15" x14ac:dyDescent="0.2">
      <c r="A2" s="507"/>
      <c r="AV2" s="556"/>
      <c r="AW2" s="557"/>
    </row>
    <row r="3" spans="1:49" ht="15" x14ac:dyDescent="0.2">
      <c r="A3" s="507"/>
      <c r="AV3" s="556"/>
      <c r="AW3" s="557"/>
    </row>
    <row r="4" spans="1:49" ht="15" x14ac:dyDescent="0.2">
      <c r="A4" s="507"/>
      <c r="AV4" s="556"/>
      <c r="AW4" s="557"/>
    </row>
    <row r="5" spans="1:49" ht="15" x14ac:dyDescent="0.2">
      <c r="A5" s="507"/>
      <c r="AV5" s="556"/>
      <c r="AW5" s="557"/>
    </row>
    <row r="6" spans="1:49" ht="15" x14ac:dyDescent="0.2">
      <c r="A6" s="558" t="s">
        <v>1805</v>
      </c>
      <c r="B6" s="559"/>
      <c r="C6" s="559"/>
      <c r="D6" s="559"/>
      <c r="E6" s="559"/>
      <c r="AV6" s="556"/>
      <c r="AW6" s="557"/>
    </row>
    <row r="7" spans="1:49" s="554" customFormat="1" x14ac:dyDescent="0.2">
      <c r="A7" s="539" t="str">
        <f t="shared" ref="A7" si="0">IF(AND(F7 &gt; 0, F7 &lt;&gt; "z"), A_Quote, "")</f>
        <v/>
      </c>
      <c r="B7" s="540"/>
      <c r="C7" s="541" t="s">
        <v>1799</v>
      </c>
      <c r="D7" s="539">
        <f t="shared" ref="D7:D40" si="1">A_First_Named_Insured</f>
        <v>0</v>
      </c>
      <c r="E7" s="542" t="str">
        <f t="shared" ref="E7:E40" si="2">A_Business_Type_Code_HC</f>
        <v>Auto</v>
      </c>
      <c r="F7" s="542"/>
      <c r="G7" s="542"/>
      <c r="H7" s="543" t="str">
        <f t="shared" ref="H7" si="3">"LocGroup_"&amp;F7</f>
        <v>LocGroup_</v>
      </c>
      <c r="I7" s="543">
        <v>0</v>
      </c>
      <c r="J7" s="542">
        <f>A_Prop_Eff_Date</f>
        <v>0</v>
      </c>
      <c r="K7" s="544"/>
      <c r="L7" s="540"/>
      <c r="M7" s="540"/>
      <c r="N7" s="540"/>
      <c r="O7" s="540"/>
      <c r="P7" s="545">
        <v>312</v>
      </c>
      <c r="Q7" s="546"/>
      <c r="R7" s="546"/>
      <c r="S7" s="546"/>
      <c r="T7" s="547"/>
      <c r="U7" s="548"/>
      <c r="V7" s="549">
        <f>0.1*U7</f>
        <v>0</v>
      </c>
      <c r="W7" s="548"/>
      <c r="X7" s="548"/>
      <c r="Y7" s="548"/>
      <c r="Z7" s="548"/>
      <c r="AA7" s="548"/>
      <c r="AB7" s="548"/>
      <c r="AC7" s="550" t="s">
        <v>1800</v>
      </c>
      <c r="AD7" s="550" t="s">
        <v>263</v>
      </c>
      <c r="AE7" s="549">
        <f>U7+V7</f>
        <v>0</v>
      </c>
      <c r="AF7" s="549">
        <f>Z7+AA7+AB7</f>
        <v>0</v>
      </c>
      <c r="AG7" s="549">
        <f>W7+Y7</f>
        <v>0</v>
      </c>
      <c r="AH7" s="549">
        <f>X7</f>
        <v>0</v>
      </c>
      <c r="AI7" s="551" t="s">
        <v>263</v>
      </c>
      <c r="AJ7" s="552">
        <f>AE7</f>
        <v>0</v>
      </c>
      <c r="AK7" s="552">
        <f>AF7</f>
        <v>0</v>
      </c>
      <c r="AL7" s="552">
        <f>AG7</f>
        <v>0</v>
      </c>
      <c r="AM7" s="552">
        <f>AH7</f>
        <v>0</v>
      </c>
      <c r="AN7" s="552" t="str">
        <f>IF($T7&gt;=1,(($T7/100)*U7),"Wind % Ded &lt; 1")</f>
        <v>Wind % Ded &lt; 1</v>
      </c>
      <c r="AO7" s="552" t="str">
        <f>IF($T7&gt;=1,(($T7/100)*AK7),"Wind % Ded &lt; 1")</f>
        <v>Wind % Ded &lt; 1</v>
      </c>
      <c r="AP7" s="552" t="str">
        <f>IF($T7&gt;=1,(($T7/100)*AL7),"Wind % Ded &lt; 1")</f>
        <v>Wind % Ded &lt; 1</v>
      </c>
      <c r="AQ7" s="552">
        <f>IF($AM7&gt;0,((AM7/365)*3),0)</f>
        <v>0</v>
      </c>
      <c r="AR7" s="553"/>
      <c r="AS7" s="553"/>
      <c r="AV7" s="556"/>
      <c r="AW7" s="557"/>
    </row>
    <row r="8" spans="1:49" ht="51" x14ac:dyDescent="0.2">
      <c r="A8" s="508" t="s">
        <v>1806</v>
      </c>
      <c r="B8" s="509" t="s">
        <v>1757</v>
      </c>
      <c r="C8" s="510" t="s">
        <v>1758</v>
      </c>
      <c r="D8" s="511" t="s">
        <v>1759</v>
      </c>
      <c r="E8" s="509" t="s">
        <v>1760</v>
      </c>
      <c r="F8" s="512" t="s">
        <v>1761</v>
      </c>
      <c r="G8" s="512" t="s">
        <v>1762</v>
      </c>
      <c r="H8" s="513" t="s">
        <v>1763</v>
      </c>
      <c r="I8" s="513" t="s">
        <v>1764</v>
      </c>
      <c r="J8" s="514" t="s">
        <v>1765</v>
      </c>
      <c r="K8" s="514" t="s">
        <v>1766</v>
      </c>
      <c r="L8" s="509" t="s">
        <v>1767</v>
      </c>
      <c r="M8" s="509" t="s">
        <v>599</v>
      </c>
      <c r="N8" s="509" t="s">
        <v>600</v>
      </c>
      <c r="O8" s="509" t="s">
        <v>1768</v>
      </c>
      <c r="P8" s="515" t="s">
        <v>1769</v>
      </c>
      <c r="Q8" s="516" t="s">
        <v>1770</v>
      </c>
      <c r="R8" s="516" t="s">
        <v>1771</v>
      </c>
      <c r="S8" s="516" t="s">
        <v>1772</v>
      </c>
      <c r="T8" s="517" t="s">
        <v>1773</v>
      </c>
      <c r="U8" s="518" t="s">
        <v>1774</v>
      </c>
      <c r="V8" s="519" t="s">
        <v>1775</v>
      </c>
      <c r="W8" s="518" t="s">
        <v>1776</v>
      </c>
      <c r="X8" s="518" t="s">
        <v>1777</v>
      </c>
      <c r="Y8" s="518" t="s">
        <v>1778</v>
      </c>
      <c r="Z8" s="518" t="s">
        <v>1779</v>
      </c>
      <c r="AA8" s="518" t="s">
        <v>1780</v>
      </c>
      <c r="AB8" s="518" t="s">
        <v>1781</v>
      </c>
      <c r="AC8" s="520" t="s">
        <v>1782</v>
      </c>
      <c r="AD8" s="520" t="s">
        <v>1783</v>
      </c>
      <c r="AE8" s="521" t="s">
        <v>1784</v>
      </c>
      <c r="AF8" s="521" t="s">
        <v>1785</v>
      </c>
      <c r="AG8" s="521" t="s">
        <v>1786</v>
      </c>
      <c r="AH8" s="521" t="s">
        <v>1787</v>
      </c>
      <c r="AI8" s="520" t="s">
        <v>1788</v>
      </c>
      <c r="AJ8" s="522" t="s">
        <v>1789</v>
      </c>
      <c r="AK8" s="522" t="s">
        <v>1790</v>
      </c>
      <c r="AL8" s="522" t="s">
        <v>1791</v>
      </c>
      <c r="AM8" s="522" t="s">
        <v>1792</v>
      </c>
      <c r="AN8" s="522" t="s">
        <v>1793</v>
      </c>
      <c r="AO8" s="522" t="s">
        <v>1794</v>
      </c>
      <c r="AP8" s="522" t="s">
        <v>1795</v>
      </c>
      <c r="AQ8" s="522" t="s">
        <v>1796</v>
      </c>
      <c r="AR8" s="523" t="s">
        <v>1797</v>
      </c>
      <c r="AS8" s="523" t="s">
        <v>1798</v>
      </c>
    </row>
    <row r="9" spans="1:49" x14ac:dyDescent="0.2">
      <c r="A9" s="538" t="str">
        <f t="shared" ref="A9:A40" si="4">IF(AND(F9 &gt; 0, F9 &lt;&gt; "z"), A_Quote, "")</f>
        <v/>
      </c>
      <c r="B9" s="524"/>
      <c r="C9" s="525" t="s">
        <v>1799</v>
      </c>
      <c r="D9" s="538">
        <f t="shared" si="1"/>
        <v>0</v>
      </c>
      <c r="E9" s="526" t="str">
        <f t="shared" si="2"/>
        <v>Auto</v>
      </c>
      <c r="F9" s="526"/>
      <c r="G9" s="526"/>
      <c r="H9" s="527" t="str">
        <f t="shared" ref="H9:H72" si="5">"LocGroup_"&amp;F9</f>
        <v>LocGroup_</v>
      </c>
      <c r="I9" s="527">
        <v>0</v>
      </c>
      <c r="J9" s="528">
        <f t="shared" ref="J9:J40" si="6">A_Prop_Eff_Date</f>
        <v>0</v>
      </c>
      <c r="K9" s="528">
        <f>J9+365</f>
        <v>365</v>
      </c>
      <c r="L9" s="524"/>
      <c r="M9" s="524"/>
      <c r="N9" s="524"/>
      <c r="O9" s="524"/>
      <c r="P9" s="529">
        <v>312</v>
      </c>
      <c r="Q9" s="530"/>
      <c r="R9" s="530"/>
      <c r="S9" s="530"/>
      <c r="T9" s="531"/>
      <c r="U9" s="532"/>
      <c r="V9" s="533">
        <f>0.1*U9</f>
        <v>0</v>
      </c>
      <c r="W9" s="532"/>
      <c r="X9" s="532"/>
      <c r="Y9" s="532"/>
      <c r="Z9" s="532"/>
      <c r="AA9" s="532"/>
      <c r="AB9" s="532"/>
      <c r="AC9" s="534" t="s">
        <v>1800</v>
      </c>
      <c r="AD9" s="534" t="s">
        <v>263</v>
      </c>
      <c r="AE9" s="533">
        <f>U9+V9</f>
        <v>0</v>
      </c>
      <c r="AF9" s="533">
        <f>Z9+AA9+AB9</f>
        <v>0</v>
      </c>
      <c r="AG9" s="533">
        <f>W9+Y9</f>
        <v>0</v>
      </c>
      <c r="AH9" s="533">
        <f>X9</f>
        <v>0</v>
      </c>
      <c r="AI9" s="535" t="s">
        <v>263</v>
      </c>
      <c r="AJ9" s="536">
        <f>AE9</f>
        <v>0</v>
      </c>
      <c r="AK9" s="536">
        <f>AF9</f>
        <v>0</v>
      </c>
      <c r="AL9" s="536">
        <f>AG9</f>
        <v>0</v>
      </c>
      <c r="AM9" s="536">
        <f>AH9</f>
        <v>0</v>
      </c>
      <c r="AN9" s="536" t="str">
        <f>IF($T9&gt;=1,(($T9/100)*U9),"Wind % Ded &lt; 1")</f>
        <v>Wind % Ded &lt; 1</v>
      </c>
      <c r="AO9" s="536" t="str">
        <f>IF($T9&gt;=1,(($T9/100)*AK9),"Wind % Ded &lt; 1")</f>
        <v>Wind % Ded &lt; 1</v>
      </c>
      <c r="AP9" s="536" t="str">
        <f>IF($T9&gt;=1,(($T9/100)*AL9),"Wind % Ded &lt; 1")</f>
        <v>Wind % Ded &lt; 1</v>
      </c>
      <c r="AQ9" s="536">
        <f>IF($AM9&gt;0,((AM9/365)*3),0)</f>
        <v>0</v>
      </c>
      <c r="AR9" s="537"/>
      <c r="AS9" s="537"/>
    </row>
    <row r="10" spans="1:49" x14ac:dyDescent="0.2">
      <c r="A10" s="538" t="str">
        <f t="shared" si="4"/>
        <v/>
      </c>
      <c r="B10" s="524"/>
      <c r="C10" s="525" t="s">
        <v>1799</v>
      </c>
      <c r="D10" s="538">
        <f t="shared" si="1"/>
        <v>0</v>
      </c>
      <c r="E10" s="526" t="str">
        <f t="shared" si="2"/>
        <v>Auto</v>
      </c>
      <c r="F10" s="526"/>
      <c r="G10" s="526"/>
      <c r="H10" s="527" t="str">
        <f t="shared" si="5"/>
        <v>LocGroup_</v>
      </c>
      <c r="I10" s="527">
        <v>0</v>
      </c>
      <c r="J10" s="528">
        <f t="shared" si="6"/>
        <v>0</v>
      </c>
      <c r="K10" s="528">
        <f t="shared" ref="K10:K73" si="7">J10+365</f>
        <v>365</v>
      </c>
      <c r="L10" s="524"/>
      <c r="M10" s="524"/>
      <c r="N10" s="524"/>
      <c r="O10" s="524"/>
      <c r="P10" s="529">
        <v>312</v>
      </c>
      <c r="Q10" s="530"/>
      <c r="R10" s="530"/>
      <c r="S10" s="530"/>
      <c r="T10" s="531"/>
      <c r="U10" s="532"/>
      <c r="V10" s="533">
        <f t="shared" ref="V10:V73" si="8">0.1*U10</f>
        <v>0</v>
      </c>
      <c r="W10" s="532"/>
      <c r="X10" s="532"/>
      <c r="Y10" s="532"/>
      <c r="Z10" s="532"/>
      <c r="AA10" s="532"/>
      <c r="AB10" s="532"/>
      <c r="AC10" s="534" t="s">
        <v>1800</v>
      </c>
      <c r="AD10" s="534" t="s">
        <v>263</v>
      </c>
      <c r="AE10" s="533">
        <f t="shared" ref="AE10:AE73" si="9">U10+V10</f>
        <v>0</v>
      </c>
      <c r="AF10" s="533">
        <f t="shared" ref="AF10:AF73" si="10">Z10+AA10+AB10</f>
        <v>0</v>
      </c>
      <c r="AG10" s="533">
        <f t="shared" ref="AG10:AG73" si="11">W10+Y10</f>
        <v>0</v>
      </c>
      <c r="AH10" s="533">
        <f t="shared" ref="AH10:AH73" si="12">X10</f>
        <v>0</v>
      </c>
      <c r="AI10" s="535" t="s">
        <v>263</v>
      </c>
      <c r="AJ10" s="536">
        <f t="shared" ref="AJ10:AM25" si="13">AE10</f>
        <v>0</v>
      </c>
      <c r="AK10" s="536">
        <f t="shared" si="13"/>
        <v>0</v>
      </c>
      <c r="AL10" s="536">
        <f t="shared" si="13"/>
        <v>0</v>
      </c>
      <c r="AM10" s="536">
        <f t="shared" si="13"/>
        <v>0</v>
      </c>
      <c r="AN10" s="536" t="str">
        <f t="shared" ref="AN10:AN73" si="14">IF($T10&gt;=1,(($T10/100)*U10),"Wind % Ded &lt; 1")</f>
        <v>Wind % Ded &lt; 1</v>
      </c>
      <c r="AO10" s="536" t="str">
        <f t="shared" ref="AO10:AP25" si="15">IF($T10&gt;=1,(($T10/100)*AK10),"Wind % Ded &lt; 1")</f>
        <v>Wind % Ded &lt; 1</v>
      </c>
      <c r="AP10" s="536" t="str">
        <f t="shared" si="15"/>
        <v>Wind % Ded &lt; 1</v>
      </c>
      <c r="AQ10" s="536">
        <f t="shared" ref="AQ10:AQ73" si="16">IF($AM10&gt;0,((AM10/365)*3),0)</f>
        <v>0</v>
      </c>
      <c r="AR10" s="537"/>
      <c r="AS10" s="537"/>
    </row>
    <row r="11" spans="1:49" x14ac:dyDescent="0.2">
      <c r="A11" s="538" t="str">
        <f t="shared" si="4"/>
        <v/>
      </c>
      <c r="B11" s="524"/>
      <c r="C11" s="525" t="s">
        <v>1799</v>
      </c>
      <c r="D11" s="538">
        <f t="shared" si="1"/>
        <v>0</v>
      </c>
      <c r="E11" s="526" t="str">
        <f t="shared" si="2"/>
        <v>Auto</v>
      </c>
      <c r="F11" s="526"/>
      <c r="G11" s="526"/>
      <c r="H11" s="527" t="str">
        <f t="shared" si="5"/>
        <v>LocGroup_</v>
      </c>
      <c r="I11" s="527">
        <v>0</v>
      </c>
      <c r="J11" s="528">
        <f t="shared" si="6"/>
        <v>0</v>
      </c>
      <c r="K11" s="528">
        <f t="shared" si="7"/>
        <v>365</v>
      </c>
      <c r="L11" s="524"/>
      <c r="M11" s="524"/>
      <c r="N11" s="524"/>
      <c r="O11" s="524"/>
      <c r="P11" s="529">
        <v>312</v>
      </c>
      <c r="Q11" s="530"/>
      <c r="R11" s="530"/>
      <c r="S11" s="530"/>
      <c r="T11" s="531"/>
      <c r="U11" s="532"/>
      <c r="V11" s="533">
        <f t="shared" si="8"/>
        <v>0</v>
      </c>
      <c r="W11" s="532"/>
      <c r="X11" s="532"/>
      <c r="Y11" s="532"/>
      <c r="Z11" s="532"/>
      <c r="AA11" s="532"/>
      <c r="AB11" s="532"/>
      <c r="AC11" s="534" t="s">
        <v>1800</v>
      </c>
      <c r="AD11" s="534" t="s">
        <v>263</v>
      </c>
      <c r="AE11" s="533">
        <f t="shared" si="9"/>
        <v>0</v>
      </c>
      <c r="AF11" s="533">
        <f t="shared" si="10"/>
        <v>0</v>
      </c>
      <c r="AG11" s="533">
        <f t="shared" si="11"/>
        <v>0</v>
      </c>
      <c r="AH11" s="533">
        <f t="shared" si="12"/>
        <v>0</v>
      </c>
      <c r="AI11" s="535" t="s">
        <v>263</v>
      </c>
      <c r="AJ11" s="536">
        <f t="shared" si="13"/>
        <v>0</v>
      </c>
      <c r="AK11" s="536">
        <f t="shared" si="13"/>
        <v>0</v>
      </c>
      <c r="AL11" s="536">
        <f t="shared" si="13"/>
        <v>0</v>
      </c>
      <c r="AM11" s="536">
        <f t="shared" si="13"/>
        <v>0</v>
      </c>
      <c r="AN11" s="536" t="str">
        <f t="shared" si="14"/>
        <v>Wind % Ded &lt; 1</v>
      </c>
      <c r="AO11" s="536" t="str">
        <f t="shared" si="15"/>
        <v>Wind % Ded &lt; 1</v>
      </c>
      <c r="AP11" s="536" t="str">
        <f t="shared" si="15"/>
        <v>Wind % Ded &lt; 1</v>
      </c>
      <c r="AQ11" s="536">
        <f t="shared" si="16"/>
        <v>0</v>
      </c>
      <c r="AR11" s="537"/>
      <c r="AS11" s="537"/>
    </row>
    <row r="12" spans="1:49" x14ac:dyDescent="0.2">
      <c r="A12" s="538" t="str">
        <f t="shared" si="4"/>
        <v/>
      </c>
      <c r="B12" s="524"/>
      <c r="C12" s="525" t="s">
        <v>1799</v>
      </c>
      <c r="D12" s="538">
        <f t="shared" si="1"/>
        <v>0</v>
      </c>
      <c r="E12" s="526" t="str">
        <f t="shared" si="2"/>
        <v>Auto</v>
      </c>
      <c r="F12" s="526"/>
      <c r="G12" s="526"/>
      <c r="H12" s="527" t="str">
        <f t="shared" si="5"/>
        <v>LocGroup_</v>
      </c>
      <c r="I12" s="527">
        <v>0</v>
      </c>
      <c r="J12" s="528">
        <f t="shared" si="6"/>
        <v>0</v>
      </c>
      <c r="K12" s="528">
        <f t="shared" si="7"/>
        <v>365</v>
      </c>
      <c r="L12" s="524"/>
      <c r="M12" s="524"/>
      <c r="N12" s="524"/>
      <c r="O12" s="524"/>
      <c r="P12" s="529">
        <v>312</v>
      </c>
      <c r="Q12" s="530"/>
      <c r="R12" s="530"/>
      <c r="S12" s="530"/>
      <c r="T12" s="531"/>
      <c r="U12" s="532"/>
      <c r="V12" s="533">
        <f t="shared" si="8"/>
        <v>0</v>
      </c>
      <c r="W12" s="532"/>
      <c r="X12" s="532"/>
      <c r="Y12" s="532"/>
      <c r="Z12" s="532"/>
      <c r="AA12" s="532"/>
      <c r="AB12" s="532"/>
      <c r="AC12" s="534" t="s">
        <v>1800</v>
      </c>
      <c r="AD12" s="534" t="s">
        <v>263</v>
      </c>
      <c r="AE12" s="533">
        <f t="shared" si="9"/>
        <v>0</v>
      </c>
      <c r="AF12" s="533">
        <f t="shared" si="10"/>
        <v>0</v>
      </c>
      <c r="AG12" s="533">
        <f t="shared" si="11"/>
        <v>0</v>
      </c>
      <c r="AH12" s="533">
        <f t="shared" si="12"/>
        <v>0</v>
      </c>
      <c r="AI12" s="535" t="s">
        <v>263</v>
      </c>
      <c r="AJ12" s="536">
        <f t="shared" si="13"/>
        <v>0</v>
      </c>
      <c r="AK12" s="536">
        <f t="shared" si="13"/>
        <v>0</v>
      </c>
      <c r="AL12" s="536">
        <f t="shared" si="13"/>
        <v>0</v>
      </c>
      <c r="AM12" s="536">
        <f t="shared" si="13"/>
        <v>0</v>
      </c>
      <c r="AN12" s="536" t="str">
        <f t="shared" si="14"/>
        <v>Wind % Ded &lt; 1</v>
      </c>
      <c r="AO12" s="536" t="str">
        <f t="shared" si="15"/>
        <v>Wind % Ded &lt; 1</v>
      </c>
      <c r="AP12" s="536" t="str">
        <f t="shared" si="15"/>
        <v>Wind % Ded &lt; 1</v>
      </c>
      <c r="AQ12" s="536">
        <f t="shared" si="16"/>
        <v>0</v>
      </c>
      <c r="AR12" s="537"/>
      <c r="AS12" s="537"/>
    </row>
    <row r="13" spans="1:49" x14ac:dyDescent="0.2">
      <c r="A13" s="538" t="str">
        <f t="shared" si="4"/>
        <v/>
      </c>
      <c r="B13" s="524"/>
      <c r="C13" s="525" t="s">
        <v>1799</v>
      </c>
      <c r="D13" s="538">
        <f t="shared" si="1"/>
        <v>0</v>
      </c>
      <c r="E13" s="526" t="str">
        <f t="shared" si="2"/>
        <v>Auto</v>
      </c>
      <c r="F13" s="526"/>
      <c r="G13" s="526"/>
      <c r="H13" s="527" t="str">
        <f t="shared" si="5"/>
        <v>LocGroup_</v>
      </c>
      <c r="I13" s="527">
        <v>0</v>
      </c>
      <c r="J13" s="528">
        <f t="shared" si="6"/>
        <v>0</v>
      </c>
      <c r="K13" s="528">
        <f t="shared" si="7"/>
        <v>365</v>
      </c>
      <c r="L13" s="524"/>
      <c r="M13" s="524"/>
      <c r="N13" s="524"/>
      <c r="O13" s="524"/>
      <c r="P13" s="529">
        <v>312</v>
      </c>
      <c r="Q13" s="530"/>
      <c r="R13" s="530"/>
      <c r="S13" s="530"/>
      <c r="T13" s="531"/>
      <c r="U13" s="532"/>
      <c r="V13" s="533">
        <f t="shared" si="8"/>
        <v>0</v>
      </c>
      <c r="W13" s="532"/>
      <c r="X13" s="532"/>
      <c r="Y13" s="532"/>
      <c r="Z13" s="532"/>
      <c r="AA13" s="532"/>
      <c r="AB13" s="532"/>
      <c r="AC13" s="534" t="s">
        <v>1800</v>
      </c>
      <c r="AD13" s="534" t="s">
        <v>263</v>
      </c>
      <c r="AE13" s="533">
        <f t="shared" si="9"/>
        <v>0</v>
      </c>
      <c r="AF13" s="533">
        <f t="shared" si="10"/>
        <v>0</v>
      </c>
      <c r="AG13" s="533">
        <f t="shared" si="11"/>
        <v>0</v>
      </c>
      <c r="AH13" s="533">
        <f t="shared" si="12"/>
        <v>0</v>
      </c>
      <c r="AI13" s="535" t="s">
        <v>263</v>
      </c>
      <c r="AJ13" s="536">
        <f t="shared" si="13"/>
        <v>0</v>
      </c>
      <c r="AK13" s="536">
        <f t="shared" si="13"/>
        <v>0</v>
      </c>
      <c r="AL13" s="536">
        <f t="shared" si="13"/>
        <v>0</v>
      </c>
      <c r="AM13" s="536">
        <f t="shared" si="13"/>
        <v>0</v>
      </c>
      <c r="AN13" s="536" t="str">
        <f t="shared" si="14"/>
        <v>Wind % Ded &lt; 1</v>
      </c>
      <c r="AO13" s="536" t="str">
        <f t="shared" si="15"/>
        <v>Wind % Ded &lt; 1</v>
      </c>
      <c r="AP13" s="536" t="str">
        <f t="shared" si="15"/>
        <v>Wind % Ded &lt; 1</v>
      </c>
      <c r="AQ13" s="536">
        <f t="shared" si="16"/>
        <v>0</v>
      </c>
      <c r="AR13" s="537"/>
      <c r="AS13" s="537"/>
    </row>
    <row r="14" spans="1:49" x14ac:dyDescent="0.2">
      <c r="A14" s="538" t="str">
        <f t="shared" si="4"/>
        <v/>
      </c>
      <c r="B14" s="524"/>
      <c r="C14" s="525" t="s">
        <v>1799</v>
      </c>
      <c r="D14" s="538">
        <f t="shared" si="1"/>
        <v>0</v>
      </c>
      <c r="E14" s="526" t="str">
        <f t="shared" si="2"/>
        <v>Auto</v>
      </c>
      <c r="F14" s="526"/>
      <c r="G14" s="526"/>
      <c r="H14" s="527" t="str">
        <f t="shared" si="5"/>
        <v>LocGroup_</v>
      </c>
      <c r="I14" s="527">
        <v>0</v>
      </c>
      <c r="J14" s="528">
        <f t="shared" si="6"/>
        <v>0</v>
      </c>
      <c r="K14" s="528">
        <f t="shared" si="7"/>
        <v>365</v>
      </c>
      <c r="L14" s="524"/>
      <c r="M14" s="524"/>
      <c r="N14" s="524"/>
      <c r="O14" s="524"/>
      <c r="P14" s="529">
        <v>312</v>
      </c>
      <c r="Q14" s="530"/>
      <c r="R14" s="530"/>
      <c r="S14" s="530"/>
      <c r="T14" s="531"/>
      <c r="U14" s="532"/>
      <c r="V14" s="533">
        <f t="shared" si="8"/>
        <v>0</v>
      </c>
      <c r="W14" s="532"/>
      <c r="X14" s="532"/>
      <c r="Y14" s="532"/>
      <c r="Z14" s="532"/>
      <c r="AA14" s="532"/>
      <c r="AB14" s="532"/>
      <c r="AC14" s="534" t="s">
        <v>1800</v>
      </c>
      <c r="AD14" s="534" t="s">
        <v>263</v>
      </c>
      <c r="AE14" s="533">
        <f t="shared" si="9"/>
        <v>0</v>
      </c>
      <c r="AF14" s="533">
        <f t="shared" si="10"/>
        <v>0</v>
      </c>
      <c r="AG14" s="533">
        <f t="shared" si="11"/>
        <v>0</v>
      </c>
      <c r="AH14" s="533">
        <f t="shared" si="12"/>
        <v>0</v>
      </c>
      <c r="AI14" s="535" t="s">
        <v>263</v>
      </c>
      <c r="AJ14" s="536">
        <f t="shared" si="13"/>
        <v>0</v>
      </c>
      <c r="AK14" s="536">
        <f t="shared" si="13"/>
        <v>0</v>
      </c>
      <c r="AL14" s="536">
        <f t="shared" si="13"/>
        <v>0</v>
      </c>
      <c r="AM14" s="536">
        <f t="shared" si="13"/>
        <v>0</v>
      </c>
      <c r="AN14" s="536" t="str">
        <f t="shared" si="14"/>
        <v>Wind % Ded &lt; 1</v>
      </c>
      <c r="AO14" s="536" t="str">
        <f t="shared" si="15"/>
        <v>Wind % Ded &lt; 1</v>
      </c>
      <c r="AP14" s="536" t="str">
        <f t="shared" si="15"/>
        <v>Wind % Ded &lt; 1</v>
      </c>
      <c r="AQ14" s="536">
        <f t="shared" si="16"/>
        <v>0</v>
      </c>
      <c r="AR14" s="537"/>
      <c r="AS14" s="537"/>
    </row>
    <row r="15" spans="1:49" x14ac:dyDescent="0.2">
      <c r="A15" s="538" t="str">
        <f t="shared" si="4"/>
        <v/>
      </c>
      <c r="B15" s="524"/>
      <c r="C15" s="525" t="s">
        <v>1799</v>
      </c>
      <c r="D15" s="538">
        <f t="shared" si="1"/>
        <v>0</v>
      </c>
      <c r="E15" s="526" t="str">
        <f t="shared" si="2"/>
        <v>Auto</v>
      </c>
      <c r="F15" s="526"/>
      <c r="G15" s="526"/>
      <c r="H15" s="527" t="str">
        <f t="shared" si="5"/>
        <v>LocGroup_</v>
      </c>
      <c r="I15" s="527">
        <v>0</v>
      </c>
      <c r="J15" s="528">
        <f t="shared" si="6"/>
        <v>0</v>
      </c>
      <c r="K15" s="528">
        <f t="shared" si="7"/>
        <v>365</v>
      </c>
      <c r="L15" s="524"/>
      <c r="M15" s="524"/>
      <c r="N15" s="524"/>
      <c r="O15" s="524"/>
      <c r="P15" s="529">
        <v>312</v>
      </c>
      <c r="Q15" s="530"/>
      <c r="R15" s="530"/>
      <c r="S15" s="530"/>
      <c r="T15" s="531"/>
      <c r="U15" s="532"/>
      <c r="V15" s="533">
        <f t="shared" si="8"/>
        <v>0</v>
      </c>
      <c r="W15" s="532"/>
      <c r="X15" s="532"/>
      <c r="Y15" s="532"/>
      <c r="Z15" s="532"/>
      <c r="AA15" s="532"/>
      <c r="AB15" s="532"/>
      <c r="AC15" s="534" t="s">
        <v>1800</v>
      </c>
      <c r="AD15" s="534" t="s">
        <v>263</v>
      </c>
      <c r="AE15" s="533">
        <f t="shared" si="9"/>
        <v>0</v>
      </c>
      <c r="AF15" s="533">
        <f t="shared" si="10"/>
        <v>0</v>
      </c>
      <c r="AG15" s="533">
        <f t="shared" si="11"/>
        <v>0</v>
      </c>
      <c r="AH15" s="533">
        <f t="shared" si="12"/>
        <v>0</v>
      </c>
      <c r="AI15" s="535" t="s">
        <v>263</v>
      </c>
      <c r="AJ15" s="536">
        <f t="shared" si="13"/>
        <v>0</v>
      </c>
      <c r="AK15" s="536">
        <f t="shared" si="13"/>
        <v>0</v>
      </c>
      <c r="AL15" s="536">
        <f t="shared" si="13"/>
        <v>0</v>
      </c>
      <c r="AM15" s="536">
        <f t="shared" si="13"/>
        <v>0</v>
      </c>
      <c r="AN15" s="536" t="str">
        <f t="shared" si="14"/>
        <v>Wind % Ded &lt; 1</v>
      </c>
      <c r="AO15" s="536" t="str">
        <f t="shared" si="15"/>
        <v>Wind % Ded &lt; 1</v>
      </c>
      <c r="AP15" s="536" t="str">
        <f t="shared" si="15"/>
        <v>Wind % Ded &lt; 1</v>
      </c>
      <c r="AQ15" s="536">
        <f t="shared" si="16"/>
        <v>0</v>
      </c>
      <c r="AR15" s="537"/>
      <c r="AS15" s="537"/>
    </row>
    <row r="16" spans="1:49" x14ac:dyDescent="0.2">
      <c r="A16" s="538" t="str">
        <f t="shared" si="4"/>
        <v/>
      </c>
      <c r="B16" s="524"/>
      <c r="C16" s="525" t="s">
        <v>1799</v>
      </c>
      <c r="D16" s="538">
        <f t="shared" si="1"/>
        <v>0</v>
      </c>
      <c r="E16" s="526" t="str">
        <f t="shared" si="2"/>
        <v>Auto</v>
      </c>
      <c r="F16" s="526"/>
      <c r="G16" s="526"/>
      <c r="H16" s="527" t="str">
        <f t="shared" si="5"/>
        <v>LocGroup_</v>
      </c>
      <c r="I16" s="527">
        <v>0</v>
      </c>
      <c r="J16" s="528">
        <f t="shared" si="6"/>
        <v>0</v>
      </c>
      <c r="K16" s="528">
        <f t="shared" si="7"/>
        <v>365</v>
      </c>
      <c r="L16" s="524"/>
      <c r="M16" s="524"/>
      <c r="N16" s="524"/>
      <c r="O16" s="524"/>
      <c r="P16" s="529">
        <v>312</v>
      </c>
      <c r="Q16" s="530"/>
      <c r="R16" s="530"/>
      <c r="S16" s="530"/>
      <c r="T16" s="531"/>
      <c r="U16" s="532"/>
      <c r="V16" s="533">
        <f t="shared" si="8"/>
        <v>0</v>
      </c>
      <c r="W16" s="532"/>
      <c r="X16" s="532"/>
      <c r="Y16" s="532"/>
      <c r="Z16" s="532"/>
      <c r="AA16" s="532"/>
      <c r="AB16" s="532"/>
      <c r="AC16" s="534" t="s">
        <v>1800</v>
      </c>
      <c r="AD16" s="534" t="s">
        <v>263</v>
      </c>
      <c r="AE16" s="533">
        <f t="shared" si="9"/>
        <v>0</v>
      </c>
      <c r="AF16" s="533">
        <f t="shared" si="10"/>
        <v>0</v>
      </c>
      <c r="AG16" s="533">
        <f t="shared" si="11"/>
        <v>0</v>
      </c>
      <c r="AH16" s="533">
        <f t="shared" si="12"/>
        <v>0</v>
      </c>
      <c r="AI16" s="535" t="s">
        <v>263</v>
      </c>
      <c r="AJ16" s="536">
        <f t="shared" si="13"/>
        <v>0</v>
      </c>
      <c r="AK16" s="536">
        <f t="shared" si="13"/>
        <v>0</v>
      </c>
      <c r="AL16" s="536">
        <f t="shared" si="13"/>
        <v>0</v>
      </c>
      <c r="AM16" s="536">
        <f t="shared" si="13"/>
        <v>0</v>
      </c>
      <c r="AN16" s="536" t="str">
        <f t="shared" si="14"/>
        <v>Wind % Ded &lt; 1</v>
      </c>
      <c r="AO16" s="536" t="str">
        <f t="shared" si="15"/>
        <v>Wind % Ded &lt; 1</v>
      </c>
      <c r="AP16" s="536" t="str">
        <f t="shared" si="15"/>
        <v>Wind % Ded &lt; 1</v>
      </c>
      <c r="AQ16" s="536">
        <f t="shared" si="16"/>
        <v>0</v>
      </c>
      <c r="AR16" s="537"/>
      <c r="AS16" s="537"/>
    </row>
    <row r="17" spans="1:45" x14ac:dyDescent="0.2">
      <c r="A17" s="538" t="str">
        <f t="shared" si="4"/>
        <v/>
      </c>
      <c r="B17" s="524"/>
      <c r="C17" s="525" t="s">
        <v>1799</v>
      </c>
      <c r="D17" s="538">
        <f t="shared" si="1"/>
        <v>0</v>
      </c>
      <c r="E17" s="526" t="str">
        <f t="shared" si="2"/>
        <v>Auto</v>
      </c>
      <c r="F17" s="526"/>
      <c r="G17" s="526"/>
      <c r="H17" s="527" t="str">
        <f t="shared" si="5"/>
        <v>LocGroup_</v>
      </c>
      <c r="I17" s="527">
        <v>0</v>
      </c>
      <c r="J17" s="528">
        <f t="shared" si="6"/>
        <v>0</v>
      </c>
      <c r="K17" s="528">
        <f t="shared" si="7"/>
        <v>365</v>
      </c>
      <c r="L17" s="524"/>
      <c r="M17" s="524"/>
      <c r="N17" s="524"/>
      <c r="O17" s="524"/>
      <c r="P17" s="529">
        <v>312</v>
      </c>
      <c r="Q17" s="530"/>
      <c r="R17" s="530"/>
      <c r="S17" s="530"/>
      <c r="T17" s="531"/>
      <c r="U17" s="532"/>
      <c r="V17" s="533">
        <f t="shared" si="8"/>
        <v>0</v>
      </c>
      <c r="W17" s="532"/>
      <c r="X17" s="532"/>
      <c r="Y17" s="532"/>
      <c r="Z17" s="532"/>
      <c r="AA17" s="532"/>
      <c r="AB17" s="532"/>
      <c r="AC17" s="534" t="s">
        <v>1800</v>
      </c>
      <c r="AD17" s="534" t="s">
        <v>263</v>
      </c>
      <c r="AE17" s="533">
        <f t="shared" si="9"/>
        <v>0</v>
      </c>
      <c r="AF17" s="533">
        <f t="shared" si="10"/>
        <v>0</v>
      </c>
      <c r="AG17" s="533">
        <f t="shared" si="11"/>
        <v>0</v>
      </c>
      <c r="AH17" s="533">
        <f t="shared" si="12"/>
        <v>0</v>
      </c>
      <c r="AI17" s="535" t="s">
        <v>263</v>
      </c>
      <c r="AJ17" s="536">
        <f t="shared" si="13"/>
        <v>0</v>
      </c>
      <c r="AK17" s="536">
        <f t="shared" si="13"/>
        <v>0</v>
      </c>
      <c r="AL17" s="536">
        <f t="shared" si="13"/>
        <v>0</v>
      </c>
      <c r="AM17" s="536">
        <f t="shared" si="13"/>
        <v>0</v>
      </c>
      <c r="AN17" s="536" t="str">
        <f t="shared" si="14"/>
        <v>Wind % Ded &lt; 1</v>
      </c>
      <c r="AO17" s="536" t="str">
        <f t="shared" si="15"/>
        <v>Wind % Ded &lt; 1</v>
      </c>
      <c r="AP17" s="536" t="str">
        <f t="shared" si="15"/>
        <v>Wind % Ded &lt; 1</v>
      </c>
      <c r="AQ17" s="536">
        <f t="shared" si="16"/>
        <v>0</v>
      </c>
      <c r="AR17" s="537"/>
      <c r="AS17" s="537"/>
    </row>
    <row r="18" spans="1:45" x14ac:dyDescent="0.2">
      <c r="A18" s="538" t="str">
        <f t="shared" si="4"/>
        <v/>
      </c>
      <c r="B18" s="524"/>
      <c r="C18" s="525" t="s">
        <v>1799</v>
      </c>
      <c r="D18" s="538">
        <f t="shared" si="1"/>
        <v>0</v>
      </c>
      <c r="E18" s="526" t="str">
        <f t="shared" si="2"/>
        <v>Auto</v>
      </c>
      <c r="F18" s="526"/>
      <c r="G18" s="526"/>
      <c r="H18" s="527" t="str">
        <f t="shared" si="5"/>
        <v>LocGroup_</v>
      </c>
      <c r="I18" s="527">
        <v>0</v>
      </c>
      <c r="J18" s="528">
        <f t="shared" si="6"/>
        <v>0</v>
      </c>
      <c r="K18" s="528">
        <f t="shared" si="7"/>
        <v>365</v>
      </c>
      <c r="L18" s="524"/>
      <c r="M18" s="524"/>
      <c r="N18" s="524"/>
      <c r="O18" s="524"/>
      <c r="P18" s="529">
        <v>312</v>
      </c>
      <c r="Q18" s="530"/>
      <c r="R18" s="530"/>
      <c r="S18" s="530"/>
      <c r="T18" s="531"/>
      <c r="U18" s="532"/>
      <c r="V18" s="533">
        <f t="shared" si="8"/>
        <v>0</v>
      </c>
      <c r="W18" s="532"/>
      <c r="X18" s="532"/>
      <c r="Y18" s="532"/>
      <c r="Z18" s="532"/>
      <c r="AA18" s="532"/>
      <c r="AB18" s="532"/>
      <c r="AC18" s="534" t="s">
        <v>1800</v>
      </c>
      <c r="AD18" s="534" t="s">
        <v>263</v>
      </c>
      <c r="AE18" s="533">
        <f t="shared" si="9"/>
        <v>0</v>
      </c>
      <c r="AF18" s="533">
        <f t="shared" si="10"/>
        <v>0</v>
      </c>
      <c r="AG18" s="533">
        <f t="shared" si="11"/>
        <v>0</v>
      </c>
      <c r="AH18" s="533">
        <f t="shared" si="12"/>
        <v>0</v>
      </c>
      <c r="AI18" s="535" t="s">
        <v>263</v>
      </c>
      <c r="AJ18" s="536">
        <f t="shared" si="13"/>
        <v>0</v>
      </c>
      <c r="AK18" s="536">
        <f t="shared" si="13"/>
        <v>0</v>
      </c>
      <c r="AL18" s="536">
        <f t="shared" si="13"/>
        <v>0</v>
      </c>
      <c r="AM18" s="536">
        <f t="shared" si="13"/>
        <v>0</v>
      </c>
      <c r="AN18" s="536" t="str">
        <f t="shared" si="14"/>
        <v>Wind % Ded &lt; 1</v>
      </c>
      <c r="AO18" s="536" t="str">
        <f t="shared" si="15"/>
        <v>Wind % Ded &lt; 1</v>
      </c>
      <c r="AP18" s="536" t="str">
        <f t="shared" si="15"/>
        <v>Wind % Ded &lt; 1</v>
      </c>
      <c r="AQ18" s="536">
        <f t="shared" si="16"/>
        <v>0</v>
      </c>
      <c r="AR18" s="537"/>
      <c r="AS18" s="537"/>
    </row>
    <row r="19" spans="1:45" x14ac:dyDescent="0.2">
      <c r="A19" s="538" t="str">
        <f t="shared" si="4"/>
        <v/>
      </c>
      <c r="B19" s="524"/>
      <c r="C19" s="525" t="s">
        <v>1799</v>
      </c>
      <c r="D19" s="538">
        <f t="shared" si="1"/>
        <v>0</v>
      </c>
      <c r="E19" s="526" t="str">
        <f t="shared" si="2"/>
        <v>Auto</v>
      </c>
      <c r="F19" s="526"/>
      <c r="G19" s="526"/>
      <c r="H19" s="527" t="str">
        <f t="shared" si="5"/>
        <v>LocGroup_</v>
      </c>
      <c r="I19" s="527">
        <v>0</v>
      </c>
      <c r="J19" s="528">
        <f t="shared" si="6"/>
        <v>0</v>
      </c>
      <c r="K19" s="528">
        <f t="shared" si="7"/>
        <v>365</v>
      </c>
      <c r="L19" s="524"/>
      <c r="M19" s="524"/>
      <c r="N19" s="524"/>
      <c r="O19" s="524"/>
      <c r="P19" s="529">
        <v>312</v>
      </c>
      <c r="Q19" s="530"/>
      <c r="R19" s="530"/>
      <c r="S19" s="530"/>
      <c r="T19" s="531"/>
      <c r="U19" s="532"/>
      <c r="V19" s="533">
        <f t="shared" si="8"/>
        <v>0</v>
      </c>
      <c r="W19" s="532"/>
      <c r="X19" s="532"/>
      <c r="Y19" s="532"/>
      <c r="Z19" s="532"/>
      <c r="AA19" s="532"/>
      <c r="AB19" s="532"/>
      <c r="AC19" s="534" t="s">
        <v>1800</v>
      </c>
      <c r="AD19" s="534" t="s">
        <v>263</v>
      </c>
      <c r="AE19" s="533">
        <f t="shared" si="9"/>
        <v>0</v>
      </c>
      <c r="AF19" s="533">
        <f t="shared" si="10"/>
        <v>0</v>
      </c>
      <c r="AG19" s="533">
        <f t="shared" si="11"/>
        <v>0</v>
      </c>
      <c r="AH19" s="533">
        <f t="shared" si="12"/>
        <v>0</v>
      </c>
      <c r="AI19" s="535" t="s">
        <v>263</v>
      </c>
      <c r="AJ19" s="536">
        <f t="shared" si="13"/>
        <v>0</v>
      </c>
      <c r="AK19" s="536">
        <f t="shared" si="13"/>
        <v>0</v>
      </c>
      <c r="AL19" s="536">
        <f t="shared" si="13"/>
        <v>0</v>
      </c>
      <c r="AM19" s="536">
        <f t="shared" si="13"/>
        <v>0</v>
      </c>
      <c r="AN19" s="536" t="str">
        <f t="shared" si="14"/>
        <v>Wind % Ded &lt; 1</v>
      </c>
      <c r="AO19" s="536" t="str">
        <f t="shared" si="15"/>
        <v>Wind % Ded &lt; 1</v>
      </c>
      <c r="AP19" s="536" t="str">
        <f t="shared" si="15"/>
        <v>Wind % Ded &lt; 1</v>
      </c>
      <c r="AQ19" s="536">
        <f t="shared" si="16"/>
        <v>0</v>
      </c>
      <c r="AR19" s="537"/>
      <c r="AS19" s="537"/>
    </row>
    <row r="20" spans="1:45" x14ac:dyDescent="0.2">
      <c r="A20" s="538" t="str">
        <f t="shared" si="4"/>
        <v/>
      </c>
      <c r="B20" s="524"/>
      <c r="C20" s="525" t="s">
        <v>1799</v>
      </c>
      <c r="D20" s="538">
        <f t="shared" si="1"/>
        <v>0</v>
      </c>
      <c r="E20" s="526" t="str">
        <f t="shared" si="2"/>
        <v>Auto</v>
      </c>
      <c r="F20" s="526"/>
      <c r="G20" s="526"/>
      <c r="H20" s="527" t="str">
        <f t="shared" si="5"/>
        <v>LocGroup_</v>
      </c>
      <c r="I20" s="527">
        <v>0</v>
      </c>
      <c r="J20" s="528">
        <f t="shared" si="6"/>
        <v>0</v>
      </c>
      <c r="K20" s="528">
        <f t="shared" si="7"/>
        <v>365</v>
      </c>
      <c r="L20" s="524"/>
      <c r="M20" s="524"/>
      <c r="N20" s="524"/>
      <c r="O20" s="524"/>
      <c r="P20" s="529">
        <v>312</v>
      </c>
      <c r="Q20" s="530"/>
      <c r="R20" s="530"/>
      <c r="S20" s="530"/>
      <c r="T20" s="531"/>
      <c r="U20" s="532"/>
      <c r="V20" s="533">
        <f t="shared" si="8"/>
        <v>0</v>
      </c>
      <c r="W20" s="532"/>
      <c r="X20" s="532"/>
      <c r="Y20" s="532"/>
      <c r="Z20" s="532"/>
      <c r="AA20" s="532"/>
      <c r="AB20" s="532"/>
      <c r="AC20" s="534" t="s">
        <v>1800</v>
      </c>
      <c r="AD20" s="534" t="s">
        <v>263</v>
      </c>
      <c r="AE20" s="533">
        <f t="shared" si="9"/>
        <v>0</v>
      </c>
      <c r="AF20" s="533">
        <f t="shared" si="10"/>
        <v>0</v>
      </c>
      <c r="AG20" s="533">
        <f t="shared" si="11"/>
        <v>0</v>
      </c>
      <c r="AH20" s="533">
        <f t="shared" si="12"/>
        <v>0</v>
      </c>
      <c r="AI20" s="535" t="s">
        <v>263</v>
      </c>
      <c r="AJ20" s="536">
        <f t="shared" si="13"/>
        <v>0</v>
      </c>
      <c r="AK20" s="536">
        <f t="shared" si="13"/>
        <v>0</v>
      </c>
      <c r="AL20" s="536">
        <f t="shared" si="13"/>
        <v>0</v>
      </c>
      <c r="AM20" s="536">
        <f t="shared" si="13"/>
        <v>0</v>
      </c>
      <c r="AN20" s="536" t="str">
        <f t="shared" si="14"/>
        <v>Wind % Ded &lt; 1</v>
      </c>
      <c r="AO20" s="536" t="str">
        <f t="shared" si="15"/>
        <v>Wind % Ded &lt; 1</v>
      </c>
      <c r="AP20" s="536" t="str">
        <f t="shared" si="15"/>
        <v>Wind % Ded &lt; 1</v>
      </c>
      <c r="AQ20" s="536">
        <f t="shared" si="16"/>
        <v>0</v>
      </c>
      <c r="AR20" s="537"/>
      <c r="AS20" s="537"/>
    </row>
    <row r="21" spans="1:45" x14ac:dyDescent="0.2">
      <c r="A21" s="538" t="str">
        <f t="shared" si="4"/>
        <v/>
      </c>
      <c r="B21" s="524"/>
      <c r="C21" s="525" t="s">
        <v>1799</v>
      </c>
      <c r="D21" s="538">
        <f t="shared" si="1"/>
        <v>0</v>
      </c>
      <c r="E21" s="526" t="str">
        <f t="shared" si="2"/>
        <v>Auto</v>
      </c>
      <c r="F21" s="526"/>
      <c r="G21" s="526"/>
      <c r="H21" s="527" t="str">
        <f t="shared" si="5"/>
        <v>LocGroup_</v>
      </c>
      <c r="I21" s="527">
        <v>0</v>
      </c>
      <c r="J21" s="528">
        <f t="shared" si="6"/>
        <v>0</v>
      </c>
      <c r="K21" s="528">
        <f t="shared" si="7"/>
        <v>365</v>
      </c>
      <c r="L21" s="524"/>
      <c r="M21" s="524"/>
      <c r="N21" s="524"/>
      <c r="O21" s="524"/>
      <c r="P21" s="529">
        <v>312</v>
      </c>
      <c r="Q21" s="530"/>
      <c r="R21" s="530"/>
      <c r="S21" s="530"/>
      <c r="T21" s="531"/>
      <c r="U21" s="532"/>
      <c r="V21" s="533">
        <f t="shared" si="8"/>
        <v>0</v>
      </c>
      <c r="W21" s="532"/>
      <c r="X21" s="532"/>
      <c r="Y21" s="532"/>
      <c r="Z21" s="532"/>
      <c r="AA21" s="532"/>
      <c r="AB21" s="532"/>
      <c r="AC21" s="534" t="s">
        <v>1800</v>
      </c>
      <c r="AD21" s="534" t="s">
        <v>263</v>
      </c>
      <c r="AE21" s="533">
        <f t="shared" si="9"/>
        <v>0</v>
      </c>
      <c r="AF21" s="533">
        <f t="shared" si="10"/>
        <v>0</v>
      </c>
      <c r="AG21" s="533">
        <f t="shared" si="11"/>
        <v>0</v>
      </c>
      <c r="AH21" s="533">
        <f t="shared" si="12"/>
        <v>0</v>
      </c>
      <c r="AI21" s="535" t="s">
        <v>263</v>
      </c>
      <c r="AJ21" s="536">
        <f t="shared" si="13"/>
        <v>0</v>
      </c>
      <c r="AK21" s="536">
        <f t="shared" si="13"/>
        <v>0</v>
      </c>
      <c r="AL21" s="536">
        <f t="shared" si="13"/>
        <v>0</v>
      </c>
      <c r="AM21" s="536">
        <f t="shared" si="13"/>
        <v>0</v>
      </c>
      <c r="AN21" s="536" t="str">
        <f t="shared" si="14"/>
        <v>Wind % Ded &lt; 1</v>
      </c>
      <c r="AO21" s="536" t="str">
        <f t="shared" si="15"/>
        <v>Wind % Ded &lt; 1</v>
      </c>
      <c r="AP21" s="536" t="str">
        <f t="shared" si="15"/>
        <v>Wind % Ded &lt; 1</v>
      </c>
      <c r="AQ21" s="536">
        <f t="shared" si="16"/>
        <v>0</v>
      </c>
      <c r="AR21" s="537"/>
      <c r="AS21" s="537"/>
    </row>
    <row r="22" spans="1:45" x14ac:dyDescent="0.2">
      <c r="A22" s="538" t="str">
        <f t="shared" si="4"/>
        <v/>
      </c>
      <c r="B22" s="524"/>
      <c r="C22" s="525" t="s">
        <v>1799</v>
      </c>
      <c r="D22" s="538">
        <f t="shared" si="1"/>
        <v>0</v>
      </c>
      <c r="E22" s="526" t="str">
        <f t="shared" si="2"/>
        <v>Auto</v>
      </c>
      <c r="F22" s="526"/>
      <c r="G22" s="526"/>
      <c r="H22" s="527" t="str">
        <f t="shared" si="5"/>
        <v>LocGroup_</v>
      </c>
      <c r="I22" s="527">
        <v>0</v>
      </c>
      <c r="J22" s="528">
        <f t="shared" si="6"/>
        <v>0</v>
      </c>
      <c r="K22" s="528">
        <f t="shared" si="7"/>
        <v>365</v>
      </c>
      <c r="L22" s="524"/>
      <c r="M22" s="524"/>
      <c r="N22" s="524"/>
      <c r="O22" s="524"/>
      <c r="P22" s="529">
        <v>312</v>
      </c>
      <c r="Q22" s="530"/>
      <c r="R22" s="530"/>
      <c r="S22" s="530"/>
      <c r="T22" s="531"/>
      <c r="U22" s="532"/>
      <c r="V22" s="533">
        <f t="shared" si="8"/>
        <v>0</v>
      </c>
      <c r="W22" s="532"/>
      <c r="X22" s="532"/>
      <c r="Y22" s="532"/>
      <c r="Z22" s="532"/>
      <c r="AA22" s="532"/>
      <c r="AB22" s="532"/>
      <c r="AC22" s="534" t="s">
        <v>1800</v>
      </c>
      <c r="AD22" s="534" t="s">
        <v>263</v>
      </c>
      <c r="AE22" s="533">
        <f t="shared" si="9"/>
        <v>0</v>
      </c>
      <c r="AF22" s="533">
        <f t="shared" si="10"/>
        <v>0</v>
      </c>
      <c r="AG22" s="533">
        <f t="shared" si="11"/>
        <v>0</v>
      </c>
      <c r="AH22" s="533">
        <f t="shared" si="12"/>
        <v>0</v>
      </c>
      <c r="AI22" s="535" t="s">
        <v>263</v>
      </c>
      <c r="AJ22" s="536">
        <f t="shared" si="13"/>
        <v>0</v>
      </c>
      <c r="AK22" s="536">
        <f t="shared" si="13"/>
        <v>0</v>
      </c>
      <c r="AL22" s="536">
        <f t="shared" si="13"/>
        <v>0</v>
      </c>
      <c r="AM22" s="536">
        <f t="shared" si="13"/>
        <v>0</v>
      </c>
      <c r="AN22" s="536" t="str">
        <f t="shared" si="14"/>
        <v>Wind % Ded &lt; 1</v>
      </c>
      <c r="AO22" s="536" t="str">
        <f t="shared" si="15"/>
        <v>Wind % Ded &lt; 1</v>
      </c>
      <c r="AP22" s="536" t="str">
        <f t="shared" si="15"/>
        <v>Wind % Ded &lt; 1</v>
      </c>
      <c r="AQ22" s="536">
        <f t="shared" si="16"/>
        <v>0</v>
      </c>
      <c r="AR22" s="537"/>
      <c r="AS22" s="537"/>
    </row>
    <row r="23" spans="1:45" x14ac:dyDescent="0.2">
      <c r="A23" s="538" t="str">
        <f t="shared" si="4"/>
        <v/>
      </c>
      <c r="B23" s="524"/>
      <c r="C23" s="525" t="s">
        <v>1799</v>
      </c>
      <c r="D23" s="538">
        <f t="shared" si="1"/>
        <v>0</v>
      </c>
      <c r="E23" s="526" t="str">
        <f t="shared" si="2"/>
        <v>Auto</v>
      </c>
      <c r="F23" s="526"/>
      <c r="G23" s="526"/>
      <c r="H23" s="527" t="str">
        <f t="shared" si="5"/>
        <v>LocGroup_</v>
      </c>
      <c r="I23" s="527">
        <v>0</v>
      </c>
      <c r="J23" s="528">
        <f t="shared" si="6"/>
        <v>0</v>
      </c>
      <c r="K23" s="528">
        <f t="shared" si="7"/>
        <v>365</v>
      </c>
      <c r="L23" s="524"/>
      <c r="M23" s="524"/>
      <c r="N23" s="524"/>
      <c r="O23" s="524"/>
      <c r="P23" s="529">
        <v>312</v>
      </c>
      <c r="Q23" s="530"/>
      <c r="R23" s="530"/>
      <c r="S23" s="530"/>
      <c r="T23" s="531"/>
      <c r="U23" s="532"/>
      <c r="V23" s="533">
        <f t="shared" si="8"/>
        <v>0</v>
      </c>
      <c r="W23" s="532"/>
      <c r="X23" s="532"/>
      <c r="Y23" s="532"/>
      <c r="Z23" s="532"/>
      <c r="AA23" s="532"/>
      <c r="AB23" s="532"/>
      <c r="AC23" s="534" t="s">
        <v>1800</v>
      </c>
      <c r="AD23" s="534" t="s">
        <v>263</v>
      </c>
      <c r="AE23" s="533">
        <f t="shared" si="9"/>
        <v>0</v>
      </c>
      <c r="AF23" s="533">
        <f t="shared" si="10"/>
        <v>0</v>
      </c>
      <c r="AG23" s="533">
        <f t="shared" si="11"/>
        <v>0</v>
      </c>
      <c r="AH23" s="533">
        <f t="shared" si="12"/>
        <v>0</v>
      </c>
      <c r="AI23" s="535" t="s">
        <v>263</v>
      </c>
      <c r="AJ23" s="536">
        <f t="shared" si="13"/>
        <v>0</v>
      </c>
      <c r="AK23" s="536">
        <f t="shared" si="13"/>
        <v>0</v>
      </c>
      <c r="AL23" s="536">
        <f t="shared" si="13"/>
        <v>0</v>
      </c>
      <c r="AM23" s="536">
        <f t="shared" si="13"/>
        <v>0</v>
      </c>
      <c r="AN23" s="536" t="str">
        <f t="shared" si="14"/>
        <v>Wind % Ded &lt; 1</v>
      </c>
      <c r="AO23" s="536" t="str">
        <f t="shared" si="15"/>
        <v>Wind % Ded &lt; 1</v>
      </c>
      <c r="AP23" s="536" t="str">
        <f t="shared" si="15"/>
        <v>Wind % Ded &lt; 1</v>
      </c>
      <c r="AQ23" s="536">
        <f t="shared" si="16"/>
        <v>0</v>
      </c>
      <c r="AR23" s="537"/>
      <c r="AS23" s="537"/>
    </row>
    <row r="24" spans="1:45" x14ac:dyDescent="0.2">
      <c r="A24" s="538" t="str">
        <f t="shared" si="4"/>
        <v/>
      </c>
      <c r="B24" s="524"/>
      <c r="C24" s="525" t="s">
        <v>1799</v>
      </c>
      <c r="D24" s="538">
        <f t="shared" si="1"/>
        <v>0</v>
      </c>
      <c r="E24" s="526" t="str">
        <f t="shared" si="2"/>
        <v>Auto</v>
      </c>
      <c r="F24" s="526"/>
      <c r="G24" s="526"/>
      <c r="H24" s="527" t="str">
        <f t="shared" si="5"/>
        <v>LocGroup_</v>
      </c>
      <c r="I24" s="527">
        <v>0</v>
      </c>
      <c r="J24" s="528">
        <f t="shared" si="6"/>
        <v>0</v>
      </c>
      <c r="K24" s="528">
        <f t="shared" si="7"/>
        <v>365</v>
      </c>
      <c r="L24" s="524"/>
      <c r="M24" s="524"/>
      <c r="N24" s="524"/>
      <c r="O24" s="524"/>
      <c r="P24" s="529">
        <v>312</v>
      </c>
      <c r="Q24" s="530"/>
      <c r="R24" s="530"/>
      <c r="S24" s="530"/>
      <c r="T24" s="531"/>
      <c r="U24" s="532"/>
      <c r="V24" s="533">
        <f t="shared" si="8"/>
        <v>0</v>
      </c>
      <c r="W24" s="532"/>
      <c r="X24" s="532"/>
      <c r="Y24" s="532"/>
      <c r="Z24" s="532"/>
      <c r="AA24" s="532"/>
      <c r="AB24" s="532"/>
      <c r="AC24" s="534" t="s">
        <v>1800</v>
      </c>
      <c r="AD24" s="534" t="s">
        <v>263</v>
      </c>
      <c r="AE24" s="533">
        <f t="shared" si="9"/>
        <v>0</v>
      </c>
      <c r="AF24" s="533">
        <f t="shared" si="10"/>
        <v>0</v>
      </c>
      <c r="AG24" s="533">
        <f t="shared" si="11"/>
        <v>0</v>
      </c>
      <c r="AH24" s="533">
        <f t="shared" si="12"/>
        <v>0</v>
      </c>
      <c r="AI24" s="535" t="s">
        <v>263</v>
      </c>
      <c r="AJ24" s="536">
        <f t="shared" si="13"/>
        <v>0</v>
      </c>
      <c r="AK24" s="536">
        <f t="shared" si="13"/>
        <v>0</v>
      </c>
      <c r="AL24" s="536">
        <f t="shared" si="13"/>
        <v>0</v>
      </c>
      <c r="AM24" s="536">
        <f t="shared" si="13"/>
        <v>0</v>
      </c>
      <c r="AN24" s="536" t="str">
        <f t="shared" si="14"/>
        <v>Wind % Ded &lt; 1</v>
      </c>
      <c r="AO24" s="536" t="str">
        <f t="shared" si="15"/>
        <v>Wind % Ded &lt; 1</v>
      </c>
      <c r="AP24" s="536" t="str">
        <f t="shared" si="15"/>
        <v>Wind % Ded &lt; 1</v>
      </c>
      <c r="AQ24" s="536">
        <f t="shared" si="16"/>
        <v>0</v>
      </c>
      <c r="AR24" s="537"/>
      <c r="AS24" s="537"/>
    </row>
    <row r="25" spans="1:45" x14ac:dyDescent="0.2">
      <c r="A25" s="538" t="str">
        <f t="shared" si="4"/>
        <v/>
      </c>
      <c r="B25" s="524"/>
      <c r="C25" s="525" t="s">
        <v>1799</v>
      </c>
      <c r="D25" s="538">
        <f t="shared" si="1"/>
        <v>0</v>
      </c>
      <c r="E25" s="526" t="str">
        <f t="shared" si="2"/>
        <v>Auto</v>
      </c>
      <c r="F25" s="526"/>
      <c r="G25" s="526"/>
      <c r="H25" s="527" t="str">
        <f t="shared" si="5"/>
        <v>LocGroup_</v>
      </c>
      <c r="I25" s="527">
        <v>0</v>
      </c>
      <c r="J25" s="528">
        <f t="shared" si="6"/>
        <v>0</v>
      </c>
      <c r="K25" s="528">
        <f t="shared" si="7"/>
        <v>365</v>
      </c>
      <c r="L25" s="524"/>
      <c r="M25" s="524"/>
      <c r="N25" s="524"/>
      <c r="O25" s="524"/>
      <c r="P25" s="529">
        <v>312</v>
      </c>
      <c r="Q25" s="530"/>
      <c r="R25" s="530"/>
      <c r="S25" s="530"/>
      <c r="T25" s="531"/>
      <c r="U25" s="532"/>
      <c r="V25" s="533">
        <f t="shared" si="8"/>
        <v>0</v>
      </c>
      <c r="W25" s="532"/>
      <c r="X25" s="532"/>
      <c r="Y25" s="532"/>
      <c r="Z25" s="532"/>
      <c r="AA25" s="532"/>
      <c r="AB25" s="532"/>
      <c r="AC25" s="534" t="s">
        <v>1800</v>
      </c>
      <c r="AD25" s="534" t="s">
        <v>263</v>
      </c>
      <c r="AE25" s="533">
        <f t="shared" si="9"/>
        <v>0</v>
      </c>
      <c r="AF25" s="533">
        <f t="shared" si="10"/>
        <v>0</v>
      </c>
      <c r="AG25" s="533">
        <f t="shared" si="11"/>
        <v>0</v>
      </c>
      <c r="AH25" s="533">
        <f t="shared" si="12"/>
        <v>0</v>
      </c>
      <c r="AI25" s="535" t="s">
        <v>263</v>
      </c>
      <c r="AJ25" s="536">
        <f t="shared" si="13"/>
        <v>0</v>
      </c>
      <c r="AK25" s="536">
        <f t="shared" si="13"/>
        <v>0</v>
      </c>
      <c r="AL25" s="536">
        <f t="shared" si="13"/>
        <v>0</v>
      </c>
      <c r="AM25" s="536">
        <f t="shared" si="13"/>
        <v>0</v>
      </c>
      <c r="AN25" s="536" t="str">
        <f t="shared" si="14"/>
        <v>Wind % Ded &lt; 1</v>
      </c>
      <c r="AO25" s="536" t="str">
        <f t="shared" si="15"/>
        <v>Wind % Ded &lt; 1</v>
      </c>
      <c r="AP25" s="536" t="str">
        <f t="shared" si="15"/>
        <v>Wind % Ded &lt; 1</v>
      </c>
      <c r="AQ25" s="536">
        <f t="shared" si="16"/>
        <v>0</v>
      </c>
      <c r="AR25" s="537"/>
      <c r="AS25" s="537"/>
    </row>
    <row r="26" spans="1:45" x14ac:dyDescent="0.2">
      <c r="A26" s="538" t="str">
        <f t="shared" si="4"/>
        <v/>
      </c>
      <c r="B26" s="524"/>
      <c r="C26" s="525" t="s">
        <v>1799</v>
      </c>
      <c r="D26" s="538">
        <f t="shared" si="1"/>
        <v>0</v>
      </c>
      <c r="E26" s="526" t="str">
        <f t="shared" si="2"/>
        <v>Auto</v>
      </c>
      <c r="F26" s="526"/>
      <c r="G26" s="526"/>
      <c r="H26" s="527" t="str">
        <f t="shared" si="5"/>
        <v>LocGroup_</v>
      </c>
      <c r="I26" s="527">
        <v>0</v>
      </c>
      <c r="J26" s="528">
        <f t="shared" si="6"/>
        <v>0</v>
      </c>
      <c r="K26" s="528">
        <f t="shared" si="7"/>
        <v>365</v>
      </c>
      <c r="L26" s="524"/>
      <c r="M26" s="524"/>
      <c r="N26" s="524"/>
      <c r="O26" s="524"/>
      <c r="P26" s="529">
        <v>312</v>
      </c>
      <c r="Q26" s="530"/>
      <c r="R26" s="530"/>
      <c r="S26" s="530"/>
      <c r="T26" s="531"/>
      <c r="U26" s="532"/>
      <c r="V26" s="533">
        <f t="shared" si="8"/>
        <v>0</v>
      </c>
      <c r="W26" s="532"/>
      <c r="X26" s="532"/>
      <c r="Y26" s="532"/>
      <c r="Z26" s="532"/>
      <c r="AA26" s="532"/>
      <c r="AB26" s="532"/>
      <c r="AC26" s="534" t="s">
        <v>1800</v>
      </c>
      <c r="AD26" s="534" t="s">
        <v>263</v>
      </c>
      <c r="AE26" s="533">
        <f t="shared" si="9"/>
        <v>0</v>
      </c>
      <c r="AF26" s="533">
        <f t="shared" si="10"/>
        <v>0</v>
      </c>
      <c r="AG26" s="533">
        <f t="shared" si="11"/>
        <v>0</v>
      </c>
      <c r="AH26" s="533">
        <f t="shared" si="12"/>
        <v>0</v>
      </c>
      <c r="AI26" s="535" t="s">
        <v>263</v>
      </c>
      <c r="AJ26" s="536">
        <f t="shared" ref="AJ26:AM41" si="17">AE26</f>
        <v>0</v>
      </c>
      <c r="AK26" s="536">
        <f t="shared" si="17"/>
        <v>0</v>
      </c>
      <c r="AL26" s="536">
        <f t="shared" si="17"/>
        <v>0</v>
      </c>
      <c r="AM26" s="536">
        <f t="shared" si="17"/>
        <v>0</v>
      </c>
      <c r="AN26" s="536" t="str">
        <f t="shared" si="14"/>
        <v>Wind % Ded &lt; 1</v>
      </c>
      <c r="AO26" s="536" t="str">
        <f t="shared" ref="AO26:AP41" si="18">IF($T26&gt;=1,(($T26/100)*AK26),"Wind % Ded &lt; 1")</f>
        <v>Wind % Ded &lt; 1</v>
      </c>
      <c r="AP26" s="536" t="str">
        <f t="shared" si="18"/>
        <v>Wind % Ded &lt; 1</v>
      </c>
      <c r="AQ26" s="536">
        <f t="shared" si="16"/>
        <v>0</v>
      </c>
      <c r="AR26" s="537"/>
      <c r="AS26" s="537"/>
    </row>
    <row r="27" spans="1:45" x14ac:dyDescent="0.2">
      <c r="A27" s="538" t="str">
        <f t="shared" si="4"/>
        <v/>
      </c>
      <c r="B27" s="524"/>
      <c r="C27" s="525" t="s">
        <v>1799</v>
      </c>
      <c r="D27" s="538">
        <f t="shared" si="1"/>
        <v>0</v>
      </c>
      <c r="E27" s="526" t="str">
        <f t="shared" si="2"/>
        <v>Auto</v>
      </c>
      <c r="F27" s="526"/>
      <c r="G27" s="526"/>
      <c r="H27" s="527" t="str">
        <f t="shared" si="5"/>
        <v>LocGroup_</v>
      </c>
      <c r="I27" s="527">
        <v>0</v>
      </c>
      <c r="J27" s="528">
        <f t="shared" si="6"/>
        <v>0</v>
      </c>
      <c r="K27" s="528">
        <f t="shared" si="7"/>
        <v>365</v>
      </c>
      <c r="L27" s="524"/>
      <c r="M27" s="524"/>
      <c r="N27" s="524"/>
      <c r="O27" s="524"/>
      <c r="P27" s="529">
        <v>312</v>
      </c>
      <c r="Q27" s="530"/>
      <c r="R27" s="530"/>
      <c r="S27" s="530"/>
      <c r="T27" s="531"/>
      <c r="U27" s="532"/>
      <c r="V27" s="533">
        <f t="shared" si="8"/>
        <v>0</v>
      </c>
      <c r="W27" s="532"/>
      <c r="X27" s="532"/>
      <c r="Y27" s="532"/>
      <c r="Z27" s="532"/>
      <c r="AA27" s="532"/>
      <c r="AB27" s="532"/>
      <c r="AC27" s="534" t="s">
        <v>1800</v>
      </c>
      <c r="AD27" s="534" t="s">
        <v>263</v>
      </c>
      <c r="AE27" s="533">
        <f t="shared" si="9"/>
        <v>0</v>
      </c>
      <c r="AF27" s="533">
        <f t="shared" si="10"/>
        <v>0</v>
      </c>
      <c r="AG27" s="533">
        <f t="shared" si="11"/>
        <v>0</v>
      </c>
      <c r="AH27" s="533">
        <f t="shared" si="12"/>
        <v>0</v>
      </c>
      <c r="AI27" s="535" t="s">
        <v>263</v>
      </c>
      <c r="AJ27" s="536">
        <f t="shared" si="17"/>
        <v>0</v>
      </c>
      <c r="AK27" s="536">
        <f t="shared" si="17"/>
        <v>0</v>
      </c>
      <c r="AL27" s="536">
        <f t="shared" si="17"/>
        <v>0</v>
      </c>
      <c r="AM27" s="536">
        <f t="shared" si="17"/>
        <v>0</v>
      </c>
      <c r="AN27" s="536" t="str">
        <f t="shared" si="14"/>
        <v>Wind % Ded &lt; 1</v>
      </c>
      <c r="AO27" s="536" t="str">
        <f t="shared" si="18"/>
        <v>Wind % Ded &lt; 1</v>
      </c>
      <c r="AP27" s="536" t="str">
        <f t="shared" si="18"/>
        <v>Wind % Ded &lt; 1</v>
      </c>
      <c r="AQ27" s="536">
        <f t="shared" si="16"/>
        <v>0</v>
      </c>
      <c r="AR27" s="537"/>
      <c r="AS27" s="537"/>
    </row>
    <row r="28" spans="1:45" x14ac:dyDescent="0.2">
      <c r="A28" s="538" t="str">
        <f t="shared" si="4"/>
        <v/>
      </c>
      <c r="B28" s="524"/>
      <c r="C28" s="525" t="s">
        <v>1799</v>
      </c>
      <c r="D28" s="538">
        <f t="shared" si="1"/>
        <v>0</v>
      </c>
      <c r="E28" s="526" t="str">
        <f t="shared" si="2"/>
        <v>Auto</v>
      </c>
      <c r="F28" s="526"/>
      <c r="G28" s="526"/>
      <c r="H28" s="527" t="str">
        <f t="shared" si="5"/>
        <v>LocGroup_</v>
      </c>
      <c r="I28" s="527">
        <v>0</v>
      </c>
      <c r="J28" s="528">
        <f t="shared" si="6"/>
        <v>0</v>
      </c>
      <c r="K28" s="528">
        <f t="shared" si="7"/>
        <v>365</v>
      </c>
      <c r="L28" s="524"/>
      <c r="M28" s="524"/>
      <c r="N28" s="524"/>
      <c r="O28" s="524"/>
      <c r="P28" s="529">
        <v>312</v>
      </c>
      <c r="Q28" s="530"/>
      <c r="R28" s="530"/>
      <c r="S28" s="530"/>
      <c r="T28" s="531"/>
      <c r="U28" s="532"/>
      <c r="V28" s="533">
        <f t="shared" si="8"/>
        <v>0</v>
      </c>
      <c r="W28" s="532"/>
      <c r="X28" s="532"/>
      <c r="Y28" s="532"/>
      <c r="Z28" s="532"/>
      <c r="AA28" s="532"/>
      <c r="AB28" s="532"/>
      <c r="AC28" s="534" t="s">
        <v>1800</v>
      </c>
      <c r="AD28" s="534" t="s">
        <v>263</v>
      </c>
      <c r="AE28" s="533">
        <f t="shared" si="9"/>
        <v>0</v>
      </c>
      <c r="AF28" s="533">
        <f t="shared" si="10"/>
        <v>0</v>
      </c>
      <c r="AG28" s="533">
        <f t="shared" si="11"/>
        <v>0</v>
      </c>
      <c r="AH28" s="533">
        <f t="shared" si="12"/>
        <v>0</v>
      </c>
      <c r="AI28" s="535" t="s">
        <v>263</v>
      </c>
      <c r="AJ28" s="536">
        <f t="shared" si="17"/>
        <v>0</v>
      </c>
      <c r="AK28" s="536">
        <f t="shared" si="17"/>
        <v>0</v>
      </c>
      <c r="AL28" s="536">
        <f t="shared" si="17"/>
        <v>0</v>
      </c>
      <c r="AM28" s="536">
        <f t="shared" si="17"/>
        <v>0</v>
      </c>
      <c r="AN28" s="536" t="str">
        <f t="shared" si="14"/>
        <v>Wind % Ded &lt; 1</v>
      </c>
      <c r="AO28" s="536" t="str">
        <f t="shared" si="18"/>
        <v>Wind % Ded &lt; 1</v>
      </c>
      <c r="AP28" s="536" t="str">
        <f t="shared" si="18"/>
        <v>Wind % Ded &lt; 1</v>
      </c>
      <c r="AQ28" s="536">
        <f t="shared" si="16"/>
        <v>0</v>
      </c>
      <c r="AR28" s="537"/>
      <c r="AS28" s="537"/>
    </row>
    <row r="29" spans="1:45" x14ac:dyDescent="0.2">
      <c r="A29" s="538" t="str">
        <f t="shared" si="4"/>
        <v/>
      </c>
      <c r="B29" s="524"/>
      <c r="C29" s="525" t="s">
        <v>1799</v>
      </c>
      <c r="D29" s="538">
        <f t="shared" si="1"/>
        <v>0</v>
      </c>
      <c r="E29" s="526" t="str">
        <f t="shared" si="2"/>
        <v>Auto</v>
      </c>
      <c r="F29" s="526"/>
      <c r="G29" s="526"/>
      <c r="H29" s="527" t="str">
        <f t="shared" si="5"/>
        <v>LocGroup_</v>
      </c>
      <c r="I29" s="527">
        <v>0</v>
      </c>
      <c r="J29" s="528">
        <f t="shared" si="6"/>
        <v>0</v>
      </c>
      <c r="K29" s="528">
        <f t="shared" si="7"/>
        <v>365</v>
      </c>
      <c r="L29" s="524"/>
      <c r="M29" s="524"/>
      <c r="N29" s="524"/>
      <c r="O29" s="524"/>
      <c r="P29" s="529">
        <v>312</v>
      </c>
      <c r="Q29" s="530"/>
      <c r="R29" s="530"/>
      <c r="S29" s="530"/>
      <c r="T29" s="531"/>
      <c r="U29" s="532"/>
      <c r="V29" s="533">
        <f t="shared" si="8"/>
        <v>0</v>
      </c>
      <c r="W29" s="532"/>
      <c r="X29" s="532"/>
      <c r="Y29" s="532"/>
      <c r="Z29" s="532"/>
      <c r="AA29" s="532"/>
      <c r="AB29" s="532"/>
      <c r="AC29" s="534" t="s">
        <v>1800</v>
      </c>
      <c r="AD29" s="534" t="s">
        <v>263</v>
      </c>
      <c r="AE29" s="533">
        <f t="shared" si="9"/>
        <v>0</v>
      </c>
      <c r="AF29" s="533">
        <f t="shared" si="10"/>
        <v>0</v>
      </c>
      <c r="AG29" s="533">
        <f t="shared" si="11"/>
        <v>0</v>
      </c>
      <c r="AH29" s="533">
        <f t="shared" si="12"/>
        <v>0</v>
      </c>
      <c r="AI29" s="535" t="s">
        <v>263</v>
      </c>
      <c r="AJ29" s="536">
        <f t="shared" si="17"/>
        <v>0</v>
      </c>
      <c r="AK29" s="536">
        <f t="shared" si="17"/>
        <v>0</v>
      </c>
      <c r="AL29" s="536">
        <f t="shared" si="17"/>
        <v>0</v>
      </c>
      <c r="AM29" s="536">
        <f t="shared" si="17"/>
        <v>0</v>
      </c>
      <c r="AN29" s="536" t="str">
        <f t="shared" si="14"/>
        <v>Wind % Ded &lt; 1</v>
      </c>
      <c r="AO29" s="536" t="str">
        <f t="shared" si="18"/>
        <v>Wind % Ded &lt; 1</v>
      </c>
      <c r="AP29" s="536" t="str">
        <f t="shared" si="18"/>
        <v>Wind % Ded &lt; 1</v>
      </c>
      <c r="AQ29" s="536">
        <f t="shared" si="16"/>
        <v>0</v>
      </c>
      <c r="AR29" s="537"/>
      <c r="AS29" s="537"/>
    </row>
    <row r="30" spans="1:45" x14ac:dyDescent="0.2">
      <c r="A30" s="538" t="str">
        <f t="shared" si="4"/>
        <v/>
      </c>
      <c r="B30" s="524"/>
      <c r="C30" s="525" t="s">
        <v>1799</v>
      </c>
      <c r="D30" s="538">
        <f t="shared" si="1"/>
        <v>0</v>
      </c>
      <c r="E30" s="526" t="str">
        <f t="shared" si="2"/>
        <v>Auto</v>
      </c>
      <c r="F30" s="526"/>
      <c r="G30" s="526"/>
      <c r="H30" s="527" t="str">
        <f t="shared" si="5"/>
        <v>LocGroup_</v>
      </c>
      <c r="I30" s="527">
        <v>0</v>
      </c>
      <c r="J30" s="528">
        <f t="shared" si="6"/>
        <v>0</v>
      </c>
      <c r="K30" s="528">
        <f t="shared" si="7"/>
        <v>365</v>
      </c>
      <c r="L30" s="524"/>
      <c r="M30" s="524"/>
      <c r="N30" s="524"/>
      <c r="O30" s="524"/>
      <c r="P30" s="529">
        <v>312</v>
      </c>
      <c r="Q30" s="530"/>
      <c r="R30" s="530"/>
      <c r="S30" s="530"/>
      <c r="T30" s="531"/>
      <c r="U30" s="532"/>
      <c r="V30" s="533">
        <f t="shared" si="8"/>
        <v>0</v>
      </c>
      <c r="W30" s="532"/>
      <c r="X30" s="532"/>
      <c r="Y30" s="532"/>
      <c r="Z30" s="532"/>
      <c r="AA30" s="532"/>
      <c r="AB30" s="532"/>
      <c r="AC30" s="534" t="s">
        <v>1800</v>
      </c>
      <c r="AD30" s="534" t="s">
        <v>263</v>
      </c>
      <c r="AE30" s="533">
        <f t="shared" si="9"/>
        <v>0</v>
      </c>
      <c r="AF30" s="533">
        <f t="shared" si="10"/>
        <v>0</v>
      </c>
      <c r="AG30" s="533">
        <f t="shared" si="11"/>
        <v>0</v>
      </c>
      <c r="AH30" s="533">
        <f t="shared" si="12"/>
        <v>0</v>
      </c>
      <c r="AI30" s="535" t="s">
        <v>263</v>
      </c>
      <c r="AJ30" s="536">
        <f t="shared" si="17"/>
        <v>0</v>
      </c>
      <c r="AK30" s="536">
        <f t="shared" si="17"/>
        <v>0</v>
      </c>
      <c r="AL30" s="536">
        <f t="shared" si="17"/>
        <v>0</v>
      </c>
      <c r="AM30" s="536">
        <f t="shared" si="17"/>
        <v>0</v>
      </c>
      <c r="AN30" s="536" t="str">
        <f t="shared" si="14"/>
        <v>Wind % Ded &lt; 1</v>
      </c>
      <c r="AO30" s="536" t="str">
        <f t="shared" si="18"/>
        <v>Wind % Ded &lt; 1</v>
      </c>
      <c r="AP30" s="536" t="str">
        <f t="shared" si="18"/>
        <v>Wind % Ded &lt; 1</v>
      </c>
      <c r="AQ30" s="536">
        <f t="shared" si="16"/>
        <v>0</v>
      </c>
      <c r="AR30" s="537"/>
      <c r="AS30" s="537"/>
    </row>
    <row r="31" spans="1:45" x14ac:dyDescent="0.2">
      <c r="A31" s="538" t="str">
        <f t="shared" si="4"/>
        <v/>
      </c>
      <c r="B31" s="524"/>
      <c r="C31" s="525" t="s">
        <v>1799</v>
      </c>
      <c r="D31" s="538">
        <f t="shared" si="1"/>
        <v>0</v>
      </c>
      <c r="E31" s="526" t="str">
        <f t="shared" si="2"/>
        <v>Auto</v>
      </c>
      <c r="F31" s="526"/>
      <c r="G31" s="526"/>
      <c r="H31" s="527" t="str">
        <f t="shared" si="5"/>
        <v>LocGroup_</v>
      </c>
      <c r="I31" s="527">
        <v>0</v>
      </c>
      <c r="J31" s="528">
        <f t="shared" si="6"/>
        <v>0</v>
      </c>
      <c r="K31" s="528">
        <f t="shared" si="7"/>
        <v>365</v>
      </c>
      <c r="L31" s="524"/>
      <c r="M31" s="524"/>
      <c r="N31" s="524"/>
      <c r="O31" s="524"/>
      <c r="P31" s="529">
        <v>312</v>
      </c>
      <c r="Q31" s="530"/>
      <c r="R31" s="530"/>
      <c r="S31" s="530"/>
      <c r="T31" s="531"/>
      <c r="U31" s="532"/>
      <c r="V31" s="533">
        <f t="shared" si="8"/>
        <v>0</v>
      </c>
      <c r="W31" s="532"/>
      <c r="X31" s="532"/>
      <c r="Y31" s="532"/>
      <c r="Z31" s="532"/>
      <c r="AA31" s="532"/>
      <c r="AB31" s="532"/>
      <c r="AC31" s="534" t="s">
        <v>1800</v>
      </c>
      <c r="AD31" s="534" t="s">
        <v>263</v>
      </c>
      <c r="AE31" s="533">
        <f t="shared" si="9"/>
        <v>0</v>
      </c>
      <c r="AF31" s="533">
        <f t="shared" si="10"/>
        <v>0</v>
      </c>
      <c r="AG31" s="533">
        <f t="shared" si="11"/>
        <v>0</v>
      </c>
      <c r="AH31" s="533">
        <f t="shared" si="12"/>
        <v>0</v>
      </c>
      <c r="AI31" s="535" t="s">
        <v>263</v>
      </c>
      <c r="AJ31" s="536">
        <f t="shared" si="17"/>
        <v>0</v>
      </c>
      <c r="AK31" s="536">
        <f t="shared" si="17"/>
        <v>0</v>
      </c>
      <c r="AL31" s="536">
        <f t="shared" si="17"/>
        <v>0</v>
      </c>
      <c r="AM31" s="536">
        <f t="shared" si="17"/>
        <v>0</v>
      </c>
      <c r="AN31" s="536" t="str">
        <f t="shared" si="14"/>
        <v>Wind % Ded &lt; 1</v>
      </c>
      <c r="AO31" s="536" t="str">
        <f t="shared" si="18"/>
        <v>Wind % Ded &lt; 1</v>
      </c>
      <c r="AP31" s="536" t="str">
        <f t="shared" si="18"/>
        <v>Wind % Ded &lt; 1</v>
      </c>
      <c r="AQ31" s="536">
        <f t="shared" si="16"/>
        <v>0</v>
      </c>
      <c r="AR31" s="537"/>
      <c r="AS31" s="537"/>
    </row>
    <row r="32" spans="1:45" x14ac:dyDescent="0.2">
      <c r="A32" s="538" t="str">
        <f t="shared" si="4"/>
        <v/>
      </c>
      <c r="B32" s="524"/>
      <c r="C32" s="525" t="s">
        <v>1799</v>
      </c>
      <c r="D32" s="538">
        <f t="shared" si="1"/>
        <v>0</v>
      </c>
      <c r="E32" s="526" t="str">
        <f t="shared" si="2"/>
        <v>Auto</v>
      </c>
      <c r="F32" s="526"/>
      <c r="G32" s="526"/>
      <c r="H32" s="527" t="str">
        <f t="shared" si="5"/>
        <v>LocGroup_</v>
      </c>
      <c r="I32" s="527">
        <v>0</v>
      </c>
      <c r="J32" s="528">
        <f t="shared" si="6"/>
        <v>0</v>
      </c>
      <c r="K32" s="528">
        <f t="shared" si="7"/>
        <v>365</v>
      </c>
      <c r="L32" s="524"/>
      <c r="M32" s="524"/>
      <c r="N32" s="524"/>
      <c r="O32" s="524"/>
      <c r="P32" s="529">
        <v>312</v>
      </c>
      <c r="Q32" s="530"/>
      <c r="R32" s="530"/>
      <c r="S32" s="530"/>
      <c r="T32" s="531"/>
      <c r="U32" s="532"/>
      <c r="V32" s="533">
        <f t="shared" si="8"/>
        <v>0</v>
      </c>
      <c r="W32" s="532"/>
      <c r="X32" s="532"/>
      <c r="Y32" s="532"/>
      <c r="Z32" s="532"/>
      <c r="AA32" s="532"/>
      <c r="AB32" s="532"/>
      <c r="AC32" s="534" t="s">
        <v>1800</v>
      </c>
      <c r="AD32" s="534" t="s">
        <v>263</v>
      </c>
      <c r="AE32" s="533">
        <f t="shared" si="9"/>
        <v>0</v>
      </c>
      <c r="AF32" s="533">
        <f t="shared" si="10"/>
        <v>0</v>
      </c>
      <c r="AG32" s="533">
        <f t="shared" si="11"/>
        <v>0</v>
      </c>
      <c r="AH32" s="533">
        <f t="shared" si="12"/>
        <v>0</v>
      </c>
      <c r="AI32" s="535" t="s">
        <v>263</v>
      </c>
      <c r="AJ32" s="536">
        <f t="shared" si="17"/>
        <v>0</v>
      </c>
      <c r="AK32" s="536">
        <f t="shared" si="17"/>
        <v>0</v>
      </c>
      <c r="AL32" s="536">
        <f t="shared" si="17"/>
        <v>0</v>
      </c>
      <c r="AM32" s="536">
        <f t="shared" si="17"/>
        <v>0</v>
      </c>
      <c r="AN32" s="536" t="str">
        <f t="shared" si="14"/>
        <v>Wind % Ded &lt; 1</v>
      </c>
      <c r="AO32" s="536" t="str">
        <f t="shared" si="18"/>
        <v>Wind % Ded &lt; 1</v>
      </c>
      <c r="AP32" s="536" t="str">
        <f t="shared" si="18"/>
        <v>Wind % Ded &lt; 1</v>
      </c>
      <c r="AQ32" s="536">
        <f t="shared" si="16"/>
        <v>0</v>
      </c>
      <c r="AR32" s="537"/>
      <c r="AS32" s="537"/>
    </row>
    <row r="33" spans="1:45" x14ac:dyDescent="0.2">
      <c r="A33" s="538" t="str">
        <f t="shared" si="4"/>
        <v/>
      </c>
      <c r="B33" s="524"/>
      <c r="C33" s="525" t="s">
        <v>1799</v>
      </c>
      <c r="D33" s="538">
        <f t="shared" si="1"/>
        <v>0</v>
      </c>
      <c r="E33" s="526" t="str">
        <f t="shared" si="2"/>
        <v>Auto</v>
      </c>
      <c r="F33" s="526"/>
      <c r="G33" s="526"/>
      <c r="H33" s="527" t="str">
        <f t="shared" si="5"/>
        <v>LocGroup_</v>
      </c>
      <c r="I33" s="527">
        <v>0</v>
      </c>
      <c r="J33" s="528">
        <f t="shared" si="6"/>
        <v>0</v>
      </c>
      <c r="K33" s="528">
        <f t="shared" si="7"/>
        <v>365</v>
      </c>
      <c r="L33" s="524"/>
      <c r="M33" s="524"/>
      <c r="N33" s="524"/>
      <c r="O33" s="524"/>
      <c r="P33" s="529">
        <v>312</v>
      </c>
      <c r="Q33" s="530"/>
      <c r="R33" s="530"/>
      <c r="S33" s="530"/>
      <c r="T33" s="531"/>
      <c r="U33" s="532"/>
      <c r="V33" s="533">
        <f t="shared" si="8"/>
        <v>0</v>
      </c>
      <c r="W33" s="532"/>
      <c r="X33" s="532"/>
      <c r="Y33" s="532"/>
      <c r="Z33" s="532"/>
      <c r="AA33" s="532"/>
      <c r="AB33" s="532"/>
      <c r="AC33" s="534" t="s">
        <v>1800</v>
      </c>
      <c r="AD33" s="534" t="s">
        <v>263</v>
      </c>
      <c r="AE33" s="533">
        <f t="shared" si="9"/>
        <v>0</v>
      </c>
      <c r="AF33" s="533">
        <f t="shared" si="10"/>
        <v>0</v>
      </c>
      <c r="AG33" s="533">
        <f t="shared" si="11"/>
        <v>0</v>
      </c>
      <c r="AH33" s="533">
        <f t="shared" si="12"/>
        <v>0</v>
      </c>
      <c r="AI33" s="535" t="s">
        <v>263</v>
      </c>
      <c r="AJ33" s="536">
        <f t="shared" si="17"/>
        <v>0</v>
      </c>
      <c r="AK33" s="536">
        <f t="shared" si="17"/>
        <v>0</v>
      </c>
      <c r="AL33" s="536">
        <f t="shared" si="17"/>
        <v>0</v>
      </c>
      <c r="AM33" s="536">
        <f t="shared" si="17"/>
        <v>0</v>
      </c>
      <c r="AN33" s="536" t="str">
        <f t="shared" si="14"/>
        <v>Wind % Ded &lt; 1</v>
      </c>
      <c r="AO33" s="536" t="str">
        <f t="shared" si="18"/>
        <v>Wind % Ded &lt; 1</v>
      </c>
      <c r="AP33" s="536" t="str">
        <f t="shared" si="18"/>
        <v>Wind % Ded &lt; 1</v>
      </c>
      <c r="AQ33" s="536">
        <f t="shared" si="16"/>
        <v>0</v>
      </c>
      <c r="AR33" s="537"/>
      <c r="AS33" s="537"/>
    </row>
    <row r="34" spans="1:45" x14ac:dyDescent="0.2">
      <c r="A34" s="538" t="str">
        <f t="shared" si="4"/>
        <v/>
      </c>
      <c r="B34" s="524"/>
      <c r="C34" s="525" t="s">
        <v>1799</v>
      </c>
      <c r="D34" s="538">
        <f t="shared" si="1"/>
        <v>0</v>
      </c>
      <c r="E34" s="526" t="str">
        <f t="shared" si="2"/>
        <v>Auto</v>
      </c>
      <c r="F34" s="526"/>
      <c r="G34" s="526"/>
      <c r="H34" s="527" t="str">
        <f t="shared" si="5"/>
        <v>LocGroup_</v>
      </c>
      <c r="I34" s="527">
        <v>0</v>
      </c>
      <c r="J34" s="528">
        <f t="shared" si="6"/>
        <v>0</v>
      </c>
      <c r="K34" s="528">
        <f t="shared" si="7"/>
        <v>365</v>
      </c>
      <c r="L34" s="524"/>
      <c r="M34" s="524"/>
      <c r="N34" s="524"/>
      <c r="O34" s="524"/>
      <c r="P34" s="529">
        <v>312</v>
      </c>
      <c r="Q34" s="530"/>
      <c r="R34" s="530"/>
      <c r="S34" s="530"/>
      <c r="T34" s="531"/>
      <c r="U34" s="532"/>
      <c r="V34" s="533">
        <f t="shared" si="8"/>
        <v>0</v>
      </c>
      <c r="W34" s="532"/>
      <c r="X34" s="532"/>
      <c r="Y34" s="532"/>
      <c r="Z34" s="532"/>
      <c r="AA34" s="532"/>
      <c r="AB34" s="532"/>
      <c r="AC34" s="534" t="s">
        <v>1800</v>
      </c>
      <c r="AD34" s="534" t="s">
        <v>263</v>
      </c>
      <c r="AE34" s="533">
        <f t="shared" si="9"/>
        <v>0</v>
      </c>
      <c r="AF34" s="533">
        <f t="shared" si="10"/>
        <v>0</v>
      </c>
      <c r="AG34" s="533">
        <f t="shared" si="11"/>
        <v>0</v>
      </c>
      <c r="AH34" s="533">
        <f t="shared" si="12"/>
        <v>0</v>
      </c>
      <c r="AI34" s="535" t="s">
        <v>263</v>
      </c>
      <c r="AJ34" s="536">
        <f t="shared" si="17"/>
        <v>0</v>
      </c>
      <c r="AK34" s="536">
        <f t="shared" si="17"/>
        <v>0</v>
      </c>
      <c r="AL34" s="536">
        <f t="shared" si="17"/>
        <v>0</v>
      </c>
      <c r="AM34" s="536">
        <f t="shared" si="17"/>
        <v>0</v>
      </c>
      <c r="AN34" s="536" t="str">
        <f t="shared" si="14"/>
        <v>Wind % Ded &lt; 1</v>
      </c>
      <c r="AO34" s="536" t="str">
        <f t="shared" si="18"/>
        <v>Wind % Ded &lt; 1</v>
      </c>
      <c r="AP34" s="536" t="str">
        <f t="shared" si="18"/>
        <v>Wind % Ded &lt; 1</v>
      </c>
      <c r="AQ34" s="536">
        <f t="shared" si="16"/>
        <v>0</v>
      </c>
      <c r="AR34" s="537"/>
      <c r="AS34" s="537"/>
    </row>
    <row r="35" spans="1:45" x14ac:dyDescent="0.2">
      <c r="A35" s="538" t="str">
        <f t="shared" si="4"/>
        <v/>
      </c>
      <c r="B35" s="524"/>
      <c r="C35" s="525" t="s">
        <v>1799</v>
      </c>
      <c r="D35" s="538">
        <f t="shared" si="1"/>
        <v>0</v>
      </c>
      <c r="E35" s="526" t="str">
        <f t="shared" si="2"/>
        <v>Auto</v>
      </c>
      <c r="F35" s="526"/>
      <c r="G35" s="526"/>
      <c r="H35" s="527" t="str">
        <f t="shared" si="5"/>
        <v>LocGroup_</v>
      </c>
      <c r="I35" s="527">
        <v>0</v>
      </c>
      <c r="J35" s="528">
        <f t="shared" si="6"/>
        <v>0</v>
      </c>
      <c r="K35" s="528">
        <f t="shared" si="7"/>
        <v>365</v>
      </c>
      <c r="L35" s="524"/>
      <c r="M35" s="524"/>
      <c r="N35" s="524"/>
      <c r="O35" s="524"/>
      <c r="P35" s="529">
        <v>312</v>
      </c>
      <c r="Q35" s="530"/>
      <c r="R35" s="530"/>
      <c r="S35" s="530"/>
      <c r="T35" s="531"/>
      <c r="U35" s="532"/>
      <c r="V35" s="533">
        <f t="shared" si="8"/>
        <v>0</v>
      </c>
      <c r="W35" s="532"/>
      <c r="X35" s="532"/>
      <c r="Y35" s="532"/>
      <c r="Z35" s="532"/>
      <c r="AA35" s="532"/>
      <c r="AB35" s="532"/>
      <c r="AC35" s="534" t="s">
        <v>1800</v>
      </c>
      <c r="AD35" s="534" t="s">
        <v>263</v>
      </c>
      <c r="AE35" s="533">
        <f t="shared" si="9"/>
        <v>0</v>
      </c>
      <c r="AF35" s="533">
        <f t="shared" si="10"/>
        <v>0</v>
      </c>
      <c r="AG35" s="533">
        <f t="shared" si="11"/>
        <v>0</v>
      </c>
      <c r="AH35" s="533">
        <f t="shared" si="12"/>
        <v>0</v>
      </c>
      <c r="AI35" s="535" t="s">
        <v>263</v>
      </c>
      <c r="AJ35" s="536">
        <f t="shared" si="17"/>
        <v>0</v>
      </c>
      <c r="AK35" s="536">
        <f t="shared" si="17"/>
        <v>0</v>
      </c>
      <c r="AL35" s="536">
        <f t="shared" si="17"/>
        <v>0</v>
      </c>
      <c r="AM35" s="536">
        <f t="shared" si="17"/>
        <v>0</v>
      </c>
      <c r="AN35" s="536" t="str">
        <f t="shared" si="14"/>
        <v>Wind % Ded &lt; 1</v>
      </c>
      <c r="AO35" s="536" t="str">
        <f t="shared" si="18"/>
        <v>Wind % Ded &lt; 1</v>
      </c>
      <c r="AP35" s="536" t="str">
        <f t="shared" si="18"/>
        <v>Wind % Ded &lt; 1</v>
      </c>
      <c r="AQ35" s="536">
        <f t="shared" si="16"/>
        <v>0</v>
      </c>
      <c r="AR35" s="537"/>
      <c r="AS35" s="537"/>
    </row>
    <row r="36" spans="1:45" x14ac:dyDescent="0.2">
      <c r="A36" s="538" t="str">
        <f t="shared" si="4"/>
        <v/>
      </c>
      <c r="B36" s="524"/>
      <c r="C36" s="525" t="s">
        <v>1799</v>
      </c>
      <c r="D36" s="538">
        <f t="shared" si="1"/>
        <v>0</v>
      </c>
      <c r="E36" s="526" t="str">
        <f t="shared" si="2"/>
        <v>Auto</v>
      </c>
      <c r="F36" s="526"/>
      <c r="G36" s="526"/>
      <c r="H36" s="527" t="str">
        <f t="shared" si="5"/>
        <v>LocGroup_</v>
      </c>
      <c r="I36" s="527">
        <v>0</v>
      </c>
      <c r="J36" s="528">
        <f t="shared" si="6"/>
        <v>0</v>
      </c>
      <c r="K36" s="528">
        <f t="shared" si="7"/>
        <v>365</v>
      </c>
      <c r="L36" s="524"/>
      <c r="M36" s="524"/>
      <c r="N36" s="524"/>
      <c r="O36" s="524"/>
      <c r="P36" s="529">
        <v>312</v>
      </c>
      <c r="Q36" s="530"/>
      <c r="R36" s="530"/>
      <c r="S36" s="530"/>
      <c r="T36" s="531"/>
      <c r="U36" s="532"/>
      <c r="V36" s="533">
        <f t="shared" si="8"/>
        <v>0</v>
      </c>
      <c r="W36" s="532"/>
      <c r="X36" s="532"/>
      <c r="Y36" s="532"/>
      <c r="Z36" s="532"/>
      <c r="AA36" s="532"/>
      <c r="AB36" s="532"/>
      <c r="AC36" s="534" t="s">
        <v>1800</v>
      </c>
      <c r="AD36" s="534" t="s">
        <v>263</v>
      </c>
      <c r="AE36" s="533">
        <f t="shared" si="9"/>
        <v>0</v>
      </c>
      <c r="AF36" s="533">
        <f t="shared" si="10"/>
        <v>0</v>
      </c>
      <c r="AG36" s="533">
        <f t="shared" si="11"/>
        <v>0</v>
      </c>
      <c r="AH36" s="533">
        <f t="shared" si="12"/>
        <v>0</v>
      </c>
      <c r="AI36" s="535" t="s">
        <v>263</v>
      </c>
      <c r="AJ36" s="536">
        <f t="shared" si="17"/>
        <v>0</v>
      </c>
      <c r="AK36" s="536">
        <f t="shared" si="17"/>
        <v>0</v>
      </c>
      <c r="AL36" s="536">
        <f t="shared" si="17"/>
        <v>0</v>
      </c>
      <c r="AM36" s="536">
        <f t="shared" si="17"/>
        <v>0</v>
      </c>
      <c r="AN36" s="536" t="str">
        <f t="shared" si="14"/>
        <v>Wind % Ded &lt; 1</v>
      </c>
      <c r="AO36" s="536" t="str">
        <f t="shared" si="18"/>
        <v>Wind % Ded &lt; 1</v>
      </c>
      <c r="AP36" s="536" t="str">
        <f t="shared" si="18"/>
        <v>Wind % Ded &lt; 1</v>
      </c>
      <c r="AQ36" s="536">
        <f t="shared" si="16"/>
        <v>0</v>
      </c>
      <c r="AR36" s="537"/>
      <c r="AS36" s="537"/>
    </row>
    <row r="37" spans="1:45" x14ac:dyDescent="0.2">
      <c r="A37" s="538" t="str">
        <f t="shared" si="4"/>
        <v/>
      </c>
      <c r="B37" s="524"/>
      <c r="C37" s="525" t="s">
        <v>1799</v>
      </c>
      <c r="D37" s="538">
        <f t="shared" si="1"/>
        <v>0</v>
      </c>
      <c r="E37" s="526" t="str">
        <f t="shared" si="2"/>
        <v>Auto</v>
      </c>
      <c r="F37" s="526"/>
      <c r="G37" s="526"/>
      <c r="H37" s="527" t="str">
        <f t="shared" si="5"/>
        <v>LocGroup_</v>
      </c>
      <c r="I37" s="527">
        <v>0</v>
      </c>
      <c r="J37" s="528">
        <f t="shared" si="6"/>
        <v>0</v>
      </c>
      <c r="K37" s="528">
        <f t="shared" si="7"/>
        <v>365</v>
      </c>
      <c r="L37" s="524"/>
      <c r="M37" s="524"/>
      <c r="N37" s="524"/>
      <c r="O37" s="524"/>
      <c r="P37" s="529">
        <v>312</v>
      </c>
      <c r="Q37" s="530"/>
      <c r="R37" s="530"/>
      <c r="S37" s="530"/>
      <c r="T37" s="531"/>
      <c r="U37" s="532"/>
      <c r="V37" s="533">
        <f t="shared" si="8"/>
        <v>0</v>
      </c>
      <c r="W37" s="532"/>
      <c r="X37" s="532"/>
      <c r="Y37" s="532"/>
      <c r="Z37" s="532"/>
      <c r="AA37" s="532"/>
      <c r="AB37" s="532"/>
      <c r="AC37" s="534" t="s">
        <v>1800</v>
      </c>
      <c r="AD37" s="534" t="s">
        <v>263</v>
      </c>
      <c r="AE37" s="533">
        <f t="shared" si="9"/>
        <v>0</v>
      </c>
      <c r="AF37" s="533">
        <f t="shared" si="10"/>
        <v>0</v>
      </c>
      <c r="AG37" s="533">
        <f t="shared" si="11"/>
        <v>0</v>
      </c>
      <c r="AH37" s="533">
        <f t="shared" si="12"/>
        <v>0</v>
      </c>
      <c r="AI37" s="535" t="s">
        <v>263</v>
      </c>
      <c r="AJ37" s="536">
        <f t="shared" si="17"/>
        <v>0</v>
      </c>
      <c r="AK37" s="536">
        <f t="shared" si="17"/>
        <v>0</v>
      </c>
      <c r="AL37" s="536">
        <f t="shared" si="17"/>
        <v>0</v>
      </c>
      <c r="AM37" s="536">
        <f t="shared" si="17"/>
        <v>0</v>
      </c>
      <c r="AN37" s="536" t="str">
        <f t="shared" si="14"/>
        <v>Wind % Ded &lt; 1</v>
      </c>
      <c r="AO37" s="536" t="str">
        <f t="shared" si="18"/>
        <v>Wind % Ded &lt; 1</v>
      </c>
      <c r="AP37" s="536" t="str">
        <f t="shared" si="18"/>
        <v>Wind % Ded &lt; 1</v>
      </c>
      <c r="AQ37" s="536">
        <f t="shared" si="16"/>
        <v>0</v>
      </c>
      <c r="AR37" s="537"/>
      <c r="AS37" s="537"/>
    </row>
    <row r="38" spans="1:45" x14ac:dyDescent="0.2">
      <c r="A38" s="538" t="str">
        <f t="shared" si="4"/>
        <v/>
      </c>
      <c r="B38" s="524"/>
      <c r="C38" s="525" t="s">
        <v>1799</v>
      </c>
      <c r="D38" s="538">
        <f t="shared" si="1"/>
        <v>0</v>
      </c>
      <c r="E38" s="526" t="str">
        <f t="shared" si="2"/>
        <v>Auto</v>
      </c>
      <c r="F38" s="526"/>
      <c r="G38" s="526"/>
      <c r="H38" s="527" t="str">
        <f t="shared" si="5"/>
        <v>LocGroup_</v>
      </c>
      <c r="I38" s="527">
        <v>0</v>
      </c>
      <c r="J38" s="528">
        <f t="shared" si="6"/>
        <v>0</v>
      </c>
      <c r="K38" s="528">
        <f t="shared" si="7"/>
        <v>365</v>
      </c>
      <c r="L38" s="524"/>
      <c r="M38" s="524"/>
      <c r="N38" s="524"/>
      <c r="O38" s="524"/>
      <c r="P38" s="529">
        <v>312</v>
      </c>
      <c r="Q38" s="530"/>
      <c r="R38" s="530"/>
      <c r="S38" s="530"/>
      <c r="T38" s="531"/>
      <c r="U38" s="532"/>
      <c r="V38" s="533">
        <f t="shared" si="8"/>
        <v>0</v>
      </c>
      <c r="W38" s="532"/>
      <c r="X38" s="532"/>
      <c r="Y38" s="532"/>
      <c r="Z38" s="532"/>
      <c r="AA38" s="532"/>
      <c r="AB38" s="532"/>
      <c r="AC38" s="534" t="s">
        <v>1800</v>
      </c>
      <c r="AD38" s="534" t="s">
        <v>263</v>
      </c>
      <c r="AE38" s="533">
        <f t="shared" si="9"/>
        <v>0</v>
      </c>
      <c r="AF38" s="533">
        <f t="shared" si="10"/>
        <v>0</v>
      </c>
      <c r="AG38" s="533">
        <f t="shared" si="11"/>
        <v>0</v>
      </c>
      <c r="AH38" s="533">
        <f t="shared" si="12"/>
        <v>0</v>
      </c>
      <c r="AI38" s="535" t="s">
        <v>263</v>
      </c>
      <c r="AJ38" s="536">
        <f t="shared" si="17"/>
        <v>0</v>
      </c>
      <c r="AK38" s="536">
        <f t="shared" si="17"/>
        <v>0</v>
      </c>
      <c r="AL38" s="536">
        <f t="shared" si="17"/>
        <v>0</v>
      </c>
      <c r="AM38" s="536">
        <f t="shared" si="17"/>
        <v>0</v>
      </c>
      <c r="AN38" s="536" t="str">
        <f t="shared" si="14"/>
        <v>Wind % Ded &lt; 1</v>
      </c>
      <c r="AO38" s="536" t="str">
        <f t="shared" si="18"/>
        <v>Wind % Ded &lt; 1</v>
      </c>
      <c r="AP38" s="536" t="str">
        <f t="shared" si="18"/>
        <v>Wind % Ded &lt; 1</v>
      </c>
      <c r="AQ38" s="536">
        <f t="shared" si="16"/>
        <v>0</v>
      </c>
      <c r="AR38" s="537"/>
      <c r="AS38" s="537"/>
    </row>
    <row r="39" spans="1:45" x14ac:dyDescent="0.2">
      <c r="A39" s="538" t="str">
        <f t="shared" si="4"/>
        <v/>
      </c>
      <c r="B39" s="524"/>
      <c r="C39" s="525" t="s">
        <v>1799</v>
      </c>
      <c r="D39" s="538">
        <f t="shared" si="1"/>
        <v>0</v>
      </c>
      <c r="E39" s="526" t="str">
        <f t="shared" si="2"/>
        <v>Auto</v>
      </c>
      <c r="F39" s="526"/>
      <c r="G39" s="526"/>
      <c r="H39" s="527" t="str">
        <f t="shared" si="5"/>
        <v>LocGroup_</v>
      </c>
      <c r="I39" s="527">
        <v>0</v>
      </c>
      <c r="J39" s="528">
        <f t="shared" si="6"/>
        <v>0</v>
      </c>
      <c r="K39" s="528">
        <f t="shared" si="7"/>
        <v>365</v>
      </c>
      <c r="L39" s="524"/>
      <c r="M39" s="524"/>
      <c r="N39" s="524"/>
      <c r="O39" s="524"/>
      <c r="P39" s="529">
        <v>312</v>
      </c>
      <c r="Q39" s="530"/>
      <c r="R39" s="530"/>
      <c r="S39" s="530"/>
      <c r="T39" s="531"/>
      <c r="U39" s="532"/>
      <c r="V39" s="533">
        <f t="shared" si="8"/>
        <v>0</v>
      </c>
      <c r="W39" s="532"/>
      <c r="X39" s="532"/>
      <c r="Y39" s="532"/>
      <c r="Z39" s="532"/>
      <c r="AA39" s="532"/>
      <c r="AB39" s="532"/>
      <c r="AC39" s="534" t="s">
        <v>1800</v>
      </c>
      <c r="AD39" s="534" t="s">
        <v>263</v>
      </c>
      <c r="AE39" s="533">
        <f t="shared" si="9"/>
        <v>0</v>
      </c>
      <c r="AF39" s="533">
        <f t="shared" si="10"/>
        <v>0</v>
      </c>
      <c r="AG39" s="533">
        <f t="shared" si="11"/>
        <v>0</v>
      </c>
      <c r="AH39" s="533">
        <f t="shared" si="12"/>
        <v>0</v>
      </c>
      <c r="AI39" s="535" t="s">
        <v>263</v>
      </c>
      <c r="AJ39" s="536">
        <f t="shared" si="17"/>
        <v>0</v>
      </c>
      <c r="AK39" s="536">
        <f t="shared" si="17"/>
        <v>0</v>
      </c>
      <c r="AL39" s="536">
        <f t="shared" si="17"/>
        <v>0</v>
      </c>
      <c r="AM39" s="536">
        <f t="shared" si="17"/>
        <v>0</v>
      </c>
      <c r="AN39" s="536" t="str">
        <f t="shared" si="14"/>
        <v>Wind % Ded &lt; 1</v>
      </c>
      <c r="AO39" s="536" t="str">
        <f t="shared" si="18"/>
        <v>Wind % Ded &lt; 1</v>
      </c>
      <c r="AP39" s="536" t="str">
        <f t="shared" si="18"/>
        <v>Wind % Ded &lt; 1</v>
      </c>
      <c r="AQ39" s="536">
        <f t="shared" si="16"/>
        <v>0</v>
      </c>
      <c r="AR39" s="537"/>
      <c r="AS39" s="537"/>
    </row>
    <row r="40" spans="1:45" x14ac:dyDescent="0.2">
      <c r="A40" s="538" t="str">
        <f t="shared" si="4"/>
        <v/>
      </c>
      <c r="B40" s="524"/>
      <c r="C40" s="525" t="s">
        <v>1799</v>
      </c>
      <c r="D40" s="538">
        <f t="shared" si="1"/>
        <v>0</v>
      </c>
      <c r="E40" s="526" t="str">
        <f t="shared" si="2"/>
        <v>Auto</v>
      </c>
      <c r="F40" s="526"/>
      <c r="G40" s="526"/>
      <c r="H40" s="527" t="str">
        <f t="shared" si="5"/>
        <v>LocGroup_</v>
      </c>
      <c r="I40" s="527">
        <v>0</v>
      </c>
      <c r="J40" s="528">
        <f t="shared" si="6"/>
        <v>0</v>
      </c>
      <c r="K40" s="528">
        <f t="shared" si="7"/>
        <v>365</v>
      </c>
      <c r="L40" s="524"/>
      <c r="M40" s="524"/>
      <c r="N40" s="524"/>
      <c r="O40" s="524"/>
      <c r="P40" s="529">
        <v>312</v>
      </c>
      <c r="Q40" s="530"/>
      <c r="R40" s="530"/>
      <c r="S40" s="530"/>
      <c r="T40" s="531"/>
      <c r="U40" s="532"/>
      <c r="V40" s="533">
        <f t="shared" si="8"/>
        <v>0</v>
      </c>
      <c r="W40" s="532"/>
      <c r="X40" s="532"/>
      <c r="Y40" s="532"/>
      <c r="Z40" s="532"/>
      <c r="AA40" s="532"/>
      <c r="AB40" s="532"/>
      <c r="AC40" s="534" t="s">
        <v>1800</v>
      </c>
      <c r="AD40" s="534" t="s">
        <v>263</v>
      </c>
      <c r="AE40" s="533">
        <f t="shared" si="9"/>
        <v>0</v>
      </c>
      <c r="AF40" s="533">
        <f t="shared" si="10"/>
        <v>0</v>
      </c>
      <c r="AG40" s="533">
        <f t="shared" si="11"/>
        <v>0</v>
      </c>
      <c r="AH40" s="533">
        <f t="shared" si="12"/>
        <v>0</v>
      </c>
      <c r="AI40" s="535" t="s">
        <v>263</v>
      </c>
      <c r="AJ40" s="536">
        <f t="shared" si="17"/>
        <v>0</v>
      </c>
      <c r="AK40" s="536">
        <f t="shared" si="17"/>
        <v>0</v>
      </c>
      <c r="AL40" s="536">
        <f t="shared" si="17"/>
        <v>0</v>
      </c>
      <c r="AM40" s="536">
        <f t="shared" si="17"/>
        <v>0</v>
      </c>
      <c r="AN40" s="536" t="str">
        <f t="shared" si="14"/>
        <v>Wind % Ded &lt; 1</v>
      </c>
      <c r="AO40" s="536" t="str">
        <f t="shared" si="18"/>
        <v>Wind % Ded &lt; 1</v>
      </c>
      <c r="AP40" s="536" t="str">
        <f t="shared" si="18"/>
        <v>Wind % Ded &lt; 1</v>
      </c>
      <c r="AQ40" s="536">
        <f t="shared" si="16"/>
        <v>0</v>
      </c>
      <c r="AR40" s="537"/>
      <c r="AS40" s="537"/>
    </row>
    <row r="41" spans="1:45" x14ac:dyDescent="0.2">
      <c r="A41" s="538" t="str">
        <f t="shared" ref="A41:A72" si="19">IF(AND(F41 &gt; 0, F41 &lt;&gt; "z"), A_Quote, "")</f>
        <v/>
      </c>
      <c r="B41" s="524"/>
      <c r="C41" s="525" t="s">
        <v>1799</v>
      </c>
      <c r="D41" s="538">
        <f t="shared" ref="D41:D72" si="20">A_First_Named_Insured</f>
        <v>0</v>
      </c>
      <c r="E41" s="526" t="str">
        <f t="shared" ref="E41:E72" si="21">A_Business_Type_Code_HC</f>
        <v>Auto</v>
      </c>
      <c r="F41" s="526"/>
      <c r="G41" s="526"/>
      <c r="H41" s="527" t="str">
        <f t="shared" si="5"/>
        <v>LocGroup_</v>
      </c>
      <c r="I41" s="527">
        <v>0</v>
      </c>
      <c r="J41" s="528">
        <f t="shared" ref="J41:J72" si="22">A_Prop_Eff_Date</f>
        <v>0</v>
      </c>
      <c r="K41" s="528">
        <f t="shared" si="7"/>
        <v>365</v>
      </c>
      <c r="L41" s="524"/>
      <c r="M41" s="524"/>
      <c r="N41" s="524"/>
      <c r="O41" s="524"/>
      <c r="P41" s="529">
        <v>312</v>
      </c>
      <c r="Q41" s="530"/>
      <c r="R41" s="530"/>
      <c r="S41" s="530"/>
      <c r="T41" s="531"/>
      <c r="U41" s="532"/>
      <c r="V41" s="533">
        <f t="shared" si="8"/>
        <v>0</v>
      </c>
      <c r="W41" s="532"/>
      <c r="X41" s="532"/>
      <c r="Y41" s="532"/>
      <c r="Z41" s="532"/>
      <c r="AA41" s="532"/>
      <c r="AB41" s="532"/>
      <c r="AC41" s="534" t="s">
        <v>1800</v>
      </c>
      <c r="AD41" s="534" t="s">
        <v>263</v>
      </c>
      <c r="AE41" s="533">
        <f t="shared" si="9"/>
        <v>0</v>
      </c>
      <c r="AF41" s="533">
        <f t="shared" si="10"/>
        <v>0</v>
      </c>
      <c r="AG41" s="533">
        <f t="shared" si="11"/>
        <v>0</v>
      </c>
      <c r="AH41" s="533">
        <f t="shared" si="12"/>
        <v>0</v>
      </c>
      <c r="AI41" s="535" t="s">
        <v>263</v>
      </c>
      <c r="AJ41" s="536">
        <f t="shared" si="17"/>
        <v>0</v>
      </c>
      <c r="AK41" s="536">
        <f t="shared" si="17"/>
        <v>0</v>
      </c>
      <c r="AL41" s="536">
        <f t="shared" si="17"/>
        <v>0</v>
      </c>
      <c r="AM41" s="536">
        <f t="shared" si="17"/>
        <v>0</v>
      </c>
      <c r="AN41" s="536" t="str">
        <f t="shared" si="14"/>
        <v>Wind % Ded &lt; 1</v>
      </c>
      <c r="AO41" s="536" t="str">
        <f t="shared" si="18"/>
        <v>Wind % Ded &lt; 1</v>
      </c>
      <c r="AP41" s="536" t="str">
        <f t="shared" si="18"/>
        <v>Wind % Ded &lt; 1</v>
      </c>
      <c r="AQ41" s="536">
        <f t="shared" si="16"/>
        <v>0</v>
      </c>
      <c r="AR41" s="537"/>
      <c r="AS41" s="537"/>
    </row>
    <row r="42" spans="1:45" x14ac:dyDescent="0.2">
      <c r="A42" s="538" t="str">
        <f t="shared" si="19"/>
        <v/>
      </c>
      <c r="B42" s="524"/>
      <c r="C42" s="525" t="s">
        <v>1799</v>
      </c>
      <c r="D42" s="538">
        <f t="shared" si="20"/>
        <v>0</v>
      </c>
      <c r="E42" s="526" t="str">
        <f t="shared" si="21"/>
        <v>Auto</v>
      </c>
      <c r="F42" s="526"/>
      <c r="G42" s="526"/>
      <c r="H42" s="527" t="str">
        <f t="shared" si="5"/>
        <v>LocGroup_</v>
      </c>
      <c r="I42" s="527">
        <v>0</v>
      </c>
      <c r="J42" s="528">
        <f t="shared" si="22"/>
        <v>0</v>
      </c>
      <c r="K42" s="528">
        <f t="shared" si="7"/>
        <v>365</v>
      </c>
      <c r="L42" s="524"/>
      <c r="M42" s="524"/>
      <c r="N42" s="524"/>
      <c r="O42" s="524"/>
      <c r="P42" s="529">
        <v>312</v>
      </c>
      <c r="Q42" s="530"/>
      <c r="R42" s="530"/>
      <c r="S42" s="530"/>
      <c r="T42" s="531"/>
      <c r="U42" s="532"/>
      <c r="V42" s="533">
        <f t="shared" si="8"/>
        <v>0</v>
      </c>
      <c r="W42" s="532"/>
      <c r="X42" s="532"/>
      <c r="Y42" s="532"/>
      <c r="Z42" s="532"/>
      <c r="AA42" s="532"/>
      <c r="AB42" s="532"/>
      <c r="AC42" s="534" t="s">
        <v>1800</v>
      </c>
      <c r="AD42" s="534" t="s">
        <v>263</v>
      </c>
      <c r="AE42" s="533">
        <f t="shared" si="9"/>
        <v>0</v>
      </c>
      <c r="AF42" s="533">
        <f t="shared" si="10"/>
        <v>0</v>
      </c>
      <c r="AG42" s="533">
        <f t="shared" si="11"/>
        <v>0</v>
      </c>
      <c r="AH42" s="533">
        <f t="shared" si="12"/>
        <v>0</v>
      </c>
      <c r="AI42" s="535" t="s">
        <v>263</v>
      </c>
      <c r="AJ42" s="536">
        <f t="shared" ref="AJ42:AM72" si="23">AE42</f>
        <v>0</v>
      </c>
      <c r="AK42" s="536">
        <f t="shared" si="23"/>
        <v>0</v>
      </c>
      <c r="AL42" s="536">
        <f t="shared" si="23"/>
        <v>0</v>
      </c>
      <c r="AM42" s="536">
        <f t="shared" si="23"/>
        <v>0</v>
      </c>
      <c r="AN42" s="536" t="str">
        <f t="shared" si="14"/>
        <v>Wind % Ded &lt; 1</v>
      </c>
      <c r="AO42" s="536" t="str">
        <f t="shared" ref="AO42:AP72" si="24">IF($T42&gt;=1,(($T42/100)*AK42),"Wind % Ded &lt; 1")</f>
        <v>Wind % Ded &lt; 1</v>
      </c>
      <c r="AP42" s="536" t="str">
        <f t="shared" si="24"/>
        <v>Wind % Ded &lt; 1</v>
      </c>
      <c r="AQ42" s="536">
        <f t="shared" si="16"/>
        <v>0</v>
      </c>
      <c r="AR42" s="537"/>
      <c r="AS42" s="537"/>
    </row>
    <row r="43" spans="1:45" x14ac:dyDescent="0.2">
      <c r="A43" s="538" t="str">
        <f t="shared" si="19"/>
        <v/>
      </c>
      <c r="B43" s="524"/>
      <c r="C43" s="525" t="s">
        <v>1799</v>
      </c>
      <c r="D43" s="538">
        <f t="shared" si="20"/>
        <v>0</v>
      </c>
      <c r="E43" s="526" t="str">
        <f t="shared" si="21"/>
        <v>Auto</v>
      </c>
      <c r="F43" s="526"/>
      <c r="G43" s="526"/>
      <c r="H43" s="527" t="str">
        <f t="shared" si="5"/>
        <v>LocGroup_</v>
      </c>
      <c r="I43" s="527">
        <v>0</v>
      </c>
      <c r="J43" s="528">
        <f t="shared" si="22"/>
        <v>0</v>
      </c>
      <c r="K43" s="528">
        <f t="shared" si="7"/>
        <v>365</v>
      </c>
      <c r="L43" s="524"/>
      <c r="M43" s="524"/>
      <c r="N43" s="524"/>
      <c r="O43" s="524"/>
      <c r="P43" s="529">
        <v>312</v>
      </c>
      <c r="Q43" s="530"/>
      <c r="R43" s="530"/>
      <c r="S43" s="530"/>
      <c r="T43" s="531"/>
      <c r="U43" s="532"/>
      <c r="V43" s="533">
        <f t="shared" si="8"/>
        <v>0</v>
      </c>
      <c r="W43" s="532"/>
      <c r="X43" s="532"/>
      <c r="Y43" s="532"/>
      <c r="Z43" s="532"/>
      <c r="AA43" s="532"/>
      <c r="AB43" s="532"/>
      <c r="AC43" s="534" t="s">
        <v>1800</v>
      </c>
      <c r="AD43" s="534" t="s">
        <v>263</v>
      </c>
      <c r="AE43" s="533">
        <f t="shared" si="9"/>
        <v>0</v>
      </c>
      <c r="AF43" s="533">
        <f t="shared" si="10"/>
        <v>0</v>
      </c>
      <c r="AG43" s="533">
        <f t="shared" si="11"/>
        <v>0</v>
      </c>
      <c r="AH43" s="533">
        <f t="shared" si="12"/>
        <v>0</v>
      </c>
      <c r="AI43" s="535" t="s">
        <v>263</v>
      </c>
      <c r="AJ43" s="536">
        <f t="shared" si="23"/>
        <v>0</v>
      </c>
      <c r="AK43" s="536">
        <f t="shared" si="23"/>
        <v>0</v>
      </c>
      <c r="AL43" s="536">
        <f t="shared" si="23"/>
        <v>0</v>
      </c>
      <c r="AM43" s="536">
        <f t="shared" si="23"/>
        <v>0</v>
      </c>
      <c r="AN43" s="536" t="str">
        <f t="shared" si="14"/>
        <v>Wind % Ded &lt; 1</v>
      </c>
      <c r="AO43" s="536" t="str">
        <f t="shared" si="24"/>
        <v>Wind % Ded &lt; 1</v>
      </c>
      <c r="AP43" s="536" t="str">
        <f t="shared" si="24"/>
        <v>Wind % Ded &lt; 1</v>
      </c>
      <c r="AQ43" s="536">
        <f t="shared" si="16"/>
        <v>0</v>
      </c>
      <c r="AR43" s="537"/>
      <c r="AS43" s="537"/>
    </row>
    <row r="44" spans="1:45" x14ac:dyDescent="0.2">
      <c r="A44" s="538" t="str">
        <f t="shared" si="19"/>
        <v/>
      </c>
      <c r="B44" s="524"/>
      <c r="C44" s="525" t="s">
        <v>1799</v>
      </c>
      <c r="D44" s="538">
        <f t="shared" si="20"/>
        <v>0</v>
      </c>
      <c r="E44" s="526" t="str">
        <f t="shared" si="21"/>
        <v>Auto</v>
      </c>
      <c r="F44" s="526"/>
      <c r="G44" s="526"/>
      <c r="H44" s="527" t="str">
        <f t="shared" si="5"/>
        <v>LocGroup_</v>
      </c>
      <c r="I44" s="527">
        <v>0</v>
      </c>
      <c r="J44" s="528">
        <f t="shared" si="22"/>
        <v>0</v>
      </c>
      <c r="K44" s="528">
        <f t="shared" si="7"/>
        <v>365</v>
      </c>
      <c r="L44" s="524"/>
      <c r="M44" s="524"/>
      <c r="N44" s="524"/>
      <c r="O44" s="524"/>
      <c r="P44" s="529">
        <v>312</v>
      </c>
      <c r="Q44" s="530"/>
      <c r="R44" s="530"/>
      <c r="S44" s="530"/>
      <c r="T44" s="531"/>
      <c r="U44" s="532"/>
      <c r="V44" s="533">
        <f t="shared" si="8"/>
        <v>0</v>
      </c>
      <c r="W44" s="532"/>
      <c r="X44" s="532"/>
      <c r="Y44" s="532"/>
      <c r="Z44" s="532"/>
      <c r="AA44" s="532"/>
      <c r="AB44" s="532"/>
      <c r="AC44" s="534" t="s">
        <v>1800</v>
      </c>
      <c r="AD44" s="534" t="s">
        <v>263</v>
      </c>
      <c r="AE44" s="533">
        <f t="shared" si="9"/>
        <v>0</v>
      </c>
      <c r="AF44" s="533">
        <f t="shared" si="10"/>
        <v>0</v>
      </c>
      <c r="AG44" s="533">
        <f t="shared" si="11"/>
        <v>0</v>
      </c>
      <c r="AH44" s="533">
        <f t="shared" si="12"/>
        <v>0</v>
      </c>
      <c r="AI44" s="535" t="s">
        <v>263</v>
      </c>
      <c r="AJ44" s="536">
        <f t="shared" si="23"/>
        <v>0</v>
      </c>
      <c r="AK44" s="536">
        <f t="shared" si="23"/>
        <v>0</v>
      </c>
      <c r="AL44" s="536">
        <f t="shared" si="23"/>
        <v>0</v>
      </c>
      <c r="AM44" s="536">
        <f t="shared" si="23"/>
        <v>0</v>
      </c>
      <c r="AN44" s="536" t="str">
        <f t="shared" si="14"/>
        <v>Wind % Ded &lt; 1</v>
      </c>
      <c r="AO44" s="536" t="str">
        <f t="shared" si="24"/>
        <v>Wind % Ded &lt; 1</v>
      </c>
      <c r="AP44" s="536" t="str">
        <f t="shared" si="24"/>
        <v>Wind % Ded &lt; 1</v>
      </c>
      <c r="AQ44" s="536">
        <f t="shared" si="16"/>
        <v>0</v>
      </c>
      <c r="AR44" s="537"/>
      <c r="AS44" s="537"/>
    </row>
    <row r="45" spans="1:45" x14ac:dyDescent="0.2">
      <c r="A45" s="538" t="str">
        <f t="shared" si="19"/>
        <v/>
      </c>
      <c r="B45" s="524"/>
      <c r="C45" s="525" t="s">
        <v>1799</v>
      </c>
      <c r="D45" s="538">
        <f t="shared" si="20"/>
        <v>0</v>
      </c>
      <c r="E45" s="526" t="str">
        <f t="shared" si="21"/>
        <v>Auto</v>
      </c>
      <c r="F45" s="526"/>
      <c r="G45" s="526"/>
      <c r="H45" s="527" t="str">
        <f t="shared" si="5"/>
        <v>LocGroup_</v>
      </c>
      <c r="I45" s="527">
        <v>0</v>
      </c>
      <c r="J45" s="528">
        <f t="shared" si="22"/>
        <v>0</v>
      </c>
      <c r="K45" s="528">
        <f t="shared" si="7"/>
        <v>365</v>
      </c>
      <c r="L45" s="524"/>
      <c r="M45" s="524"/>
      <c r="N45" s="524"/>
      <c r="O45" s="524"/>
      <c r="P45" s="529">
        <v>312</v>
      </c>
      <c r="Q45" s="530"/>
      <c r="R45" s="530"/>
      <c r="S45" s="530"/>
      <c r="T45" s="531"/>
      <c r="U45" s="532"/>
      <c r="V45" s="533">
        <f t="shared" si="8"/>
        <v>0</v>
      </c>
      <c r="W45" s="532"/>
      <c r="X45" s="532"/>
      <c r="Y45" s="532"/>
      <c r="Z45" s="532"/>
      <c r="AA45" s="532"/>
      <c r="AB45" s="532"/>
      <c r="AC45" s="534" t="s">
        <v>1800</v>
      </c>
      <c r="AD45" s="534" t="s">
        <v>263</v>
      </c>
      <c r="AE45" s="533">
        <f t="shared" si="9"/>
        <v>0</v>
      </c>
      <c r="AF45" s="533">
        <f t="shared" si="10"/>
        <v>0</v>
      </c>
      <c r="AG45" s="533">
        <f t="shared" si="11"/>
        <v>0</v>
      </c>
      <c r="AH45" s="533">
        <f t="shared" si="12"/>
        <v>0</v>
      </c>
      <c r="AI45" s="535" t="s">
        <v>263</v>
      </c>
      <c r="AJ45" s="536">
        <f t="shared" si="23"/>
        <v>0</v>
      </c>
      <c r="AK45" s="536">
        <f t="shared" si="23"/>
        <v>0</v>
      </c>
      <c r="AL45" s="536">
        <f t="shared" si="23"/>
        <v>0</v>
      </c>
      <c r="AM45" s="536">
        <f t="shared" si="23"/>
        <v>0</v>
      </c>
      <c r="AN45" s="536" t="str">
        <f t="shared" si="14"/>
        <v>Wind % Ded &lt; 1</v>
      </c>
      <c r="AO45" s="536" t="str">
        <f t="shared" si="24"/>
        <v>Wind % Ded &lt; 1</v>
      </c>
      <c r="AP45" s="536" t="str">
        <f t="shared" si="24"/>
        <v>Wind % Ded &lt; 1</v>
      </c>
      <c r="AQ45" s="536">
        <f t="shared" si="16"/>
        <v>0</v>
      </c>
      <c r="AR45" s="537"/>
      <c r="AS45" s="537"/>
    </row>
    <row r="46" spans="1:45" x14ac:dyDescent="0.2">
      <c r="A46" s="538" t="str">
        <f t="shared" si="19"/>
        <v/>
      </c>
      <c r="B46" s="524"/>
      <c r="C46" s="525" t="s">
        <v>1799</v>
      </c>
      <c r="D46" s="538">
        <f t="shared" si="20"/>
        <v>0</v>
      </c>
      <c r="E46" s="526" t="str">
        <f t="shared" si="21"/>
        <v>Auto</v>
      </c>
      <c r="F46" s="526"/>
      <c r="G46" s="526"/>
      <c r="H46" s="527" t="str">
        <f t="shared" si="5"/>
        <v>LocGroup_</v>
      </c>
      <c r="I46" s="527">
        <v>0</v>
      </c>
      <c r="J46" s="528">
        <f t="shared" si="22"/>
        <v>0</v>
      </c>
      <c r="K46" s="528">
        <f t="shared" si="7"/>
        <v>365</v>
      </c>
      <c r="L46" s="524"/>
      <c r="M46" s="524"/>
      <c r="N46" s="524"/>
      <c r="O46" s="524"/>
      <c r="P46" s="529">
        <v>312</v>
      </c>
      <c r="Q46" s="530"/>
      <c r="R46" s="530"/>
      <c r="S46" s="530"/>
      <c r="T46" s="531"/>
      <c r="U46" s="532"/>
      <c r="V46" s="533">
        <f t="shared" si="8"/>
        <v>0</v>
      </c>
      <c r="W46" s="532"/>
      <c r="X46" s="532"/>
      <c r="Y46" s="532"/>
      <c r="Z46" s="532"/>
      <c r="AA46" s="532"/>
      <c r="AB46" s="532"/>
      <c r="AC46" s="534" t="s">
        <v>1800</v>
      </c>
      <c r="AD46" s="534" t="s">
        <v>263</v>
      </c>
      <c r="AE46" s="533">
        <f t="shared" si="9"/>
        <v>0</v>
      </c>
      <c r="AF46" s="533">
        <f t="shared" si="10"/>
        <v>0</v>
      </c>
      <c r="AG46" s="533">
        <f t="shared" si="11"/>
        <v>0</v>
      </c>
      <c r="AH46" s="533">
        <f t="shared" si="12"/>
        <v>0</v>
      </c>
      <c r="AI46" s="535" t="s">
        <v>263</v>
      </c>
      <c r="AJ46" s="536">
        <f t="shared" si="23"/>
        <v>0</v>
      </c>
      <c r="AK46" s="536">
        <f t="shared" si="23"/>
        <v>0</v>
      </c>
      <c r="AL46" s="536">
        <f t="shared" si="23"/>
        <v>0</v>
      </c>
      <c r="AM46" s="536">
        <f t="shared" si="23"/>
        <v>0</v>
      </c>
      <c r="AN46" s="536" t="str">
        <f t="shared" si="14"/>
        <v>Wind % Ded &lt; 1</v>
      </c>
      <c r="AO46" s="536" t="str">
        <f t="shared" si="24"/>
        <v>Wind % Ded &lt; 1</v>
      </c>
      <c r="AP46" s="536" t="str">
        <f t="shared" si="24"/>
        <v>Wind % Ded &lt; 1</v>
      </c>
      <c r="AQ46" s="536">
        <f t="shared" si="16"/>
        <v>0</v>
      </c>
      <c r="AR46" s="537"/>
      <c r="AS46" s="537"/>
    </row>
    <row r="47" spans="1:45" x14ac:dyDescent="0.2">
      <c r="A47" s="538" t="str">
        <f t="shared" si="19"/>
        <v/>
      </c>
      <c r="B47" s="524"/>
      <c r="C47" s="525" t="s">
        <v>1799</v>
      </c>
      <c r="D47" s="538">
        <f t="shared" si="20"/>
        <v>0</v>
      </c>
      <c r="E47" s="526" t="str">
        <f t="shared" si="21"/>
        <v>Auto</v>
      </c>
      <c r="F47" s="526"/>
      <c r="G47" s="526"/>
      <c r="H47" s="527" t="str">
        <f t="shared" si="5"/>
        <v>LocGroup_</v>
      </c>
      <c r="I47" s="527">
        <v>0</v>
      </c>
      <c r="J47" s="528">
        <f t="shared" si="22"/>
        <v>0</v>
      </c>
      <c r="K47" s="528">
        <f t="shared" si="7"/>
        <v>365</v>
      </c>
      <c r="L47" s="524"/>
      <c r="M47" s="524"/>
      <c r="N47" s="524"/>
      <c r="O47" s="524"/>
      <c r="P47" s="529">
        <v>312</v>
      </c>
      <c r="Q47" s="530"/>
      <c r="R47" s="530"/>
      <c r="S47" s="530"/>
      <c r="T47" s="531"/>
      <c r="U47" s="532"/>
      <c r="V47" s="533">
        <f t="shared" si="8"/>
        <v>0</v>
      </c>
      <c r="W47" s="532"/>
      <c r="X47" s="532"/>
      <c r="Y47" s="532"/>
      <c r="Z47" s="532"/>
      <c r="AA47" s="532"/>
      <c r="AB47" s="532"/>
      <c r="AC47" s="534" t="s">
        <v>1800</v>
      </c>
      <c r="AD47" s="534" t="s">
        <v>263</v>
      </c>
      <c r="AE47" s="533">
        <f t="shared" si="9"/>
        <v>0</v>
      </c>
      <c r="AF47" s="533">
        <f t="shared" si="10"/>
        <v>0</v>
      </c>
      <c r="AG47" s="533">
        <f t="shared" si="11"/>
        <v>0</v>
      </c>
      <c r="AH47" s="533">
        <f t="shared" si="12"/>
        <v>0</v>
      </c>
      <c r="AI47" s="535" t="s">
        <v>263</v>
      </c>
      <c r="AJ47" s="536">
        <f t="shared" si="23"/>
        <v>0</v>
      </c>
      <c r="AK47" s="536">
        <f t="shared" si="23"/>
        <v>0</v>
      </c>
      <c r="AL47" s="536">
        <f t="shared" si="23"/>
        <v>0</v>
      </c>
      <c r="AM47" s="536">
        <f t="shared" si="23"/>
        <v>0</v>
      </c>
      <c r="AN47" s="536" t="str">
        <f t="shared" si="14"/>
        <v>Wind % Ded &lt; 1</v>
      </c>
      <c r="AO47" s="536" t="str">
        <f t="shared" si="24"/>
        <v>Wind % Ded &lt; 1</v>
      </c>
      <c r="AP47" s="536" t="str">
        <f t="shared" si="24"/>
        <v>Wind % Ded &lt; 1</v>
      </c>
      <c r="AQ47" s="536">
        <f t="shared" si="16"/>
        <v>0</v>
      </c>
      <c r="AR47" s="537"/>
      <c r="AS47" s="537"/>
    </row>
    <row r="48" spans="1:45" x14ac:dyDescent="0.2">
      <c r="A48" s="538" t="str">
        <f t="shared" si="19"/>
        <v/>
      </c>
      <c r="B48" s="524"/>
      <c r="C48" s="525" t="s">
        <v>1799</v>
      </c>
      <c r="D48" s="538">
        <f t="shared" si="20"/>
        <v>0</v>
      </c>
      <c r="E48" s="526" t="str">
        <f t="shared" si="21"/>
        <v>Auto</v>
      </c>
      <c r="F48" s="526"/>
      <c r="G48" s="526"/>
      <c r="H48" s="527" t="str">
        <f t="shared" si="5"/>
        <v>LocGroup_</v>
      </c>
      <c r="I48" s="527">
        <v>0</v>
      </c>
      <c r="J48" s="528">
        <f t="shared" si="22"/>
        <v>0</v>
      </c>
      <c r="K48" s="528">
        <f t="shared" si="7"/>
        <v>365</v>
      </c>
      <c r="L48" s="524"/>
      <c r="M48" s="524"/>
      <c r="N48" s="524"/>
      <c r="O48" s="524"/>
      <c r="P48" s="529">
        <v>312</v>
      </c>
      <c r="Q48" s="530"/>
      <c r="R48" s="530"/>
      <c r="S48" s="530"/>
      <c r="T48" s="531"/>
      <c r="U48" s="532"/>
      <c r="V48" s="533">
        <f t="shared" si="8"/>
        <v>0</v>
      </c>
      <c r="W48" s="532"/>
      <c r="X48" s="532"/>
      <c r="Y48" s="532"/>
      <c r="Z48" s="532"/>
      <c r="AA48" s="532"/>
      <c r="AB48" s="532"/>
      <c r="AC48" s="534" t="s">
        <v>1800</v>
      </c>
      <c r="AD48" s="534" t="s">
        <v>263</v>
      </c>
      <c r="AE48" s="533">
        <f t="shared" si="9"/>
        <v>0</v>
      </c>
      <c r="AF48" s="533">
        <f t="shared" si="10"/>
        <v>0</v>
      </c>
      <c r="AG48" s="533">
        <f t="shared" si="11"/>
        <v>0</v>
      </c>
      <c r="AH48" s="533">
        <f t="shared" si="12"/>
        <v>0</v>
      </c>
      <c r="AI48" s="535" t="s">
        <v>263</v>
      </c>
      <c r="AJ48" s="536">
        <f t="shared" si="23"/>
        <v>0</v>
      </c>
      <c r="AK48" s="536">
        <f t="shared" si="23"/>
        <v>0</v>
      </c>
      <c r="AL48" s="536">
        <f t="shared" si="23"/>
        <v>0</v>
      </c>
      <c r="AM48" s="536">
        <f t="shared" si="23"/>
        <v>0</v>
      </c>
      <c r="AN48" s="536" t="str">
        <f t="shared" si="14"/>
        <v>Wind % Ded &lt; 1</v>
      </c>
      <c r="AO48" s="536" t="str">
        <f t="shared" si="24"/>
        <v>Wind % Ded &lt; 1</v>
      </c>
      <c r="AP48" s="536" t="str">
        <f t="shared" si="24"/>
        <v>Wind % Ded &lt; 1</v>
      </c>
      <c r="AQ48" s="536">
        <f t="shared" si="16"/>
        <v>0</v>
      </c>
      <c r="AR48" s="537"/>
      <c r="AS48" s="537"/>
    </row>
    <row r="49" spans="1:45" x14ac:dyDescent="0.2">
      <c r="A49" s="538" t="str">
        <f t="shared" si="19"/>
        <v/>
      </c>
      <c r="B49" s="524"/>
      <c r="C49" s="525" t="s">
        <v>1799</v>
      </c>
      <c r="D49" s="538">
        <f t="shared" si="20"/>
        <v>0</v>
      </c>
      <c r="E49" s="526" t="str">
        <f t="shared" si="21"/>
        <v>Auto</v>
      </c>
      <c r="F49" s="526"/>
      <c r="G49" s="526"/>
      <c r="H49" s="527" t="str">
        <f t="shared" si="5"/>
        <v>LocGroup_</v>
      </c>
      <c r="I49" s="527">
        <v>0</v>
      </c>
      <c r="J49" s="528">
        <f t="shared" si="22"/>
        <v>0</v>
      </c>
      <c r="K49" s="528">
        <f t="shared" si="7"/>
        <v>365</v>
      </c>
      <c r="L49" s="524"/>
      <c r="M49" s="524"/>
      <c r="N49" s="524"/>
      <c r="O49" s="524"/>
      <c r="P49" s="529">
        <v>312</v>
      </c>
      <c r="Q49" s="530"/>
      <c r="R49" s="530"/>
      <c r="S49" s="530"/>
      <c r="T49" s="531"/>
      <c r="U49" s="532"/>
      <c r="V49" s="533">
        <f t="shared" si="8"/>
        <v>0</v>
      </c>
      <c r="W49" s="532"/>
      <c r="X49" s="532"/>
      <c r="Y49" s="532"/>
      <c r="Z49" s="532"/>
      <c r="AA49" s="532"/>
      <c r="AB49" s="532"/>
      <c r="AC49" s="534" t="s">
        <v>1800</v>
      </c>
      <c r="AD49" s="534" t="s">
        <v>263</v>
      </c>
      <c r="AE49" s="533">
        <f t="shared" si="9"/>
        <v>0</v>
      </c>
      <c r="AF49" s="533">
        <f t="shared" si="10"/>
        <v>0</v>
      </c>
      <c r="AG49" s="533">
        <f t="shared" si="11"/>
        <v>0</v>
      </c>
      <c r="AH49" s="533">
        <f t="shared" si="12"/>
        <v>0</v>
      </c>
      <c r="AI49" s="535" t="s">
        <v>263</v>
      </c>
      <c r="AJ49" s="536">
        <f t="shared" si="23"/>
        <v>0</v>
      </c>
      <c r="AK49" s="536">
        <f t="shared" si="23"/>
        <v>0</v>
      </c>
      <c r="AL49" s="536">
        <f t="shared" si="23"/>
        <v>0</v>
      </c>
      <c r="AM49" s="536">
        <f t="shared" si="23"/>
        <v>0</v>
      </c>
      <c r="AN49" s="536" t="str">
        <f t="shared" si="14"/>
        <v>Wind % Ded &lt; 1</v>
      </c>
      <c r="AO49" s="536" t="str">
        <f t="shared" si="24"/>
        <v>Wind % Ded &lt; 1</v>
      </c>
      <c r="AP49" s="536" t="str">
        <f t="shared" si="24"/>
        <v>Wind % Ded &lt; 1</v>
      </c>
      <c r="AQ49" s="536">
        <f t="shared" si="16"/>
        <v>0</v>
      </c>
      <c r="AR49" s="537"/>
      <c r="AS49" s="537"/>
    </row>
    <row r="50" spans="1:45" x14ac:dyDescent="0.2">
      <c r="A50" s="538" t="str">
        <f t="shared" si="19"/>
        <v/>
      </c>
      <c r="B50" s="524"/>
      <c r="C50" s="525" t="s">
        <v>1799</v>
      </c>
      <c r="D50" s="538">
        <f t="shared" si="20"/>
        <v>0</v>
      </c>
      <c r="E50" s="526" t="str">
        <f t="shared" si="21"/>
        <v>Auto</v>
      </c>
      <c r="F50" s="526"/>
      <c r="G50" s="526"/>
      <c r="H50" s="527" t="str">
        <f t="shared" si="5"/>
        <v>LocGroup_</v>
      </c>
      <c r="I50" s="527">
        <v>0</v>
      </c>
      <c r="J50" s="528">
        <f t="shared" si="22"/>
        <v>0</v>
      </c>
      <c r="K50" s="528">
        <f t="shared" si="7"/>
        <v>365</v>
      </c>
      <c r="L50" s="524"/>
      <c r="M50" s="524"/>
      <c r="N50" s="524"/>
      <c r="O50" s="524"/>
      <c r="P50" s="529">
        <v>312</v>
      </c>
      <c r="Q50" s="530"/>
      <c r="R50" s="530"/>
      <c r="S50" s="530"/>
      <c r="T50" s="531"/>
      <c r="U50" s="532"/>
      <c r="V50" s="533">
        <f t="shared" si="8"/>
        <v>0</v>
      </c>
      <c r="W50" s="532"/>
      <c r="X50" s="532"/>
      <c r="Y50" s="532"/>
      <c r="Z50" s="532"/>
      <c r="AA50" s="532"/>
      <c r="AB50" s="532"/>
      <c r="AC50" s="534" t="s">
        <v>1800</v>
      </c>
      <c r="AD50" s="534" t="s">
        <v>263</v>
      </c>
      <c r="AE50" s="533">
        <f t="shared" si="9"/>
        <v>0</v>
      </c>
      <c r="AF50" s="533">
        <f t="shared" si="10"/>
        <v>0</v>
      </c>
      <c r="AG50" s="533">
        <f t="shared" si="11"/>
        <v>0</v>
      </c>
      <c r="AH50" s="533">
        <f t="shared" si="12"/>
        <v>0</v>
      </c>
      <c r="AI50" s="535" t="s">
        <v>263</v>
      </c>
      <c r="AJ50" s="536">
        <f t="shared" si="23"/>
        <v>0</v>
      </c>
      <c r="AK50" s="536">
        <f t="shared" si="23"/>
        <v>0</v>
      </c>
      <c r="AL50" s="536">
        <f t="shared" si="23"/>
        <v>0</v>
      </c>
      <c r="AM50" s="536">
        <f t="shared" si="23"/>
        <v>0</v>
      </c>
      <c r="AN50" s="536" t="str">
        <f t="shared" si="14"/>
        <v>Wind % Ded &lt; 1</v>
      </c>
      <c r="AO50" s="536" t="str">
        <f t="shared" si="24"/>
        <v>Wind % Ded &lt; 1</v>
      </c>
      <c r="AP50" s="536" t="str">
        <f t="shared" si="24"/>
        <v>Wind % Ded &lt; 1</v>
      </c>
      <c r="AQ50" s="536">
        <f t="shared" si="16"/>
        <v>0</v>
      </c>
      <c r="AR50" s="537"/>
      <c r="AS50" s="537"/>
    </row>
    <row r="51" spans="1:45" x14ac:dyDescent="0.2">
      <c r="A51" s="538" t="str">
        <f t="shared" si="19"/>
        <v/>
      </c>
      <c r="B51" s="524"/>
      <c r="C51" s="525" t="s">
        <v>1799</v>
      </c>
      <c r="D51" s="538">
        <f t="shared" si="20"/>
        <v>0</v>
      </c>
      <c r="E51" s="526" t="str">
        <f t="shared" si="21"/>
        <v>Auto</v>
      </c>
      <c r="F51" s="526"/>
      <c r="G51" s="526"/>
      <c r="H51" s="527" t="str">
        <f t="shared" si="5"/>
        <v>LocGroup_</v>
      </c>
      <c r="I51" s="527">
        <v>0</v>
      </c>
      <c r="J51" s="528">
        <f t="shared" si="22"/>
        <v>0</v>
      </c>
      <c r="K51" s="528">
        <f t="shared" si="7"/>
        <v>365</v>
      </c>
      <c r="L51" s="524"/>
      <c r="M51" s="524"/>
      <c r="N51" s="524"/>
      <c r="O51" s="524"/>
      <c r="P51" s="529">
        <v>312</v>
      </c>
      <c r="Q51" s="530"/>
      <c r="R51" s="530"/>
      <c r="S51" s="530"/>
      <c r="T51" s="531"/>
      <c r="U51" s="532"/>
      <c r="V51" s="533">
        <f t="shared" si="8"/>
        <v>0</v>
      </c>
      <c r="W51" s="532"/>
      <c r="X51" s="532"/>
      <c r="Y51" s="532"/>
      <c r="Z51" s="532"/>
      <c r="AA51" s="532"/>
      <c r="AB51" s="532"/>
      <c r="AC51" s="534" t="s">
        <v>1800</v>
      </c>
      <c r="AD51" s="534" t="s">
        <v>263</v>
      </c>
      <c r="AE51" s="533">
        <f t="shared" si="9"/>
        <v>0</v>
      </c>
      <c r="AF51" s="533">
        <f t="shared" si="10"/>
        <v>0</v>
      </c>
      <c r="AG51" s="533">
        <f t="shared" si="11"/>
        <v>0</v>
      </c>
      <c r="AH51" s="533">
        <f t="shared" si="12"/>
        <v>0</v>
      </c>
      <c r="AI51" s="535" t="s">
        <v>263</v>
      </c>
      <c r="AJ51" s="536">
        <f t="shared" si="23"/>
        <v>0</v>
      </c>
      <c r="AK51" s="536">
        <f t="shared" si="23"/>
        <v>0</v>
      </c>
      <c r="AL51" s="536">
        <f t="shared" si="23"/>
        <v>0</v>
      </c>
      <c r="AM51" s="536">
        <f t="shared" si="23"/>
        <v>0</v>
      </c>
      <c r="AN51" s="536" t="str">
        <f t="shared" si="14"/>
        <v>Wind % Ded &lt; 1</v>
      </c>
      <c r="AO51" s="536" t="str">
        <f t="shared" si="24"/>
        <v>Wind % Ded &lt; 1</v>
      </c>
      <c r="AP51" s="536" t="str">
        <f t="shared" si="24"/>
        <v>Wind % Ded &lt; 1</v>
      </c>
      <c r="AQ51" s="536">
        <f t="shared" si="16"/>
        <v>0</v>
      </c>
      <c r="AR51" s="537"/>
      <c r="AS51" s="537"/>
    </row>
    <row r="52" spans="1:45" x14ac:dyDescent="0.2">
      <c r="A52" s="538" t="str">
        <f t="shared" si="19"/>
        <v/>
      </c>
      <c r="B52" s="524"/>
      <c r="C52" s="525" t="s">
        <v>1799</v>
      </c>
      <c r="D52" s="538">
        <f t="shared" si="20"/>
        <v>0</v>
      </c>
      <c r="E52" s="526" t="str">
        <f t="shared" si="21"/>
        <v>Auto</v>
      </c>
      <c r="F52" s="526"/>
      <c r="G52" s="526"/>
      <c r="H52" s="527" t="str">
        <f t="shared" si="5"/>
        <v>LocGroup_</v>
      </c>
      <c r="I52" s="527">
        <v>0</v>
      </c>
      <c r="J52" s="528">
        <f t="shared" si="22"/>
        <v>0</v>
      </c>
      <c r="K52" s="528">
        <f t="shared" si="7"/>
        <v>365</v>
      </c>
      <c r="L52" s="524"/>
      <c r="M52" s="524"/>
      <c r="N52" s="524"/>
      <c r="O52" s="524"/>
      <c r="P52" s="529">
        <v>312</v>
      </c>
      <c r="Q52" s="530"/>
      <c r="R52" s="530"/>
      <c r="S52" s="530"/>
      <c r="T52" s="531"/>
      <c r="U52" s="532"/>
      <c r="V52" s="533">
        <f t="shared" si="8"/>
        <v>0</v>
      </c>
      <c r="W52" s="532"/>
      <c r="X52" s="532"/>
      <c r="Y52" s="532"/>
      <c r="Z52" s="532"/>
      <c r="AA52" s="532"/>
      <c r="AB52" s="532"/>
      <c r="AC52" s="534" t="s">
        <v>1800</v>
      </c>
      <c r="AD52" s="534" t="s">
        <v>263</v>
      </c>
      <c r="AE52" s="533">
        <f t="shared" si="9"/>
        <v>0</v>
      </c>
      <c r="AF52" s="533">
        <f t="shared" si="10"/>
        <v>0</v>
      </c>
      <c r="AG52" s="533">
        <f t="shared" si="11"/>
        <v>0</v>
      </c>
      <c r="AH52" s="533">
        <f t="shared" si="12"/>
        <v>0</v>
      </c>
      <c r="AI52" s="535" t="s">
        <v>263</v>
      </c>
      <c r="AJ52" s="536">
        <f t="shared" si="23"/>
        <v>0</v>
      </c>
      <c r="AK52" s="536">
        <f t="shared" si="23"/>
        <v>0</v>
      </c>
      <c r="AL52" s="536">
        <f t="shared" si="23"/>
        <v>0</v>
      </c>
      <c r="AM52" s="536">
        <f t="shared" si="23"/>
        <v>0</v>
      </c>
      <c r="AN52" s="536" t="str">
        <f t="shared" si="14"/>
        <v>Wind % Ded &lt; 1</v>
      </c>
      <c r="AO52" s="536" t="str">
        <f t="shared" si="24"/>
        <v>Wind % Ded &lt; 1</v>
      </c>
      <c r="AP52" s="536" t="str">
        <f t="shared" si="24"/>
        <v>Wind % Ded &lt; 1</v>
      </c>
      <c r="AQ52" s="536">
        <f t="shared" si="16"/>
        <v>0</v>
      </c>
      <c r="AR52" s="537"/>
      <c r="AS52" s="537"/>
    </row>
    <row r="53" spans="1:45" x14ac:dyDescent="0.2">
      <c r="A53" s="538" t="str">
        <f t="shared" si="19"/>
        <v/>
      </c>
      <c r="B53" s="524"/>
      <c r="C53" s="525" t="s">
        <v>1799</v>
      </c>
      <c r="D53" s="538">
        <f t="shared" si="20"/>
        <v>0</v>
      </c>
      <c r="E53" s="526" t="str">
        <f t="shared" si="21"/>
        <v>Auto</v>
      </c>
      <c r="F53" s="526"/>
      <c r="G53" s="526"/>
      <c r="H53" s="527" t="str">
        <f t="shared" si="5"/>
        <v>LocGroup_</v>
      </c>
      <c r="I53" s="527">
        <v>0</v>
      </c>
      <c r="J53" s="528">
        <f t="shared" si="22"/>
        <v>0</v>
      </c>
      <c r="K53" s="528">
        <f t="shared" si="7"/>
        <v>365</v>
      </c>
      <c r="L53" s="524"/>
      <c r="M53" s="524"/>
      <c r="N53" s="524"/>
      <c r="O53" s="524"/>
      <c r="P53" s="529">
        <v>312</v>
      </c>
      <c r="Q53" s="530"/>
      <c r="R53" s="530"/>
      <c r="S53" s="530"/>
      <c r="T53" s="531"/>
      <c r="U53" s="532"/>
      <c r="V53" s="533">
        <f t="shared" si="8"/>
        <v>0</v>
      </c>
      <c r="W53" s="532"/>
      <c r="X53" s="532"/>
      <c r="Y53" s="532"/>
      <c r="Z53" s="532"/>
      <c r="AA53" s="532"/>
      <c r="AB53" s="532"/>
      <c r="AC53" s="534" t="s">
        <v>1800</v>
      </c>
      <c r="AD53" s="534" t="s">
        <v>263</v>
      </c>
      <c r="AE53" s="533">
        <f t="shared" si="9"/>
        <v>0</v>
      </c>
      <c r="AF53" s="533">
        <f t="shared" si="10"/>
        <v>0</v>
      </c>
      <c r="AG53" s="533">
        <f t="shared" si="11"/>
        <v>0</v>
      </c>
      <c r="AH53" s="533">
        <f t="shared" si="12"/>
        <v>0</v>
      </c>
      <c r="AI53" s="535" t="s">
        <v>263</v>
      </c>
      <c r="AJ53" s="536">
        <f t="shared" si="23"/>
        <v>0</v>
      </c>
      <c r="AK53" s="536">
        <f t="shared" si="23"/>
        <v>0</v>
      </c>
      <c r="AL53" s="536">
        <f t="shared" si="23"/>
        <v>0</v>
      </c>
      <c r="AM53" s="536">
        <f t="shared" si="23"/>
        <v>0</v>
      </c>
      <c r="AN53" s="536" t="str">
        <f t="shared" si="14"/>
        <v>Wind % Ded &lt; 1</v>
      </c>
      <c r="AO53" s="536" t="str">
        <f t="shared" si="24"/>
        <v>Wind % Ded &lt; 1</v>
      </c>
      <c r="AP53" s="536" t="str">
        <f t="shared" si="24"/>
        <v>Wind % Ded &lt; 1</v>
      </c>
      <c r="AQ53" s="536">
        <f t="shared" si="16"/>
        <v>0</v>
      </c>
      <c r="AR53" s="537"/>
      <c r="AS53" s="537"/>
    </row>
    <row r="54" spans="1:45" x14ac:dyDescent="0.2">
      <c r="A54" s="538" t="str">
        <f t="shared" si="19"/>
        <v/>
      </c>
      <c r="B54" s="524"/>
      <c r="C54" s="525" t="s">
        <v>1799</v>
      </c>
      <c r="D54" s="538">
        <f t="shared" si="20"/>
        <v>0</v>
      </c>
      <c r="E54" s="526" t="str">
        <f t="shared" si="21"/>
        <v>Auto</v>
      </c>
      <c r="F54" s="526"/>
      <c r="G54" s="526"/>
      <c r="H54" s="527" t="str">
        <f t="shared" si="5"/>
        <v>LocGroup_</v>
      </c>
      <c r="I54" s="527">
        <v>0</v>
      </c>
      <c r="J54" s="528">
        <f t="shared" si="22"/>
        <v>0</v>
      </c>
      <c r="K54" s="528">
        <f t="shared" si="7"/>
        <v>365</v>
      </c>
      <c r="L54" s="524"/>
      <c r="M54" s="524"/>
      <c r="N54" s="524"/>
      <c r="O54" s="524"/>
      <c r="P54" s="529">
        <v>312</v>
      </c>
      <c r="Q54" s="530"/>
      <c r="R54" s="530"/>
      <c r="S54" s="530"/>
      <c r="T54" s="531"/>
      <c r="U54" s="532"/>
      <c r="V54" s="533">
        <f t="shared" si="8"/>
        <v>0</v>
      </c>
      <c r="W54" s="532"/>
      <c r="X54" s="532"/>
      <c r="Y54" s="532"/>
      <c r="Z54" s="532"/>
      <c r="AA54" s="532"/>
      <c r="AB54" s="532"/>
      <c r="AC54" s="534" t="s">
        <v>1800</v>
      </c>
      <c r="AD54" s="534" t="s">
        <v>263</v>
      </c>
      <c r="AE54" s="533">
        <f t="shared" si="9"/>
        <v>0</v>
      </c>
      <c r="AF54" s="533">
        <f t="shared" si="10"/>
        <v>0</v>
      </c>
      <c r="AG54" s="533">
        <f t="shared" si="11"/>
        <v>0</v>
      </c>
      <c r="AH54" s="533">
        <f t="shared" si="12"/>
        <v>0</v>
      </c>
      <c r="AI54" s="535" t="s">
        <v>263</v>
      </c>
      <c r="AJ54" s="536">
        <f t="shared" si="23"/>
        <v>0</v>
      </c>
      <c r="AK54" s="536">
        <f t="shared" si="23"/>
        <v>0</v>
      </c>
      <c r="AL54" s="536">
        <f t="shared" si="23"/>
        <v>0</v>
      </c>
      <c r="AM54" s="536">
        <f t="shared" si="23"/>
        <v>0</v>
      </c>
      <c r="AN54" s="536" t="str">
        <f t="shared" si="14"/>
        <v>Wind % Ded &lt; 1</v>
      </c>
      <c r="AO54" s="536" t="str">
        <f t="shared" si="24"/>
        <v>Wind % Ded &lt; 1</v>
      </c>
      <c r="AP54" s="536" t="str">
        <f t="shared" si="24"/>
        <v>Wind % Ded &lt; 1</v>
      </c>
      <c r="AQ54" s="536">
        <f t="shared" si="16"/>
        <v>0</v>
      </c>
      <c r="AR54" s="537"/>
      <c r="AS54" s="537"/>
    </row>
    <row r="55" spans="1:45" x14ac:dyDescent="0.2">
      <c r="A55" s="538" t="str">
        <f t="shared" si="19"/>
        <v/>
      </c>
      <c r="B55" s="524"/>
      <c r="C55" s="525" t="s">
        <v>1799</v>
      </c>
      <c r="D55" s="538">
        <f t="shared" si="20"/>
        <v>0</v>
      </c>
      <c r="E55" s="526" t="str">
        <f t="shared" si="21"/>
        <v>Auto</v>
      </c>
      <c r="F55" s="526"/>
      <c r="G55" s="526"/>
      <c r="H55" s="527" t="str">
        <f t="shared" si="5"/>
        <v>LocGroup_</v>
      </c>
      <c r="I55" s="527">
        <v>0</v>
      </c>
      <c r="J55" s="528">
        <f t="shared" si="22"/>
        <v>0</v>
      </c>
      <c r="K55" s="528">
        <f t="shared" si="7"/>
        <v>365</v>
      </c>
      <c r="L55" s="524"/>
      <c r="M55" s="524"/>
      <c r="N55" s="524"/>
      <c r="O55" s="524"/>
      <c r="P55" s="529">
        <v>312</v>
      </c>
      <c r="Q55" s="530"/>
      <c r="R55" s="530"/>
      <c r="S55" s="530"/>
      <c r="T55" s="531"/>
      <c r="U55" s="532"/>
      <c r="V55" s="533">
        <f t="shared" si="8"/>
        <v>0</v>
      </c>
      <c r="W55" s="532"/>
      <c r="X55" s="532"/>
      <c r="Y55" s="532"/>
      <c r="Z55" s="532"/>
      <c r="AA55" s="532"/>
      <c r="AB55" s="532"/>
      <c r="AC55" s="534" t="s">
        <v>1800</v>
      </c>
      <c r="AD55" s="534" t="s">
        <v>263</v>
      </c>
      <c r="AE55" s="533">
        <f t="shared" si="9"/>
        <v>0</v>
      </c>
      <c r="AF55" s="533">
        <f t="shared" si="10"/>
        <v>0</v>
      </c>
      <c r="AG55" s="533">
        <f t="shared" si="11"/>
        <v>0</v>
      </c>
      <c r="AH55" s="533">
        <f t="shared" si="12"/>
        <v>0</v>
      </c>
      <c r="AI55" s="535" t="s">
        <v>263</v>
      </c>
      <c r="AJ55" s="536">
        <f t="shared" si="23"/>
        <v>0</v>
      </c>
      <c r="AK55" s="536">
        <f t="shared" si="23"/>
        <v>0</v>
      </c>
      <c r="AL55" s="536">
        <f t="shared" si="23"/>
        <v>0</v>
      </c>
      <c r="AM55" s="536">
        <f t="shared" si="23"/>
        <v>0</v>
      </c>
      <c r="AN55" s="536" t="str">
        <f t="shared" si="14"/>
        <v>Wind % Ded &lt; 1</v>
      </c>
      <c r="AO55" s="536" t="str">
        <f t="shared" si="24"/>
        <v>Wind % Ded &lt; 1</v>
      </c>
      <c r="AP55" s="536" t="str">
        <f t="shared" si="24"/>
        <v>Wind % Ded &lt; 1</v>
      </c>
      <c r="AQ55" s="536">
        <f t="shared" si="16"/>
        <v>0</v>
      </c>
      <c r="AR55" s="537"/>
      <c r="AS55" s="537"/>
    </row>
    <row r="56" spans="1:45" x14ac:dyDescent="0.2">
      <c r="A56" s="538" t="str">
        <f t="shared" si="19"/>
        <v/>
      </c>
      <c r="B56" s="524"/>
      <c r="C56" s="525" t="s">
        <v>1799</v>
      </c>
      <c r="D56" s="538">
        <f t="shared" si="20"/>
        <v>0</v>
      </c>
      <c r="E56" s="526" t="str">
        <f t="shared" si="21"/>
        <v>Auto</v>
      </c>
      <c r="F56" s="526"/>
      <c r="G56" s="526"/>
      <c r="H56" s="527" t="str">
        <f t="shared" si="5"/>
        <v>LocGroup_</v>
      </c>
      <c r="I56" s="527">
        <v>0</v>
      </c>
      <c r="J56" s="528">
        <f t="shared" si="22"/>
        <v>0</v>
      </c>
      <c r="K56" s="528">
        <f t="shared" si="7"/>
        <v>365</v>
      </c>
      <c r="L56" s="524"/>
      <c r="M56" s="524"/>
      <c r="N56" s="524"/>
      <c r="O56" s="524"/>
      <c r="P56" s="529">
        <v>312</v>
      </c>
      <c r="Q56" s="530"/>
      <c r="R56" s="530"/>
      <c r="S56" s="530"/>
      <c r="T56" s="531"/>
      <c r="U56" s="532"/>
      <c r="V56" s="533">
        <f t="shared" si="8"/>
        <v>0</v>
      </c>
      <c r="W56" s="532"/>
      <c r="X56" s="532"/>
      <c r="Y56" s="532"/>
      <c r="Z56" s="532"/>
      <c r="AA56" s="532"/>
      <c r="AB56" s="532"/>
      <c r="AC56" s="534" t="s">
        <v>1800</v>
      </c>
      <c r="AD56" s="534" t="s">
        <v>263</v>
      </c>
      <c r="AE56" s="533">
        <f t="shared" si="9"/>
        <v>0</v>
      </c>
      <c r="AF56" s="533">
        <f t="shared" si="10"/>
        <v>0</v>
      </c>
      <c r="AG56" s="533">
        <f t="shared" si="11"/>
        <v>0</v>
      </c>
      <c r="AH56" s="533">
        <f t="shared" si="12"/>
        <v>0</v>
      </c>
      <c r="AI56" s="535" t="s">
        <v>263</v>
      </c>
      <c r="AJ56" s="536">
        <f t="shared" si="23"/>
        <v>0</v>
      </c>
      <c r="AK56" s="536">
        <f t="shared" si="23"/>
        <v>0</v>
      </c>
      <c r="AL56" s="536">
        <f t="shared" si="23"/>
        <v>0</v>
      </c>
      <c r="AM56" s="536">
        <f t="shared" si="23"/>
        <v>0</v>
      </c>
      <c r="AN56" s="536" t="str">
        <f t="shared" si="14"/>
        <v>Wind % Ded &lt; 1</v>
      </c>
      <c r="AO56" s="536" t="str">
        <f t="shared" si="24"/>
        <v>Wind % Ded &lt; 1</v>
      </c>
      <c r="AP56" s="536" t="str">
        <f t="shared" si="24"/>
        <v>Wind % Ded &lt; 1</v>
      </c>
      <c r="AQ56" s="536">
        <f t="shared" si="16"/>
        <v>0</v>
      </c>
      <c r="AR56" s="537"/>
      <c r="AS56" s="537"/>
    </row>
    <row r="57" spans="1:45" x14ac:dyDescent="0.2">
      <c r="A57" s="538" t="str">
        <f t="shared" si="19"/>
        <v/>
      </c>
      <c r="B57" s="524"/>
      <c r="C57" s="525" t="s">
        <v>1799</v>
      </c>
      <c r="D57" s="538">
        <f t="shared" si="20"/>
        <v>0</v>
      </c>
      <c r="E57" s="526" t="str">
        <f t="shared" si="21"/>
        <v>Auto</v>
      </c>
      <c r="F57" s="526"/>
      <c r="G57" s="526"/>
      <c r="H57" s="527" t="str">
        <f t="shared" si="5"/>
        <v>LocGroup_</v>
      </c>
      <c r="I57" s="527">
        <v>0</v>
      </c>
      <c r="J57" s="528">
        <f t="shared" si="22"/>
        <v>0</v>
      </c>
      <c r="K57" s="528">
        <f t="shared" si="7"/>
        <v>365</v>
      </c>
      <c r="L57" s="524"/>
      <c r="M57" s="524"/>
      <c r="N57" s="524"/>
      <c r="O57" s="524"/>
      <c r="P57" s="529">
        <v>312</v>
      </c>
      <c r="Q57" s="530"/>
      <c r="R57" s="530"/>
      <c r="S57" s="530"/>
      <c r="T57" s="531"/>
      <c r="U57" s="532"/>
      <c r="V57" s="533">
        <f t="shared" si="8"/>
        <v>0</v>
      </c>
      <c r="W57" s="532"/>
      <c r="X57" s="532"/>
      <c r="Y57" s="532"/>
      <c r="Z57" s="532"/>
      <c r="AA57" s="532"/>
      <c r="AB57" s="532"/>
      <c r="AC57" s="534" t="s">
        <v>1800</v>
      </c>
      <c r="AD57" s="534" t="s">
        <v>263</v>
      </c>
      <c r="AE57" s="533">
        <f t="shared" si="9"/>
        <v>0</v>
      </c>
      <c r="AF57" s="533">
        <f t="shared" si="10"/>
        <v>0</v>
      </c>
      <c r="AG57" s="533">
        <f t="shared" si="11"/>
        <v>0</v>
      </c>
      <c r="AH57" s="533">
        <f t="shared" si="12"/>
        <v>0</v>
      </c>
      <c r="AI57" s="535" t="s">
        <v>263</v>
      </c>
      <c r="AJ57" s="536">
        <f t="shared" si="23"/>
        <v>0</v>
      </c>
      <c r="AK57" s="536">
        <f t="shared" si="23"/>
        <v>0</v>
      </c>
      <c r="AL57" s="536">
        <f t="shared" si="23"/>
        <v>0</v>
      </c>
      <c r="AM57" s="536">
        <f t="shared" si="23"/>
        <v>0</v>
      </c>
      <c r="AN57" s="536" t="str">
        <f t="shared" si="14"/>
        <v>Wind % Ded &lt; 1</v>
      </c>
      <c r="AO57" s="536" t="str">
        <f t="shared" si="24"/>
        <v>Wind % Ded &lt; 1</v>
      </c>
      <c r="AP57" s="536" t="str">
        <f t="shared" si="24"/>
        <v>Wind % Ded &lt; 1</v>
      </c>
      <c r="AQ57" s="536">
        <f t="shared" si="16"/>
        <v>0</v>
      </c>
      <c r="AR57" s="537"/>
      <c r="AS57" s="537"/>
    </row>
    <row r="58" spans="1:45" x14ac:dyDescent="0.2">
      <c r="A58" s="538" t="str">
        <f t="shared" si="19"/>
        <v/>
      </c>
      <c r="B58" s="524"/>
      <c r="C58" s="525" t="s">
        <v>1799</v>
      </c>
      <c r="D58" s="538">
        <f t="shared" si="20"/>
        <v>0</v>
      </c>
      <c r="E58" s="526" t="str">
        <f t="shared" si="21"/>
        <v>Auto</v>
      </c>
      <c r="F58" s="526"/>
      <c r="G58" s="526"/>
      <c r="H58" s="527" t="str">
        <f t="shared" si="5"/>
        <v>LocGroup_</v>
      </c>
      <c r="I58" s="527">
        <v>0</v>
      </c>
      <c r="J58" s="528">
        <f t="shared" si="22"/>
        <v>0</v>
      </c>
      <c r="K58" s="528">
        <f t="shared" si="7"/>
        <v>365</v>
      </c>
      <c r="L58" s="524"/>
      <c r="M58" s="524"/>
      <c r="N58" s="524"/>
      <c r="O58" s="524"/>
      <c r="P58" s="529">
        <v>312</v>
      </c>
      <c r="Q58" s="530"/>
      <c r="R58" s="530"/>
      <c r="S58" s="530"/>
      <c r="T58" s="531"/>
      <c r="U58" s="532"/>
      <c r="V58" s="533">
        <f t="shared" si="8"/>
        <v>0</v>
      </c>
      <c r="W58" s="532"/>
      <c r="X58" s="532"/>
      <c r="Y58" s="532"/>
      <c r="Z58" s="532"/>
      <c r="AA58" s="532"/>
      <c r="AB58" s="532"/>
      <c r="AC58" s="534" t="s">
        <v>1800</v>
      </c>
      <c r="AD58" s="534" t="s">
        <v>263</v>
      </c>
      <c r="AE58" s="533">
        <f t="shared" si="9"/>
        <v>0</v>
      </c>
      <c r="AF58" s="533">
        <f t="shared" si="10"/>
        <v>0</v>
      </c>
      <c r="AG58" s="533">
        <f t="shared" si="11"/>
        <v>0</v>
      </c>
      <c r="AH58" s="533">
        <f t="shared" si="12"/>
        <v>0</v>
      </c>
      <c r="AI58" s="535" t="s">
        <v>263</v>
      </c>
      <c r="AJ58" s="536">
        <f t="shared" si="23"/>
        <v>0</v>
      </c>
      <c r="AK58" s="536">
        <f t="shared" si="23"/>
        <v>0</v>
      </c>
      <c r="AL58" s="536">
        <f t="shared" si="23"/>
        <v>0</v>
      </c>
      <c r="AM58" s="536">
        <f t="shared" si="23"/>
        <v>0</v>
      </c>
      <c r="AN58" s="536" t="str">
        <f t="shared" si="14"/>
        <v>Wind % Ded &lt; 1</v>
      </c>
      <c r="AO58" s="536" t="str">
        <f t="shared" si="24"/>
        <v>Wind % Ded &lt; 1</v>
      </c>
      <c r="AP58" s="536" t="str">
        <f t="shared" si="24"/>
        <v>Wind % Ded &lt; 1</v>
      </c>
      <c r="AQ58" s="536">
        <f t="shared" si="16"/>
        <v>0</v>
      </c>
      <c r="AR58" s="537"/>
      <c r="AS58" s="537"/>
    </row>
    <row r="59" spans="1:45" x14ac:dyDescent="0.2">
      <c r="A59" s="538" t="str">
        <f t="shared" si="19"/>
        <v/>
      </c>
      <c r="B59" s="524"/>
      <c r="C59" s="525" t="s">
        <v>1799</v>
      </c>
      <c r="D59" s="538">
        <f t="shared" si="20"/>
        <v>0</v>
      </c>
      <c r="E59" s="526" t="str">
        <f t="shared" si="21"/>
        <v>Auto</v>
      </c>
      <c r="F59" s="526"/>
      <c r="G59" s="526"/>
      <c r="H59" s="527" t="str">
        <f t="shared" si="5"/>
        <v>LocGroup_</v>
      </c>
      <c r="I59" s="527">
        <v>0</v>
      </c>
      <c r="J59" s="528">
        <f t="shared" si="22"/>
        <v>0</v>
      </c>
      <c r="K59" s="528">
        <f t="shared" si="7"/>
        <v>365</v>
      </c>
      <c r="L59" s="524"/>
      <c r="M59" s="524"/>
      <c r="N59" s="524"/>
      <c r="O59" s="524"/>
      <c r="P59" s="529">
        <v>312</v>
      </c>
      <c r="Q59" s="530"/>
      <c r="R59" s="530"/>
      <c r="S59" s="530"/>
      <c r="T59" s="531"/>
      <c r="U59" s="532"/>
      <c r="V59" s="533">
        <f t="shared" si="8"/>
        <v>0</v>
      </c>
      <c r="W59" s="532"/>
      <c r="X59" s="532"/>
      <c r="Y59" s="532"/>
      <c r="Z59" s="532"/>
      <c r="AA59" s="532"/>
      <c r="AB59" s="532"/>
      <c r="AC59" s="534" t="s">
        <v>1800</v>
      </c>
      <c r="AD59" s="534" t="s">
        <v>263</v>
      </c>
      <c r="AE59" s="533">
        <f t="shared" si="9"/>
        <v>0</v>
      </c>
      <c r="AF59" s="533">
        <f t="shared" si="10"/>
        <v>0</v>
      </c>
      <c r="AG59" s="533">
        <f t="shared" si="11"/>
        <v>0</v>
      </c>
      <c r="AH59" s="533">
        <f t="shared" si="12"/>
        <v>0</v>
      </c>
      <c r="AI59" s="535" t="s">
        <v>263</v>
      </c>
      <c r="AJ59" s="536">
        <f t="shared" si="23"/>
        <v>0</v>
      </c>
      <c r="AK59" s="536">
        <f t="shared" si="23"/>
        <v>0</v>
      </c>
      <c r="AL59" s="536">
        <f t="shared" si="23"/>
        <v>0</v>
      </c>
      <c r="AM59" s="536">
        <f t="shared" si="23"/>
        <v>0</v>
      </c>
      <c r="AN59" s="536" t="str">
        <f t="shared" si="14"/>
        <v>Wind % Ded &lt; 1</v>
      </c>
      <c r="AO59" s="536" t="str">
        <f t="shared" si="24"/>
        <v>Wind % Ded &lt; 1</v>
      </c>
      <c r="AP59" s="536" t="str">
        <f t="shared" si="24"/>
        <v>Wind % Ded &lt; 1</v>
      </c>
      <c r="AQ59" s="536">
        <f t="shared" si="16"/>
        <v>0</v>
      </c>
      <c r="AR59" s="537"/>
      <c r="AS59" s="537"/>
    </row>
    <row r="60" spans="1:45" x14ac:dyDescent="0.2">
      <c r="A60" s="538" t="str">
        <f t="shared" si="19"/>
        <v/>
      </c>
      <c r="B60" s="524"/>
      <c r="C60" s="525" t="s">
        <v>1799</v>
      </c>
      <c r="D60" s="538">
        <f t="shared" si="20"/>
        <v>0</v>
      </c>
      <c r="E60" s="526" t="str">
        <f t="shared" si="21"/>
        <v>Auto</v>
      </c>
      <c r="F60" s="526"/>
      <c r="G60" s="526"/>
      <c r="H60" s="527" t="str">
        <f t="shared" si="5"/>
        <v>LocGroup_</v>
      </c>
      <c r="I60" s="527">
        <v>0</v>
      </c>
      <c r="J60" s="528">
        <f t="shared" si="22"/>
        <v>0</v>
      </c>
      <c r="K60" s="528">
        <f t="shared" si="7"/>
        <v>365</v>
      </c>
      <c r="L60" s="524"/>
      <c r="M60" s="524"/>
      <c r="N60" s="524"/>
      <c r="O60" s="524"/>
      <c r="P60" s="529">
        <v>312</v>
      </c>
      <c r="Q60" s="530"/>
      <c r="R60" s="530"/>
      <c r="S60" s="530"/>
      <c r="T60" s="531"/>
      <c r="U60" s="532"/>
      <c r="V60" s="533">
        <f t="shared" si="8"/>
        <v>0</v>
      </c>
      <c r="W60" s="532"/>
      <c r="X60" s="532"/>
      <c r="Y60" s="532"/>
      <c r="Z60" s="532"/>
      <c r="AA60" s="532"/>
      <c r="AB60" s="532"/>
      <c r="AC60" s="534" t="s">
        <v>1800</v>
      </c>
      <c r="AD60" s="534" t="s">
        <v>263</v>
      </c>
      <c r="AE60" s="533">
        <f t="shared" si="9"/>
        <v>0</v>
      </c>
      <c r="AF60" s="533">
        <f t="shared" si="10"/>
        <v>0</v>
      </c>
      <c r="AG60" s="533">
        <f t="shared" si="11"/>
        <v>0</v>
      </c>
      <c r="AH60" s="533">
        <f t="shared" si="12"/>
        <v>0</v>
      </c>
      <c r="AI60" s="535" t="s">
        <v>263</v>
      </c>
      <c r="AJ60" s="536">
        <f t="shared" si="23"/>
        <v>0</v>
      </c>
      <c r="AK60" s="536">
        <f t="shared" si="23"/>
        <v>0</v>
      </c>
      <c r="AL60" s="536">
        <f t="shared" si="23"/>
        <v>0</v>
      </c>
      <c r="AM60" s="536">
        <f t="shared" si="23"/>
        <v>0</v>
      </c>
      <c r="AN60" s="536" t="str">
        <f t="shared" si="14"/>
        <v>Wind % Ded &lt; 1</v>
      </c>
      <c r="AO60" s="536" t="str">
        <f t="shared" si="24"/>
        <v>Wind % Ded &lt; 1</v>
      </c>
      <c r="AP60" s="536" t="str">
        <f t="shared" si="24"/>
        <v>Wind % Ded &lt; 1</v>
      </c>
      <c r="AQ60" s="536">
        <f t="shared" si="16"/>
        <v>0</v>
      </c>
      <c r="AR60" s="537"/>
      <c r="AS60" s="537"/>
    </row>
    <row r="61" spans="1:45" x14ac:dyDescent="0.2">
      <c r="A61" s="538" t="str">
        <f t="shared" si="19"/>
        <v/>
      </c>
      <c r="B61" s="524"/>
      <c r="C61" s="525" t="s">
        <v>1799</v>
      </c>
      <c r="D61" s="538">
        <f t="shared" si="20"/>
        <v>0</v>
      </c>
      <c r="E61" s="526" t="str">
        <f t="shared" si="21"/>
        <v>Auto</v>
      </c>
      <c r="F61" s="526"/>
      <c r="G61" s="526"/>
      <c r="H61" s="527" t="str">
        <f t="shared" si="5"/>
        <v>LocGroup_</v>
      </c>
      <c r="I61" s="527">
        <v>0</v>
      </c>
      <c r="J61" s="528">
        <f t="shared" si="22"/>
        <v>0</v>
      </c>
      <c r="K61" s="528">
        <f t="shared" si="7"/>
        <v>365</v>
      </c>
      <c r="L61" s="524"/>
      <c r="M61" s="524"/>
      <c r="N61" s="524"/>
      <c r="O61" s="524"/>
      <c r="P61" s="529">
        <v>312</v>
      </c>
      <c r="Q61" s="530"/>
      <c r="R61" s="530"/>
      <c r="S61" s="530"/>
      <c r="T61" s="531"/>
      <c r="U61" s="532"/>
      <c r="V61" s="533">
        <f t="shared" si="8"/>
        <v>0</v>
      </c>
      <c r="W61" s="532"/>
      <c r="X61" s="532"/>
      <c r="Y61" s="532"/>
      <c r="Z61" s="532"/>
      <c r="AA61" s="532"/>
      <c r="AB61" s="532"/>
      <c r="AC61" s="534" t="s">
        <v>1800</v>
      </c>
      <c r="AD61" s="534" t="s">
        <v>263</v>
      </c>
      <c r="AE61" s="533">
        <f t="shared" si="9"/>
        <v>0</v>
      </c>
      <c r="AF61" s="533">
        <f t="shared" si="10"/>
        <v>0</v>
      </c>
      <c r="AG61" s="533">
        <f t="shared" si="11"/>
        <v>0</v>
      </c>
      <c r="AH61" s="533">
        <f t="shared" si="12"/>
        <v>0</v>
      </c>
      <c r="AI61" s="535" t="s">
        <v>263</v>
      </c>
      <c r="AJ61" s="536">
        <f t="shared" si="23"/>
        <v>0</v>
      </c>
      <c r="AK61" s="536">
        <f t="shared" si="23"/>
        <v>0</v>
      </c>
      <c r="AL61" s="536">
        <f t="shared" si="23"/>
        <v>0</v>
      </c>
      <c r="AM61" s="536">
        <f t="shared" si="23"/>
        <v>0</v>
      </c>
      <c r="AN61" s="536" t="str">
        <f t="shared" si="14"/>
        <v>Wind % Ded &lt; 1</v>
      </c>
      <c r="AO61" s="536" t="str">
        <f t="shared" si="24"/>
        <v>Wind % Ded &lt; 1</v>
      </c>
      <c r="AP61" s="536" t="str">
        <f t="shared" si="24"/>
        <v>Wind % Ded &lt; 1</v>
      </c>
      <c r="AQ61" s="536">
        <f t="shared" si="16"/>
        <v>0</v>
      </c>
      <c r="AR61" s="537"/>
      <c r="AS61" s="537"/>
    </row>
    <row r="62" spans="1:45" x14ac:dyDescent="0.2">
      <c r="A62" s="538" t="str">
        <f t="shared" si="19"/>
        <v/>
      </c>
      <c r="B62" s="524"/>
      <c r="C62" s="525" t="s">
        <v>1799</v>
      </c>
      <c r="D62" s="538">
        <f t="shared" si="20"/>
        <v>0</v>
      </c>
      <c r="E62" s="526" t="str">
        <f t="shared" si="21"/>
        <v>Auto</v>
      </c>
      <c r="F62" s="526"/>
      <c r="G62" s="526"/>
      <c r="H62" s="527" t="str">
        <f t="shared" si="5"/>
        <v>LocGroup_</v>
      </c>
      <c r="I62" s="527">
        <v>0</v>
      </c>
      <c r="J62" s="528">
        <f t="shared" si="22"/>
        <v>0</v>
      </c>
      <c r="K62" s="528">
        <f t="shared" si="7"/>
        <v>365</v>
      </c>
      <c r="L62" s="524"/>
      <c r="M62" s="524"/>
      <c r="N62" s="524"/>
      <c r="O62" s="524"/>
      <c r="P62" s="529">
        <v>312</v>
      </c>
      <c r="Q62" s="530"/>
      <c r="R62" s="530"/>
      <c r="S62" s="530"/>
      <c r="T62" s="531"/>
      <c r="U62" s="532"/>
      <c r="V62" s="533">
        <f t="shared" si="8"/>
        <v>0</v>
      </c>
      <c r="W62" s="532"/>
      <c r="X62" s="532"/>
      <c r="Y62" s="532"/>
      <c r="Z62" s="532"/>
      <c r="AA62" s="532"/>
      <c r="AB62" s="532"/>
      <c r="AC62" s="534" t="s">
        <v>1800</v>
      </c>
      <c r="AD62" s="534" t="s">
        <v>263</v>
      </c>
      <c r="AE62" s="533">
        <f t="shared" si="9"/>
        <v>0</v>
      </c>
      <c r="AF62" s="533">
        <f t="shared" si="10"/>
        <v>0</v>
      </c>
      <c r="AG62" s="533">
        <f t="shared" si="11"/>
        <v>0</v>
      </c>
      <c r="AH62" s="533">
        <f t="shared" si="12"/>
        <v>0</v>
      </c>
      <c r="AI62" s="535" t="s">
        <v>263</v>
      </c>
      <c r="AJ62" s="536">
        <f t="shared" si="23"/>
        <v>0</v>
      </c>
      <c r="AK62" s="536">
        <f t="shared" si="23"/>
        <v>0</v>
      </c>
      <c r="AL62" s="536">
        <f t="shared" si="23"/>
        <v>0</v>
      </c>
      <c r="AM62" s="536">
        <f t="shared" si="23"/>
        <v>0</v>
      </c>
      <c r="AN62" s="536" t="str">
        <f t="shared" si="14"/>
        <v>Wind % Ded &lt; 1</v>
      </c>
      <c r="AO62" s="536" t="str">
        <f t="shared" si="24"/>
        <v>Wind % Ded &lt; 1</v>
      </c>
      <c r="AP62" s="536" t="str">
        <f t="shared" si="24"/>
        <v>Wind % Ded &lt; 1</v>
      </c>
      <c r="AQ62" s="536">
        <f t="shared" si="16"/>
        <v>0</v>
      </c>
      <c r="AR62" s="537"/>
      <c r="AS62" s="537"/>
    </row>
    <row r="63" spans="1:45" x14ac:dyDescent="0.2">
      <c r="A63" s="538" t="str">
        <f t="shared" si="19"/>
        <v/>
      </c>
      <c r="B63" s="524"/>
      <c r="C63" s="525" t="s">
        <v>1799</v>
      </c>
      <c r="D63" s="538">
        <f t="shared" si="20"/>
        <v>0</v>
      </c>
      <c r="E63" s="526" t="str">
        <f t="shared" si="21"/>
        <v>Auto</v>
      </c>
      <c r="F63" s="526"/>
      <c r="G63" s="526"/>
      <c r="H63" s="527" t="str">
        <f t="shared" si="5"/>
        <v>LocGroup_</v>
      </c>
      <c r="I63" s="527">
        <v>0</v>
      </c>
      <c r="J63" s="528">
        <f t="shared" si="22"/>
        <v>0</v>
      </c>
      <c r="K63" s="528">
        <f t="shared" si="7"/>
        <v>365</v>
      </c>
      <c r="L63" s="524"/>
      <c r="M63" s="524"/>
      <c r="N63" s="524"/>
      <c r="O63" s="524"/>
      <c r="P63" s="529">
        <v>312</v>
      </c>
      <c r="Q63" s="530"/>
      <c r="R63" s="530"/>
      <c r="S63" s="530"/>
      <c r="T63" s="531"/>
      <c r="U63" s="532"/>
      <c r="V63" s="533">
        <f t="shared" si="8"/>
        <v>0</v>
      </c>
      <c r="W63" s="532"/>
      <c r="X63" s="532"/>
      <c r="Y63" s="532"/>
      <c r="Z63" s="532"/>
      <c r="AA63" s="532"/>
      <c r="AB63" s="532"/>
      <c r="AC63" s="534" t="s">
        <v>1800</v>
      </c>
      <c r="AD63" s="534" t="s">
        <v>263</v>
      </c>
      <c r="AE63" s="533">
        <f t="shared" si="9"/>
        <v>0</v>
      </c>
      <c r="AF63" s="533">
        <f t="shared" si="10"/>
        <v>0</v>
      </c>
      <c r="AG63" s="533">
        <f t="shared" si="11"/>
        <v>0</v>
      </c>
      <c r="AH63" s="533">
        <f t="shared" si="12"/>
        <v>0</v>
      </c>
      <c r="AI63" s="535" t="s">
        <v>263</v>
      </c>
      <c r="AJ63" s="536">
        <f t="shared" si="23"/>
        <v>0</v>
      </c>
      <c r="AK63" s="536">
        <f t="shared" si="23"/>
        <v>0</v>
      </c>
      <c r="AL63" s="536">
        <f t="shared" si="23"/>
        <v>0</v>
      </c>
      <c r="AM63" s="536">
        <f t="shared" si="23"/>
        <v>0</v>
      </c>
      <c r="AN63" s="536" t="str">
        <f t="shared" si="14"/>
        <v>Wind % Ded &lt; 1</v>
      </c>
      <c r="AO63" s="536" t="str">
        <f t="shared" si="24"/>
        <v>Wind % Ded &lt; 1</v>
      </c>
      <c r="AP63" s="536" t="str">
        <f t="shared" si="24"/>
        <v>Wind % Ded &lt; 1</v>
      </c>
      <c r="AQ63" s="536">
        <f t="shared" si="16"/>
        <v>0</v>
      </c>
      <c r="AR63" s="537"/>
      <c r="AS63" s="537"/>
    </row>
    <row r="64" spans="1:45" x14ac:dyDescent="0.2">
      <c r="A64" s="538" t="str">
        <f t="shared" si="19"/>
        <v/>
      </c>
      <c r="B64" s="524"/>
      <c r="C64" s="525" t="s">
        <v>1799</v>
      </c>
      <c r="D64" s="538">
        <f t="shared" si="20"/>
        <v>0</v>
      </c>
      <c r="E64" s="526" t="str">
        <f t="shared" si="21"/>
        <v>Auto</v>
      </c>
      <c r="F64" s="526"/>
      <c r="G64" s="526"/>
      <c r="H64" s="527" t="str">
        <f t="shared" si="5"/>
        <v>LocGroup_</v>
      </c>
      <c r="I64" s="527">
        <v>0</v>
      </c>
      <c r="J64" s="528">
        <f t="shared" si="22"/>
        <v>0</v>
      </c>
      <c r="K64" s="528">
        <f t="shared" si="7"/>
        <v>365</v>
      </c>
      <c r="L64" s="524"/>
      <c r="M64" s="524"/>
      <c r="N64" s="524"/>
      <c r="O64" s="524"/>
      <c r="P64" s="529">
        <v>312</v>
      </c>
      <c r="Q64" s="530"/>
      <c r="R64" s="530"/>
      <c r="S64" s="530"/>
      <c r="T64" s="531"/>
      <c r="U64" s="532"/>
      <c r="V64" s="533">
        <f t="shared" si="8"/>
        <v>0</v>
      </c>
      <c r="W64" s="532"/>
      <c r="X64" s="532"/>
      <c r="Y64" s="532"/>
      <c r="Z64" s="532"/>
      <c r="AA64" s="532"/>
      <c r="AB64" s="532"/>
      <c r="AC64" s="534" t="s">
        <v>1800</v>
      </c>
      <c r="AD64" s="534" t="s">
        <v>263</v>
      </c>
      <c r="AE64" s="533">
        <f t="shared" si="9"/>
        <v>0</v>
      </c>
      <c r="AF64" s="533">
        <f t="shared" si="10"/>
        <v>0</v>
      </c>
      <c r="AG64" s="533">
        <f t="shared" si="11"/>
        <v>0</v>
      </c>
      <c r="AH64" s="533">
        <f t="shared" si="12"/>
        <v>0</v>
      </c>
      <c r="AI64" s="535" t="s">
        <v>263</v>
      </c>
      <c r="AJ64" s="536">
        <f t="shared" si="23"/>
        <v>0</v>
      </c>
      <c r="AK64" s="536">
        <f t="shared" si="23"/>
        <v>0</v>
      </c>
      <c r="AL64" s="536">
        <f t="shared" si="23"/>
        <v>0</v>
      </c>
      <c r="AM64" s="536">
        <f t="shared" si="23"/>
        <v>0</v>
      </c>
      <c r="AN64" s="536" t="str">
        <f t="shared" si="14"/>
        <v>Wind % Ded &lt; 1</v>
      </c>
      <c r="AO64" s="536" t="str">
        <f t="shared" si="24"/>
        <v>Wind % Ded &lt; 1</v>
      </c>
      <c r="AP64" s="536" t="str">
        <f t="shared" si="24"/>
        <v>Wind % Ded &lt; 1</v>
      </c>
      <c r="AQ64" s="536">
        <f t="shared" si="16"/>
        <v>0</v>
      </c>
      <c r="AR64" s="537"/>
      <c r="AS64" s="537"/>
    </row>
    <row r="65" spans="1:45" x14ac:dyDescent="0.2">
      <c r="A65" s="538" t="str">
        <f t="shared" si="19"/>
        <v/>
      </c>
      <c r="B65" s="524"/>
      <c r="C65" s="525" t="s">
        <v>1799</v>
      </c>
      <c r="D65" s="538">
        <f t="shared" si="20"/>
        <v>0</v>
      </c>
      <c r="E65" s="526" t="str">
        <f t="shared" si="21"/>
        <v>Auto</v>
      </c>
      <c r="F65" s="526"/>
      <c r="G65" s="526"/>
      <c r="H65" s="527" t="str">
        <f t="shared" si="5"/>
        <v>LocGroup_</v>
      </c>
      <c r="I65" s="527">
        <v>0</v>
      </c>
      <c r="J65" s="528">
        <f t="shared" si="22"/>
        <v>0</v>
      </c>
      <c r="K65" s="528">
        <f t="shared" si="7"/>
        <v>365</v>
      </c>
      <c r="L65" s="524"/>
      <c r="M65" s="524"/>
      <c r="N65" s="524"/>
      <c r="O65" s="524"/>
      <c r="P65" s="529">
        <v>312</v>
      </c>
      <c r="Q65" s="530"/>
      <c r="R65" s="530"/>
      <c r="S65" s="530"/>
      <c r="T65" s="531"/>
      <c r="U65" s="532"/>
      <c r="V65" s="533">
        <f t="shared" si="8"/>
        <v>0</v>
      </c>
      <c r="W65" s="532"/>
      <c r="X65" s="532"/>
      <c r="Y65" s="532"/>
      <c r="Z65" s="532"/>
      <c r="AA65" s="532"/>
      <c r="AB65" s="532"/>
      <c r="AC65" s="534" t="s">
        <v>1800</v>
      </c>
      <c r="AD65" s="534" t="s">
        <v>263</v>
      </c>
      <c r="AE65" s="533">
        <f t="shared" si="9"/>
        <v>0</v>
      </c>
      <c r="AF65" s="533">
        <f t="shared" si="10"/>
        <v>0</v>
      </c>
      <c r="AG65" s="533">
        <f t="shared" si="11"/>
        <v>0</v>
      </c>
      <c r="AH65" s="533">
        <f t="shared" si="12"/>
        <v>0</v>
      </c>
      <c r="AI65" s="535" t="s">
        <v>263</v>
      </c>
      <c r="AJ65" s="536">
        <f t="shared" si="23"/>
        <v>0</v>
      </c>
      <c r="AK65" s="536">
        <f t="shared" si="23"/>
        <v>0</v>
      </c>
      <c r="AL65" s="536">
        <f t="shared" si="23"/>
        <v>0</v>
      </c>
      <c r="AM65" s="536">
        <f t="shared" si="23"/>
        <v>0</v>
      </c>
      <c r="AN65" s="536" t="str">
        <f t="shared" si="14"/>
        <v>Wind % Ded &lt; 1</v>
      </c>
      <c r="AO65" s="536" t="str">
        <f t="shared" si="24"/>
        <v>Wind % Ded &lt; 1</v>
      </c>
      <c r="AP65" s="536" t="str">
        <f t="shared" si="24"/>
        <v>Wind % Ded &lt; 1</v>
      </c>
      <c r="AQ65" s="536">
        <f t="shared" si="16"/>
        <v>0</v>
      </c>
      <c r="AR65" s="537"/>
      <c r="AS65" s="537"/>
    </row>
    <row r="66" spans="1:45" x14ac:dyDescent="0.2">
      <c r="A66" s="538" t="str">
        <f t="shared" si="19"/>
        <v/>
      </c>
      <c r="B66" s="524"/>
      <c r="C66" s="525" t="s">
        <v>1799</v>
      </c>
      <c r="D66" s="538">
        <f t="shared" si="20"/>
        <v>0</v>
      </c>
      <c r="E66" s="526" t="str">
        <f t="shared" si="21"/>
        <v>Auto</v>
      </c>
      <c r="F66" s="526"/>
      <c r="G66" s="526"/>
      <c r="H66" s="527" t="str">
        <f t="shared" si="5"/>
        <v>LocGroup_</v>
      </c>
      <c r="I66" s="527">
        <v>0</v>
      </c>
      <c r="J66" s="528">
        <f t="shared" si="22"/>
        <v>0</v>
      </c>
      <c r="K66" s="528">
        <f t="shared" si="7"/>
        <v>365</v>
      </c>
      <c r="L66" s="524"/>
      <c r="M66" s="524"/>
      <c r="N66" s="524"/>
      <c r="O66" s="524"/>
      <c r="P66" s="529">
        <v>312</v>
      </c>
      <c r="Q66" s="530"/>
      <c r="R66" s="530"/>
      <c r="S66" s="530"/>
      <c r="T66" s="531"/>
      <c r="U66" s="532"/>
      <c r="V66" s="533">
        <f t="shared" si="8"/>
        <v>0</v>
      </c>
      <c r="W66" s="532"/>
      <c r="X66" s="532"/>
      <c r="Y66" s="532"/>
      <c r="Z66" s="532"/>
      <c r="AA66" s="532"/>
      <c r="AB66" s="532"/>
      <c r="AC66" s="534" t="s">
        <v>1800</v>
      </c>
      <c r="AD66" s="534" t="s">
        <v>263</v>
      </c>
      <c r="AE66" s="533">
        <f t="shared" si="9"/>
        <v>0</v>
      </c>
      <c r="AF66" s="533">
        <f t="shared" si="10"/>
        <v>0</v>
      </c>
      <c r="AG66" s="533">
        <f t="shared" si="11"/>
        <v>0</v>
      </c>
      <c r="AH66" s="533">
        <f t="shared" si="12"/>
        <v>0</v>
      </c>
      <c r="AI66" s="535" t="s">
        <v>263</v>
      </c>
      <c r="AJ66" s="536">
        <f t="shared" si="23"/>
        <v>0</v>
      </c>
      <c r="AK66" s="536">
        <f t="shared" si="23"/>
        <v>0</v>
      </c>
      <c r="AL66" s="536">
        <f t="shared" si="23"/>
        <v>0</v>
      </c>
      <c r="AM66" s="536">
        <f t="shared" si="23"/>
        <v>0</v>
      </c>
      <c r="AN66" s="536" t="str">
        <f t="shared" si="14"/>
        <v>Wind % Ded &lt; 1</v>
      </c>
      <c r="AO66" s="536" t="str">
        <f t="shared" si="24"/>
        <v>Wind % Ded &lt; 1</v>
      </c>
      <c r="AP66" s="536" t="str">
        <f t="shared" si="24"/>
        <v>Wind % Ded &lt; 1</v>
      </c>
      <c r="AQ66" s="536">
        <f t="shared" si="16"/>
        <v>0</v>
      </c>
      <c r="AR66" s="537"/>
      <c r="AS66" s="537"/>
    </row>
    <row r="67" spans="1:45" x14ac:dyDescent="0.2">
      <c r="A67" s="538" t="str">
        <f t="shared" si="19"/>
        <v/>
      </c>
      <c r="B67" s="524"/>
      <c r="C67" s="525" t="s">
        <v>1799</v>
      </c>
      <c r="D67" s="538">
        <f t="shared" si="20"/>
        <v>0</v>
      </c>
      <c r="E67" s="526" t="str">
        <f t="shared" si="21"/>
        <v>Auto</v>
      </c>
      <c r="F67" s="526"/>
      <c r="G67" s="526"/>
      <c r="H67" s="527" t="str">
        <f t="shared" si="5"/>
        <v>LocGroup_</v>
      </c>
      <c r="I67" s="527">
        <v>0</v>
      </c>
      <c r="J67" s="528">
        <f t="shared" si="22"/>
        <v>0</v>
      </c>
      <c r="K67" s="528">
        <f t="shared" si="7"/>
        <v>365</v>
      </c>
      <c r="L67" s="524"/>
      <c r="M67" s="524"/>
      <c r="N67" s="524"/>
      <c r="O67" s="524"/>
      <c r="P67" s="529">
        <v>312</v>
      </c>
      <c r="Q67" s="530"/>
      <c r="R67" s="530"/>
      <c r="S67" s="530"/>
      <c r="T67" s="531"/>
      <c r="U67" s="532"/>
      <c r="V67" s="533">
        <f t="shared" si="8"/>
        <v>0</v>
      </c>
      <c r="W67" s="532"/>
      <c r="X67" s="532"/>
      <c r="Y67" s="532"/>
      <c r="Z67" s="532"/>
      <c r="AA67" s="532"/>
      <c r="AB67" s="532"/>
      <c r="AC67" s="534" t="s">
        <v>1800</v>
      </c>
      <c r="AD67" s="534" t="s">
        <v>263</v>
      </c>
      <c r="AE67" s="533">
        <f t="shared" si="9"/>
        <v>0</v>
      </c>
      <c r="AF67" s="533">
        <f t="shared" si="10"/>
        <v>0</v>
      </c>
      <c r="AG67" s="533">
        <f t="shared" si="11"/>
        <v>0</v>
      </c>
      <c r="AH67" s="533">
        <f t="shared" si="12"/>
        <v>0</v>
      </c>
      <c r="AI67" s="535" t="s">
        <v>263</v>
      </c>
      <c r="AJ67" s="536">
        <f t="shared" si="23"/>
        <v>0</v>
      </c>
      <c r="AK67" s="536">
        <f t="shared" si="23"/>
        <v>0</v>
      </c>
      <c r="AL67" s="536">
        <f t="shared" si="23"/>
        <v>0</v>
      </c>
      <c r="AM67" s="536">
        <f t="shared" si="23"/>
        <v>0</v>
      </c>
      <c r="AN67" s="536" t="str">
        <f t="shared" si="14"/>
        <v>Wind % Ded &lt; 1</v>
      </c>
      <c r="AO67" s="536" t="str">
        <f t="shared" si="24"/>
        <v>Wind % Ded &lt; 1</v>
      </c>
      <c r="AP67" s="536" t="str">
        <f t="shared" si="24"/>
        <v>Wind % Ded &lt; 1</v>
      </c>
      <c r="AQ67" s="536">
        <f t="shared" si="16"/>
        <v>0</v>
      </c>
      <c r="AR67" s="537"/>
      <c r="AS67" s="537"/>
    </row>
    <row r="68" spans="1:45" x14ac:dyDescent="0.2">
      <c r="A68" s="538" t="str">
        <f t="shared" si="19"/>
        <v/>
      </c>
      <c r="B68" s="524"/>
      <c r="C68" s="525" t="s">
        <v>1799</v>
      </c>
      <c r="D68" s="538">
        <f t="shared" si="20"/>
        <v>0</v>
      </c>
      <c r="E68" s="526" t="str">
        <f t="shared" si="21"/>
        <v>Auto</v>
      </c>
      <c r="F68" s="526"/>
      <c r="G68" s="526"/>
      <c r="H68" s="527" t="str">
        <f t="shared" si="5"/>
        <v>LocGroup_</v>
      </c>
      <c r="I68" s="527">
        <v>0</v>
      </c>
      <c r="J68" s="528">
        <f t="shared" si="22"/>
        <v>0</v>
      </c>
      <c r="K68" s="528">
        <f t="shared" si="7"/>
        <v>365</v>
      </c>
      <c r="L68" s="524"/>
      <c r="M68" s="524"/>
      <c r="N68" s="524"/>
      <c r="O68" s="524"/>
      <c r="P68" s="529">
        <v>312</v>
      </c>
      <c r="Q68" s="530"/>
      <c r="R68" s="530"/>
      <c r="S68" s="530"/>
      <c r="T68" s="531"/>
      <c r="U68" s="532"/>
      <c r="V68" s="533">
        <f t="shared" si="8"/>
        <v>0</v>
      </c>
      <c r="W68" s="532"/>
      <c r="X68" s="532"/>
      <c r="Y68" s="532"/>
      <c r="Z68" s="532"/>
      <c r="AA68" s="532"/>
      <c r="AB68" s="532"/>
      <c r="AC68" s="534" t="s">
        <v>1800</v>
      </c>
      <c r="AD68" s="534" t="s">
        <v>263</v>
      </c>
      <c r="AE68" s="533">
        <f t="shared" si="9"/>
        <v>0</v>
      </c>
      <c r="AF68" s="533">
        <f t="shared" si="10"/>
        <v>0</v>
      </c>
      <c r="AG68" s="533">
        <f t="shared" si="11"/>
        <v>0</v>
      </c>
      <c r="AH68" s="533">
        <f t="shared" si="12"/>
        <v>0</v>
      </c>
      <c r="AI68" s="535" t="s">
        <v>263</v>
      </c>
      <c r="AJ68" s="536">
        <f t="shared" si="23"/>
        <v>0</v>
      </c>
      <c r="AK68" s="536">
        <f t="shared" si="23"/>
        <v>0</v>
      </c>
      <c r="AL68" s="536">
        <f t="shared" si="23"/>
        <v>0</v>
      </c>
      <c r="AM68" s="536">
        <f t="shared" si="23"/>
        <v>0</v>
      </c>
      <c r="AN68" s="536" t="str">
        <f t="shared" si="14"/>
        <v>Wind % Ded &lt; 1</v>
      </c>
      <c r="AO68" s="536" t="str">
        <f t="shared" si="24"/>
        <v>Wind % Ded &lt; 1</v>
      </c>
      <c r="AP68" s="536" t="str">
        <f t="shared" si="24"/>
        <v>Wind % Ded &lt; 1</v>
      </c>
      <c r="AQ68" s="536">
        <f t="shared" si="16"/>
        <v>0</v>
      </c>
      <c r="AR68" s="537"/>
      <c r="AS68" s="537"/>
    </row>
    <row r="69" spans="1:45" x14ac:dyDescent="0.2">
      <c r="A69" s="538" t="str">
        <f t="shared" si="19"/>
        <v/>
      </c>
      <c r="B69" s="524"/>
      <c r="C69" s="525" t="s">
        <v>1799</v>
      </c>
      <c r="D69" s="538">
        <f t="shared" si="20"/>
        <v>0</v>
      </c>
      <c r="E69" s="526" t="str">
        <f t="shared" si="21"/>
        <v>Auto</v>
      </c>
      <c r="F69" s="526"/>
      <c r="G69" s="526"/>
      <c r="H69" s="527" t="str">
        <f t="shared" si="5"/>
        <v>LocGroup_</v>
      </c>
      <c r="I69" s="527">
        <v>0</v>
      </c>
      <c r="J69" s="528">
        <f t="shared" si="22"/>
        <v>0</v>
      </c>
      <c r="K69" s="528">
        <f t="shared" si="7"/>
        <v>365</v>
      </c>
      <c r="L69" s="524"/>
      <c r="M69" s="524"/>
      <c r="N69" s="524"/>
      <c r="O69" s="524"/>
      <c r="P69" s="529">
        <v>312</v>
      </c>
      <c r="Q69" s="530"/>
      <c r="R69" s="530"/>
      <c r="S69" s="530"/>
      <c r="T69" s="531"/>
      <c r="U69" s="532"/>
      <c r="V69" s="533">
        <f t="shared" si="8"/>
        <v>0</v>
      </c>
      <c r="W69" s="532"/>
      <c r="X69" s="532"/>
      <c r="Y69" s="532"/>
      <c r="Z69" s="532"/>
      <c r="AA69" s="532"/>
      <c r="AB69" s="532"/>
      <c r="AC69" s="534" t="s">
        <v>1800</v>
      </c>
      <c r="AD69" s="534" t="s">
        <v>263</v>
      </c>
      <c r="AE69" s="533">
        <f t="shared" si="9"/>
        <v>0</v>
      </c>
      <c r="AF69" s="533">
        <f t="shared" si="10"/>
        <v>0</v>
      </c>
      <c r="AG69" s="533">
        <f t="shared" si="11"/>
        <v>0</v>
      </c>
      <c r="AH69" s="533">
        <f t="shared" si="12"/>
        <v>0</v>
      </c>
      <c r="AI69" s="535" t="s">
        <v>263</v>
      </c>
      <c r="AJ69" s="536">
        <f t="shared" si="23"/>
        <v>0</v>
      </c>
      <c r="AK69" s="536">
        <f t="shared" si="23"/>
        <v>0</v>
      </c>
      <c r="AL69" s="536">
        <f t="shared" si="23"/>
        <v>0</v>
      </c>
      <c r="AM69" s="536">
        <f t="shared" si="23"/>
        <v>0</v>
      </c>
      <c r="AN69" s="536" t="str">
        <f t="shared" si="14"/>
        <v>Wind % Ded &lt; 1</v>
      </c>
      <c r="AO69" s="536" t="str">
        <f t="shared" si="24"/>
        <v>Wind % Ded &lt; 1</v>
      </c>
      <c r="AP69" s="536" t="str">
        <f t="shared" si="24"/>
        <v>Wind % Ded &lt; 1</v>
      </c>
      <c r="AQ69" s="536">
        <f t="shared" si="16"/>
        <v>0</v>
      </c>
      <c r="AR69" s="537"/>
      <c r="AS69" s="537"/>
    </row>
    <row r="70" spans="1:45" x14ac:dyDescent="0.2">
      <c r="A70" s="538" t="str">
        <f t="shared" si="19"/>
        <v/>
      </c>
      <c r="B70" s="524"/>
      <c r="C70" s="525" t="s">
        <v>1799</v>
      </c>
      <c r="D70" s="538">
        <f t="shared" si="20"/>
        <v>0</v>
      </c>
      <c r="E70" s="526" t="str">
        <f t="shared" si="21"/>
        <v>Auto</v>
      </c>
      <c r="F70" s="526"/>
      <c r="G70" s="526"/>
      <c r="H70" s="527" t="str">
        <f t="shared" si="5"/>
        <v>LocGroup_</v>
      </c>
      <c r="I70" s="527">
        <v>0</v>
      </c>
      <c r="J70" s="528">
        <f t="shared" si="22"/>
        <v>0</v>
      </c>
      <c r="K70" s="528">
        <f t="shared" si="7"/>
        <v>365</v>
      </c>
      <c r="L70" s="524"/>
      <c r="M70" s="524"/>
      <c r="N70" s="524"/>
      <c r="O70" s="524"/>
      <c r="P70" s="529">
        <v>312</v>
      </c>
      <c r="Q70" s="530"/>
      <c r="R70" s="530"/>
      <c r="S70" s="530"/>
      <c r="T70" s="531"/>
      <c r="U70" s="532"/>
      <c r="V70" s="533">
        <f t="shared" si="8"/>
        <v>0</v>
      </c>
      <c r="W70" s="532"/>
      <c r="X70" s="532"/>
      <c r="Y70" s="532"/>
      <c r="Z70" s="532"/>
      <c r="AA70" s="532"/>
      <c r="AB70" s="532"/>
      <c r="AC70" s="534" t="s">
        <v>1800</v>
      </c>
      <c r="AD70" s="534" t="s">
        <v>263</v>
      </c>
      <c r="AE70" s="533">
        <f t="shared" si="9"/>
        <v>0</v>
      </c>
      <c r="AF70" s="533">
        <f t="shared" si="10"/>
        <v>0</v>
      </c>
      <c r="AG70" s="533">
        <f t="shared" si="11"/>
        <v>0</v>
      </c>
      <c r="AH70" s="533">
        <f t="shared" si="12"/>
        <v>0</v>
      </c>
      <c r="AI70" s="535" t="s">
        <v>263</v>
      </c>
      <c r="AJ70" s="536">
        <f t="shared" si="23"/>
        <v>0</v>
      </c>
      <c r="AK70" s="536">
        <f t="shared" si="23"/>
        <v>0</v>
      </c>
      <c r="AL70" s="536">
        <f t="shared" si="23"/>
        <v>0</v>
      </c>
      <c r="AM70" s="536">
        <f t="shared" si="23"/>
        <v>0</v>
      </c>
      <c r="AN70" s="536" t="str">
        <f t="shared" si="14"/>
        <v>Wind % Ded &lt; 1</v>
      </c>
      <c r="AO70" s="536" t="str">
        <f t="shared" si="24"/>
        <v>Wind % Ded &lt; 1</v>
      </c>
      <c r="AP70" s="536" t="str">
        <f t="shared" si="24"/>
        <v>Wind % Ded &lt; 1</v>
      </c>
      <c r="AQ70" s="536">
        <f t="shared" si="16"/>
        <v>0</v>
      </c>
      <c r="AR70" s="537"/>
      <c r="AS70" s="537"/>
    </row>
    <row r="71" spans="1:45" x14ac:dyDescent="0.2">
      <c r="A71" s="538" t="str">
        <f t="shared" si="19"/>
        <v/>
      </c>
      <c r="B71" s="524"/>
      <c r="C71" s="525" t="s">
        <v>1799</v>
      </c>
      <c r="D71" s="538">
        <f t="shared" si="20"/>
        <v>0</v>
      </c>
      <c r="E71" s="526" t="str">
        <f t="shared" si="21"/>
        <v>Auto</v>
      </c>
      <c r="F71" s="526"/>
      <c r="G71" s="526"/>
      <c r="H71" s="527" t="str">
        <f t="shared" si="5"/>
        <v>LocGroup_</v>
      </c>
      <c r="I71" s="527">
        <v>0</v>
      </c>
      <c r="J71" s="528">
        <f t="shared" si="22"/>
        <v>0</v>
      </c>
      <c r="K71" s="528">
        <f t="shared" si="7"/>
        <v>365</v>
      </c>
      <c r="L71" s="524"/>
      <c r="M71" s="524"/>
      <c r="N71" s="524"/>
      <c r="O71" s="524"/>
      <c r="P71" s="529">
        <v>312</v>
      </c>
      <c r="Q71" s="530"/>
      <c r="R71" s="530"/>
      <c r="S71" s="530"/>
      <c r="T71" s="531"/>
      <c r="U71" s="532"/>
      <c r="V71" s="533">
        <f t="shared" si="8"/>
        <v>0</v>
      </c>
      <c r="W71" s="532"/>
      <c r="X71" s="532"/>
      <c r="Y71" s="532"/>
      <c r="Z71" s="532"/>
      <c r="AA71" s="532"/>
      <c r="AB71" s="532"/>
      <c r="AC71" s="534" t="s">
        <v>1800</v>
      </c>
      <c r="AD71" s="534" t="s">
        <v>263</v>
      </c>
      <c r="AE71" s="533">
        <f t="shared" si="9"/>
        <v>0</v>
      </c>
      <c r="AF71" s="533">
        <f t="shared" si="10"/>
        <v>0</v>
      </c>
      <c r="AG71" s="533">
        <f t="shared" si="11"/>
        <v>0</v>
      </c>
      <c r="AH71" s="533">
        <f t="shared" si="12"/>
        <v>0</v>
      </c>
      <c r="AI71" s="535" t="s">
        <v>263</v>
      </c>
      <c r="AJ71" s="536">
        <f t="shared" si="23"/>
        <v>0</v>
      </c>
      <c r="AK71" s="536">
        <f t="shared" si="23"/>
        <v>0</v>
      </c>
      <c r="AL71" s="536">
        <f t="shared" si="23"/>
        <v>0</v>
      </c>
      <c r="AM71" s="536">
        <f t="shared" si="23"/>
        <v>0</v>
      </c>
      <c r="AN71" s="536" t="str">
        <f t="shared" si="14"/>
        <v>Wind % Ded &lt; 1</v>
      </c>
      <c r="AO71" s="536" t="str">
        <f t="shared" si="24"/>
        <v>Wind % Ded &lt; 1</v>
      </c>
      <c r="AP71" s="536" t="str">
        <f t="shared" si="24"/>
        <v>Wind % Ded &lt; 1</v>
      </c>
      <c r="AQ71" s="536">
        <f t="shared" si="16"/>
        <v>0</v>
      </c>
      <c r="AR71" s="537"/>
      <c r="AS71" s="537"/>
    </row>
    <row r="72" spans="1:45" x14ac:dyDescent="0.2">
      <c r="A72" s="538" t="str">
        <f t="shared" si="19"/>
        <v/>
      </c>
      <c r="B72" s="524"/>
      <c r="C72" s="525" t="s">
        <v>1799</v>
      </c>
      <c r="D72" s="538">
        <f t="shared" si="20"/>
        <v>0</v>
      </c>
      <c r="E72" s="526" t="str">
        <f t="shared" si="21"/>
        <v>Auto</v>
      </c>
      <c r="F72" s="526"/>
      <c r="G72" s="526"/>
      <c r="H72" s="527" t="str">
        <f t="shared" si="5"/>
        <v>LocGroup_</v>
      </c>
      <c r="I72" s="527">
        <v>0</v>
      </c>
      <c r="J72" s="528">
        <f t="shared" si="22"/>
        <v>0</v>
      </c>
      <c r="K72" s="528">
        <f t="shared" si="7"/>
        <v>365</v>
      </c>
      <c r="L72" s="524"/>
      <c r="M72" s="524"/>
      <c r="N72" s="524"/>
      <c r="O72" s="524"/>
      <c r="P72" s="529">
        <v>312</v>
      </c>
      <c r="Q72" s="530"/>
      <c r="R72" s="530"/>
      <c r="S72" s="530"/>
      <c r="T72" s="531"/>
      <c r="U72" s="532"/>
      <c r="V72" s="533">
        <f t="shared" si="8"/>
        <v>0</v>
      </c>
      <c r="W72" s="532"/>
      <c r="X72" s="532"/>
      <c r="Y72" s="532"/>
      <c r="Z72" s="532"/>
      <c r="AA72" s="532"/>
      <c r="AB72" s="532"/>
      <c r="AC72" s="534" t="s">
        <v>1800</v>
      </c>
      <c r="AD72" s="534" t="s">
        <v>263</v>
      </c>
      <c r="AE72" s="533">
        <f t="shared" si="9"/>
        <v>0</v>
      </c>
      <c r="AF72" s="533">
        <f t="shared" si="10"/>
        <v>0</v>
      </c>
      <c r="AG72" s="533">
        <f t="shared" si="11"/>
        <v>0</v>
      </c>
      <c r="AH72" s="533">
        <f t="shared" si="12"/>
        <v>0</v>
      </c>
      <c r="AI72" s="535" t="s">
        <v>263</v>
      </c>
      <c r="AJ72" s="536">
        <f t="shared" si="23"/>
        <v>0</v>
      </c>
      <c r="AK72" s="536">
        <f t="shared" si="23"/>
        <v>0</v>
      </c>
      <c r="AL72" s="536">
        <f t="shared" si="23"/>
        <v>0</v>
      </c>
      <c r="AM72" s="536">
        <f t="shared" si="23"/>
        <v>0</v>
      </c>
      <c r="AN72" s="536" t="str">
        <f t="shared" si="14"/>
        <v>Wind % Ded &lt; 1</v>
      </c>
      <c r="AO72" s="536" t="str">
        <f t="shared" si="24"/>
        <v>Wind % Ded &lt; 1</v>
      </c>
      <c r="AP72" s="536" t="str">
        <f t="shared" si="24"/>
        <v>Wind % Ded &lt; 1</v>
      </c>
      <c r="AQ72" s="536">
        <f t="shared" si="16"/>
        <v>0</v>
      </c>
      <c r="AR72" s="537"/>
      <c r="AS72" s="537"/>
    </row>
    <row r="73" spans="1:45" x14ac:dyDescent="0.2">
      <c r="A73" s="538" t="str">
        <f t="shared" ref="A73:A108" si="25">IF(AND(F73 &gt; 0, F73 &lt;&gt; "z"), A_Quote, "")</f>
        <v/>
      </c>
      <c r="B73" s="524"/>
      <c r="C73" s="525" t="s">
        <v>1799</v>
      </c>
      <c r="D73" s="538">
        <f t="shared" ref="D73:D108" si="26">A_First_Named_Insured</f>
        <v>0</v>
      </c>
      <c r="E73" s="526" t="str">
        <f t="shared" ref="E73:E108" si="27">A_Business_Type_Code_HC</f>
        <v>Auto</v>
      </c>
      <c r="F73" s="526"/>
      <c r="G73" s="526"/>
      <c r="H73" s="527" t="str">
        <f t="shared" ref="H73:H108" si="28">"LocGroup_"&amp;F73</f>
        <v>LocGroup_</v>
      </c>
      <c r="I73" s="527">
        <v>0</v>
      </c>
      <c r="J73" s="528">
        <f t="shared" ref="J73:J108" si="29">A_Prop_Eff_Date</f>
        <v>0</v>
      </c>
      <c r="K73" s="528">
        <f t="shared" si="7"/>
        <v>365</v>
      </c>
      <c r="L73" s="524"/>
      <c r="M73" s="524"/>
      <c r="N73" s="524"/>
      <c r="O73" s="524"/>
      <c r="P73" s="529">
        <v>312</v>
      </c>
      <c r="Q73" s="530"/>
      <c r="R73" s="530"/>
      <c r="S73" s="530"/>
      <c r="T73" s="531"/>
      <c r="U73" s="532"/>
      <c r="V73" s="533">
        <f t="shared" si="8"/>
        <v>0</v>
      </c>
      <c r="W73" s="532"/>
      <c r="X73" s="532"/>
      <c r="Y73" s="532"/>
      <c r="Z73" s="532"/>
      <c r="AA73" s="532"/>
      <c r="AB73" s="532"/>
      <c r="AC73" s="534" t="s">
        <v>1800</v>
      </c>
      <c r="AD73" s="534" t="s">
        <v>263</v>
      </c>
      <c r="AE73" s="533">
        <f t="shared" si="9"/>
        <v>0</v>
      </c>
      <c r="AF73" s="533">
        <f t="shared" si="10"/>
        <v>0</v>
      </c>
      <c r="AG73" s="533">
        <f t="shared" si="11"/>
        <v>0</v>
      </c>
      <c r="AH73" s="533">
        <f t="shared" si="12"/>
        <v>0</v>
      </c>
      <c r="AI73" s="535" t="s">
        <v>263</v>
      </c>
      <c r="AJ73" s="536">
        <f t="shared" ref="AJ73:AM99" si="30">AE73</f>
        <v>0</v>
      </c>
      <c r="AK73" s="536">
        <f t="shared" si="30"/>
        <v>0</v>
      </c>
      <c r="AL73" s="536">
        <f t="shared" si="30"/>
        <v>0</v>
      </c>
      <c r="AM73" s="536">
        <f t="shared" si="30"/>
        <v>0</v>
      </c>
      <c r="AN73" s="536" t="str">
        <f t="shared" si="14"/>
        <v>Wind % Ded &lt; 1</v>
      </c>
      <c r="AO73" s="536" t="str">
        <f t="shared" ref="AO73:AP99" si="31">IF($T73&gt;=1,(($T73/100)*AK73),"Wind % Ded &lt; 1")</f>
        <v>Wind % Ded &lt; 1</v>
      </c>
      <c r="AP73" s="536" t="str">
        <f t="shared" si="31"/>
        <v>Wind % Ded &lt; 1</v>
      </c>
      <c r="AQ73" s="536">
        <f t="shared" si="16"/>
        <v>0</v>
      </c>
      <c r="AR73" s="537"/>
      <c r="AS73" s="537"/>
    </row>
    <row r="74" spans="1:45" x14ac:dyDescent="0.2">
      <c r="A74" s="538" t="str">
        <f t="shared" si="25"/>
        <v/>
      </c>
      <c r="B74" s="524"/>
      <c r="C74" s="525" t="s">
        <v>1799</v>
      </c>
      <c r="D74" s="538">
        <f t="shared" si="26"/>
        <v>0</v>
      </c>
      <c r="E74" s="526" t="str">
        <f t="shared" si="27"/>
        <v>Auto</v>
      </c>
      <c r="F74" s="526"/>
      <c r="G74" s="526"/>
      <c r="H74" s="527" t="str">
        <f t="shared" si="28"/>
        <v>LocGroup_</v>
      </c>
      <c r="I74" s="527">
        <v>0</v>
      </c>
      <c r="J74" s="528">
        <f t="shared" si="29"/>
        <v>0</v>
      </c>
      <c r="K74" s="528">
        <f t="shared" ref="K74:K108" si="32">J74+365</f>
        <v>365</v>
      </c>
      <c r="L74" s="524"/>
      <c r="M74" s="524"/>
      <c r="N74" s="524"/>
      <c r="O74" s="524"/>
      <c r="P74" s="529">
        <v>312</v>
      </c>
      <c r="Q74" s="530"/>
      <c r="R74" s="530"/>
      <c r="S74" s="530"/>
      <c r="T74" s="531"/>
      <c r="U74" s="532"/>
      <c r="V74" s="533">
        <f t="shared" ref="V74:V108" si="33">0.1*U74</f>
        <v>0</v>
      </c>
      <c r="W74" s="532"/>
      <c r="X74" s="532"/>
      <c r="Y74" s="532"/>
      <c r="Z74" s="532"/>
      <c r="AA74" s="532"/>
      <c r="AB74" s="532"/>
      <c r="AC74" s="534" t="s">
        <v>1800</v>
      </c>
      <c r="AD74" s="534" t="s">
        <v>263</v>
      </c>
      <c r="AE74" s="533">
        <f t="shared" ref="AE74:AE108" si="34">U74+V74</f>
        <v>0</v>
      </c>
      <c r="AF74" s="533">
        <f t="shared" ref="AF74:AF108" si="35">Z74+AA74+AB74</f>
        <v>0</v>
      </c>
      <c r="AG74" s="533">
        <f t="shared" ref="AG74:AG108" si="36">W74+Y74</f>
        <v>0</v>
      </c>
      <c r="AH74" s="533">
        <f t="shared" ref="AH74:AH108" si="37">X74</f>
        <v>0</v>
      </c>
      <c r="AI74" s="535" t="s">
        <v>263</v>
      </c>
      <c r="AJ74" s="536">
        <f t="shared" si="30"/>
        <v>0</v>
      </c>
      <c r="AK74" s="536">
        <f t="shared" si="30"/>
        <v>0</v>
      </c>
      <c r="AL74" s="536">
        <f t="shared" si="30"/>
        <v>0</v>
      </c>
      <c r="AM74" s="536">
        <f t="shared" si="30"/>
        <v>0</v>
      </c>
      <c r="AN74" s="536" t="str">
        <f t="shared" ref="AN74:AN108" si="38">IF($T74&gt;=1,(($T74/100)*U74),"Wind % Ded &lt; 1")</f>
        <v>Wind % Ded &lt; 1</v>
      </c>
      <c r="AO74" s="536" t="str">
        <f t="shared" si="31"/>
        <v>Wind % Ded &lt; 1</v>
      </c>
      <c r="AP74" s="536" t="str">
        <f t="shared" si="31"/>
        <v>Wind % Ded &lt; 1</v>
      </c>
      <c r="AQ74" s="536">
        <f t="shared" ref="AQ74:AQ108" si="39">IF($AM74&gt;0,((AM74/365)*3),0)</f>
        <v>0</v>
      </c>
      <c r="AR74" s="537"/>
      <c r="AS74" s="537"/>
    </row>
    <row r="75" spans="1:45" x14ac:dyDescent="0.2">
      <c r="A75" s="538" t="str">
        <f t="shared" si="25"/>
        <v/>
      </c>
      <c r="B75" s="524"/>
      <c r="C75" s="525" t="s">
        <v>1799</v>
      </c>
      <c r="D75" s="538">
        <f t="shared" si="26"/>
        <v>0</v>
      </c>
      <c r="E75" s="526" t="str">
        <f t="shared" si="27"/>
        <v>Auto</v>
      </c>
      <c r="F75" s="526"/>
      <c r="G75" s="526"/>
      <c r="H75" s="527" t="str">
        <f t="shared" si="28"/>
        <v>LocGroup_</v>
      </c>
      <c r="I75" s="527">
        <v>0</v>
      </c>
      <c r="J75" s="528">
        <f t="shared" si="29"/>
        <v>0</v>
      </c>
      <c r="K75" s="528">
        <f t="shared" si="32"/>
        <v>365</v>
      </c>
      <c r="L75" s="524"/>
      <c r="M75" s="524"/>
      <c r="N75" s="524"/>
      <c r="O75" s="524"/>
      <c r="P75" s="529">
        <v>312</v>
      </c>
      <c r="Q75" s="530"/>
      <c r="R75" s="530"/>
      <c r="S75" s="530"/>
      <c r="T75" s="531"/>
      <c r="U75" s="532"/>
      <c r="V75" s="533">
        <f t="shared" si="33"/>
        <v>0</v>
      </c>
      <c r="W75" s="532"/>
      <c r="X75" s="532"/>
      <c r="Y75" s="532"/>
      <c r="Z75" s="532"/>
      <c r="AA75" s="532"/>
      <c r="AB75" s="532"/>
      <c r="AC75" s="534" t="s">
        <v>1800</v>
      </c>
      <c r="AD75" s="534" t="s">
        <v>263</v>
      </c>
      <c r="AE75" s="533">
        <f t="shared" si="34"/>
        <v>0</v>
      </c>
      <c r="AF75" s="533">
        <f t="shared" si="35"/>
        <v>0</v>
      </c>
      <c r="AG75" s="533">
        <f t="shared" si="36"/>
        <v>0</v>
      </c>
      <c r="AH75" s="533">
        <f t="shared" si="37"/>
        <v>0</v>
      </c>
      <c r="AI75" s="535" t="s">
        <v>263</v>
      </c>
      <c r="AJ75" s="536">
        <f t="shared" si="30"/>
        <v>0</v>
      </c>
      <c r="AK75" s="536">
        <f t="shared" si="30"/>
        <v>0</v>
      </c>
      <c r="AL75" s="536">
        <f t="shared" si="30"/>
        <v>0</v>
      </c>
      <c r="AM75" s="536">
        <f t="shared" si="30"/>
        <v>0</v>
      </c>
      <c r="AN75" s="536" t="str">
        <f t="shared" si="38"/>
        <v>Wind % Ded &lt; 1</v>
      </c>
      <c r="AO75" s="536" t="str">
        <f t="shared" si="31"/>
        <v>Wind % Ded &lt; 1</v>
      </c>
      <c r="AP75" s="536" t="str">
        <f t="shared" si="31"/>
        <v>Wind % Ded &lt; 1</v>
      </c>
      <c r="AQ75" s="536">
        <f t="shared" si="39"/>
        <v>0</v>
      </c>
      <c r="AR75" s="537"/>
      <c r="AS75" s="537"/>
    </row>
    <row r="76" spans="1:45" x14ac:dyDescent="0.2">
      <c r="A76" s="538" t="str">
        <f t="shared" si="25"/>
        <v/>
      </c>
      <c r="B76" s="524"/>
      <c r="C76" s="525" t="s">
        <v>1799</v>
      </c>
      <c r="D76" s="538">
        <f t="shared" si="26"/>
        <v>0</v>
      </c>
      <c r="E76" s="526" t="str">
        <f t="shared" si="27"/>
        <v>Auto</v>
      </c>
      <c r="F76" s="526"/>
      <c r="G76" s="526"/>
      <c r="H76" s="527" t="str">
        <f t="shared" si="28"/>
        <v>LocGroup_</v>
      </c>
      <c r="I76" s="527">
        <v>0</v>
      </c>
      <c r="J76" s="528">
        <f t="shared" si="29"/>
        <v>0</v>
      </c>
      <c r="K76" s="528">
        <f t="shared" si="32"/>
        <v>365</v>
      </c>
      <c r="L76" s="524"/>
      <c r="M76" s="524"/>
      <c r="N76" s="524"/>
      <c r="O76" s="524"/>
      <c r="P76" s="529">
        <v>312</v>
      </c>
      <c r="Q76" s="530"/>
      <c r="R76" s="530"/>
      <c r="S76" s="530"/>
      <c r="T76" s="531"/>
      <c r="U76" s="532"/>
      <c r="V76" s="533">
        <f t="shared" si="33"/>
        <v>0</v>
      </c>
      <c r="W76" s="532"/>
      <c r="X76" s="532"/>
      <c r="Y76" s="532"/>
      <c r="Z76" s="532"/>
      <c r="AA76" s="532"/>
      <c r="AB76" s="532"/>
      <c r="AC76" s="534" t="s">
        <v>1800</v>
      </c>
      <c r="AD76" s="534" t="s">
        <v>263</v>
      </c>
      <c r="AE76" s="533">
        <f t="shared" si="34"/>
        <v>0</v>
      </c>
      <c r="AF76" s="533">
        <f t="shared" si="35"/>
        <v>0</v>
      </c>
      <c r="AG76" s="533">
        <f t="shared" si="36"/>
        <v>0</v>
      </c>
      <c r="AH76" s="533">
        <f t="shared" si="37"/>
        <v>0</v>
      </c>
      <c r="AI76" s="535" t="s">
        <v>263</v>
      </c>
      <c r="AJ76" s="536">
        <f t="shared" si="30"/>
        <v>0</v>
      </c>
      <c r="AK76" s="536">
        <f t="shared" si="30"/>
        <v>0</v>
      </c>
      <c r="AL76" s="536">
        <f t="shared" si="30"/>
        <v>0</v>
      </c>
      <c r="AM76" s="536">
        <f t="shared" si="30"/>
        <v>0</v>
      </c>
      <c r="AN76" s="536" t="str">
        <f t="shared" si="38"/>
        <v>Wind % Ded &lt; 1</v>
      </c>
      <c r="AO76" s="536" t="str">
        <f t="shared" si="31"/>
        <v>Wind % Ded &lt; 1</v>
      </c>
      <c r="AP76" s="536" t="str">
        <f t="shared" si="31"/>
        <v>Wind % Ded &lt; 1</v>
      </c>
      <c r="AQ76" s="536">
        <f t="shared" si="39"/>
        <v>0</v>
      </c>
      <c r="AR76" s="537"/>
      <c r="AS76" s="537"/>
    </row>
    <row r="77" spans="1:45" x14ac:dyDescent="0.2">
      <c r="A77" s="538" t="str">
        <f t="shared" si="25"/>
        <v/>
      </c>
      <c r="B77" s="524"/>
      <c r="C77" s="525" t="s">
        <v>1799</v>
      </c>
      <c r="D77" s="538">
        <f t="shared" si="26"/>
        <v>0</v>
      </c>
      <c r="E77" s="526" t="str">
        <f t="shared" si="27"/>
        <v>Auto</v>
      </c>
      <c r="F77" s="526"/>
      <c r="G77" s="526"/>
      <c r="H77" s="527" t="str">
        <f t="shared" si="28"/>
        <v>LocGroup_</v>
      </c>
      <c r="I77" s="527">
        <v>0</v>
      </c>
      <c r="J77" s="528">
        <f t="shared" si="29"/>
        <v>0</v>
      </c>
      <c r="K77" s="528">
        <f t="shared" si="32"/>
        <v>365</v>
      </c>
      <c r="L77" s="524"/>
      <c r="M77" s="524"/>
      <c r="N77" s="524"/>
      <c r="O77" s="524"/>
      <c r="P77" s="529">
        <v>312</v>
      </c>
      <c r="Q77" s="530"/>
      <c r="R77" s="530"/>
      <c r="S77" s="530"/>
      <c r="T77" s="531"/>
      <c r="U77" s="532"/>
      <c r="V77" s="533">
        <f t="shared" si="33"/>
        <v>0</v>
      </c>
      <c r="W77" s="532"/>
      <c r="X77" s="532"/>
      <c r="Y77" s="532"/>
      <c r="Z77" s="532"/>
      <c r="AA77" s="532"/>
      <c r="AB77" s="532"/>
      <c r="AC77" s="534" t="s">
        <v>1800</v>
      </c>
      <c r="AD77" s="534" t="s">
        <v>263</v>
      </c>
      <c r="AE77" s="533">
        <f t="shared" si="34"/>
        <v>0</v>
      </c>
      <c r="AF77" s="533">
        <f t="shared" si="35"/>
        <v>0</v>
      </c>
      <c r="AG77" s="533">
        <f t="shared" si="36"/>
        <v>0</v>
      </c>
      <c r="AH77" s="533">
        <f t="shared" si="37"/>
        <v>0</v>
      </c>
      <c r="AI77" s="535" t="s">
        <v>263</v>
      </c>
      <c r="AJ77" s="536">
        <f t="shared" si="30"/>
        <v>0</v>
      </c>
      <c r="AK77" s="536">
        <f t="shared" si="30"/>
        <v>0</v>
      </c>
      <c r="AL77" s="536">
        <f t="shared" si="30"/>
        <v>0</v>
      </c>
      <c r="AM77" s="536">
        <f t="shared" si="30"/>
        <v>0</v>
      </c>
      <c r="AN77" s="536" t="str">
        <f t="shared" si="38"/>
        <v>Wind % Ded &lt; 1</v>
      </c>
      <c r="AO77" s="536" t="str">
        <f t="shared" si="31"/>
        <v>Wind % Ded &lt; 1</v>
      </c>
      <c r="AP77" s="536" t="str">
        <f t="shared" si="31"/>
        <v>Wind % Ded &lt; 1</v>
      </c>
      <c r="AQ77" s="536">
        <f t="shared" si="39"/>
        <v>0</v>
      </c>
      <c r="AR77" s="537"/>
      <c r="AS77" s="537"/>
    </row>
    <row r="78" spans="1:45" x14ac:dyDescent="0.2">
      <c r="A78" s="538" t="str">
        <f t="shared" si="25"/>
        <v/>
      </c>
      <c r="B78" s="524"/>
      <c r="C78" s="525" t="s">
        <v>1799</v>
      </c>
      <c r="D78" s="538">
        <f t="shared" si="26"/>
        <v>0</v>
      </c>
      <c r="E78" s="526" t="str">
        <f t="shared" si="27"/>
        <v>Auto</v>
      </c>
      <c r="F78" s="526"/>
      <c r="G78" s="526"/>
      <c r="H78" s="527" t="str">
        <f t="shared" si="28"/>
        <v>LocGroup_</v>
      </c>
      <c r="I78" s="527">
        <v>0</v>
      </c>
      <c r="J78" s="528">
        <f t="shared" si="29"/>
        <v>0</v>
      </c>
      <c r="K78" s="528">
        <f t="shared" si="32"/>
        <v>365</v>
      </c>
      <c r="L78" s="524"/>
      <c r="M78" s="524"/>
      <c r="N78" s="524"/>
      <c r="O78" s="524"/>
      <c r="P78" s="529">
        <v>312</v>
      </c>
      <c r="Q78" s="530"/>
      <c r="R78" s="530"/>
      <c r="S78" s="530"/>
      <c r="T78" s="531"/>
      <c r="U78" s="532"/>
      <c r="V78" s="533">
        <f t="shared" si="33"/>
        <v>0</v>
      </c>
      <c r="W78" s="532"/>
      <c r="X78" s="532"/>
      <c r="Y78" s="532"/>
      <c r="Z78" s="532"/>
      <c r="AA78" s="532"/>
      <c r="AB78" s="532"/>
      <c r="AC78" s="534" t="s">
        <v>1800</v>
      </c>
      <c r="AD78" s="534" t="s">
        <v>263</v>
      </c>
      <c r="AE78" s="533">
        <f t="shared" si="34"/>
        <v>0</v>
      </c>
      <c r="AF78" s="533">
        <f t="shared" si="35"/>
        <v>0</v>
      </c>
      <c r="AG78" s="533">
        <f t="shared" si="36"/>
        <v>0</v>
      </c>
      <c r="AH78" s="533">
        <f t="shared" si="37"/>
        <v>0</v>
      </c>
      <c r="AI78" s="535" t="s">
        <v>263</v>
      </c>
      <c r="AJ78" s="536">
        <f t="shared" si="30"/>
        <v>0</v>
      </c>
      <c r="AK78" s="536">
        <f t="shared" si="30"/>
        <v>0</v>
      </c>
      <c r="AL78" s="536">
        <f t="shared" si="30"/>
        <v>0</v>
      </c>
      <c r="AM78" s="536">
        <f t="shared" si="30"/>
        <v>0</v>
      </c>
      <c r="AN78" s="536" t="str">
        <f t="shared" si="38"/>
        <v>Wind % Ded &lt; 1</v>
      </c>
      <c r="AO78" s="536" t="str">
        <f t="shared" si="31"/>
        <v>Wind % Ded &lt; 1</v>
      </c>
      <c r="AP78" s="536" t="str">
        <f t="shared" si="31"/>
        <v>Wind % Ded &lt; 1</v>
      </c>
      <c r="AQ78" s="536">
        <f t="shared" si="39"/>
        <v>0</v>
      </c>
      <c r="AR78" s="537"/>
      <c r="AS78" s="537"/>
    </row>
    <row r="79" spans="1:45" x14ac:dyDescent="0.2">
      <c r="A79" s="538" t="str">
        <f t="shared" si="25"/>
        <v/>
      </c>
      <c r="B79" s="524"/>
      <c r="C79" s="525" t="s">
        <v>1799</v>
      </c>
      <c r="D79" s="538">
        <f t="shared" si="26"/>
        <v>0</v>
      </c>
      <c r="E79" s="526" t="str">
        <f t="shared" si="27"/>
        <v>Auto</v>
      </c>
      <c r="F79" s="526"/>
      <c r="G79" s="526"/>
      <c r="H79" s="527" t="str">
        <f t="shared" si="28"/>
        <v>LocGroup_</v>
      </c>
      <c r="I79" s="527">
        <v>0</v>
      </c>
      <c r="J79" s="528">
        <f t="shared" si="29"/>
        <v>0</v>
      </c>
      <c r="K79" s="528">
        <f t="shared" si="32"/>
        <v>365</v>
      </c>
      <c r="L79" s="524"/>
      <c r="M79" s="524"/>
      <c r="N79" s="524"/>
      <c r="O79" s="524"/>
      <c r="P79" s="529">
        <v>312</v>
      </c>
      <c r="Q79" s="530"/>
      <c r="R79" s="530"/>
      <c r="S79" s="530"/>
      <c r="T79" s="531"/>
      <c r="U79" s="532"/>
      <c r="V79" s="533">
        <f t="shared" si="33"/>
        <v>0</v>
      </c>
      <c r="W79" s="532"/>
      <c r="X79" s="532"/>
      <c r="Y79" s="532"/>
      <c r="Z79" s="532"/>
      <c r="AA79" s="532"/>
      <c r="AB79" s="532"/>
      <c r="AC79" s="534" t="s">
        <v>1800</v>
      </c>
      <c r="AD79" s="534" t="s">
        <v>263</v>
      </c>
      <c r="AE79" s="533">
        <f t="shared" si="34"/>
        <v>0</v>
      </c>
      <c r="AF79" s="533">
        <f t="shared" si="35"/>
        <v>0</v>
      </c>
      <c r="AG79" s="533">
        <f t="shared" si="36"/>
        <v>0</v>
      </c>
      <c r="AH79" s="533">
        <f t="shared" si="37"/>
        <v>0</v>
      </c>
      <c r="AI79" s="535" t="s">
        <v>263</v>
      </c>
      <c r="AJ79" s="536">
        <f t="shared" si="30"/>
        <v>0</v>
      </c>
      <c r="AK79" s="536">
        <f t="shared" si="30"/>
        <v>0</v>
      </c>
      <c r="AL79" s="536">
        <f t="shared" si="30"/>
        <v>0</v>
      </c>
      <c r="AM79" s="536">
        <f t="shared" si="30"/>
        <v>0</v>
      </c>
      <c r="AN79" s="536" t="str">
        <f t="shared" si="38"/>
        <v>Wind % Ded &lt; 1</v>
      </c>
      <c r="AO79" s="536" t="str">
        <f t="shared" si="31"/>
        <v>Wind % Ded &lt; 1</v>
      </c>
      <c r="AP79" s="536" t="str">
        <f t="shared" si="31"/>
        <v>Wind % Ded &lt; 1</v>
      </c>
      <c r="AQ79" s="536">
        <f t="shared" si="39"/>
        <v>0</v>
      </c>
      <c r="AR79" s="537"/>
      <c r="AS79" s="537"/>
    </row>
    <row r="80" spans="1:45" x14ac:dyDescent="0.2">
      <c r="A80" s="538" t="str">
        <f t="shared" si="25"/>
        <v/>
      </c>
      <c r="B80" s="524"/>
      <c r="C80" s="525" t="s">
        <v>1799</v>
      </c>
      <c r="D80" s="538">
        <f t="shared" si="26"/>
        <v>0</v>
      </c>
      <c r="E80" s="526" t="str">
        <f t="shared" si="27"/>
        <v>Auto</v>
      </c>
      <c r="F80" s="526"/>
      <c r="G80" s="526"/>
      <c r="H80" s="527" t="str">
        <f t="shared" si="28"/>
        <v>LocGroup_</v>
      </c>
      <c r="I80" s="527">
        <v>0</v>
      </c>
      <c r="J80" s="528">
        <f t="shared" si="29"/>
        <v>0</v>
      </c>
      <c r="K80" s="528">
        <f t="shared" si="32"/>
        <v>365</v>
      </c>
      <c r="L80" s="524"/>
      <c r="M80" s="524"/>
      <c r="N80" s="524"/>
      <c r="O80" s="524"/>
      <c r="P80" s="529">
        <v>312</v>
      </c>
      <c r="Q80" s="530"/>
      <c r="R80" s="530"/>
      <c r="S80" s="530"/>
      <c r="T80" s="531"/>
      <c r="U80" s="532"/>
      <c r="V80" s="533">
        <f t="shared" si="33"/>
        <v>0</v>
      </c>
      <c r="W80" s="532"/>
      <c r="X80" s="532"/>
      <c r="Y80" s="532"/>
      <c r="Z80" s="532"/>
      <c r="AA80" s="532"/>
      <c r="AB80" s="532"/>
      <c r="AC80" s="534" t="s">
        <v>1800</v>
      </c>
      <c r="AD80" s="534" t="s">
        <v>263</v>
      </c>
      <c r="AE80" s="533">
        <f t="shared" si="34"/>
        <v>0</v>
      </c>
      <c r="AF80" s="533">
        <f t="shared" si="35"/>
        <v>0</v>
      </c>
      <c r="AG80" s="533">
        <f t="shared" si="36"/>
        <v>0</v>
      </c>
      <c r="AH80" s="533">
        <f t="shared" si="37"/>
        <v>0</v>
      </c>
      <c r="AI80" s="535" t="s">
        <v>263</v>
      </c>
      <c r="AJ80" s="536">
        <f t="shared" si="30"/>
        <v>0</v>
      </c>
      <c r="AK80" s="536">
        <f t="shared" si="30"/>
        <v>0</v>
      </c>
      <c r="AL80" s="536">
        <f t="shared" si="30"/>
        <v>0</v>
      </c>
      <c r="AM80" s="536">
        <f t="shared" si="30"/>
        <v>0</v>
      </c>
      <c r="AN80" s="536" t="str">
        <f t="shared" si="38"/>
        <v>Wind % Ded &lt; 1</v>
      </c>
      <c r="AO80" s="536" t="str">
        <f t="shared" si="31"/>
        <v>Wind % Ded &lt; 1</v>
      </c>
      <c r="AP80" s="536" t="str">
        <f t="shared" si="31"/>
        <v>Wind % Ded &lt; 1</v>
      </c>
      <c r="AQ80" s="536">
        <f t="shared" si="39"/>
        <v>0</v>
      </c>
      <c r="AR80" s="537"/>
      <c r="AS80" s="537"/>
    </row>
    <row r="81" spans="1:45" x14ac:dyDescent="0.2">
      <c r="A81" s="538" t="str">
        <f t="shared" si="25"/>
        <v/>
      </c>
      <c r="B81" s="524"/>
      <c r="C81" s="525" t="s">
        <v>1799</v>
      </c>
      <c r="D81" s="538">
        <f t="shared" si="26"/>
        <v>0</v>
      </c>
      <c r="E81" s="526" t="str">
        <f t="shared" si="27"/>
        <v>Auto</v>
      </c>
      <c r="F81" s="526"/>
      <c r="G81" s="526"/>
      <c r="H81" s="527" t="str">
        <f t="shared" si="28"/>
        <v>LocGroup_</v>
      </c>
      <c r="I81" s="527">
        <v>0</v>
      </c>
      <c r="J81" s="528">
        <f t="shared" si="29"/>
        <v>0</v>
      </c>
      <c r="K81" s="528">
        <f t="shared" si="32"/>
        <v>365</v>
      </c>
      <c r="L81" s="524"/>
      <c r="M81" s="524"/>
      <c r="N81" s="524"/>
      <c r="O81" s="524"/>
      <c r="P81" s="529">
        <v>312</v>
      </c>
      <c r="Q81" s="530"/>
      <c r="R81" s="530"/>
      <c r="S81" s="530"/>
      <c r="T81" s="531"/>
      <c r="U81" s="532"/>
      <c r="V81" s="533">
        <f t="shared" si="33"/>
        <v>0</v>
      </c>
      <c r="W81" s="532"/>
      <c r="X81" s="532"/>
      <c r="Y81" s="532"/>
      <c r="Z81" s="532"/>
      <c r="AA81" s="532"/>
      <c r="AB81" s="532"/>
      <c r="AC81" s="534" t="s">
        <v>1800</v>
      </c>
      <c r="AD81" s="534" t="s">
        <v>263</v>
      </c>
      <c r="AE81" s="533">
        <f t="shared" si="34"/>
        <v>0</v>
      </c>
      <c r="AF81" s="533">
        <f t="shared" si="35"/>
        <v>0</v>
      </c>
      <c r="AG81" s="533">
        <f t="shared" si="36"/>
        <v>0</v>
      </c>
      <c r="AH81" s="533">
        <f t="shared" si="37"/>
        <v>0</v>
      </c>
      <c r="AI81" s="535" t="s">
        <v>263</v>
      </c>
      <c r="AJ81" s="536">
        <f t="shared" si="30"/>
        <v>0</v>
      </c>
      <c r="AK81" s="536">
        <f t="shared" si="30"/>
        <v>0</v>
      </c>
      <c r="AL81" s="536">
        <f t="shared" si="30"/>
        <v>0</v>
      </c>
      <c r="AM81" s="536">
        <f t="shared" si="30"/>
        <v>0</v>
      </c>
      <c r="AN81" s="536" t="str">
        <f t="shared" si="38"/>
        <v>Wind % Ded &lt; 1</v>
      </c>
      <c r="AO81" s="536" t="str">
        <f t="shared" si="31"/>
        <v>Wind % Ded &lt; 1</v>
      </c>
      <c r="AP81" s="536" t="str">
        <f t="shared" si="31"/>
        <v>Wind % Ded &lt; 1</v>
      </c>
      <c r="AQ81" s="536">
        <f t="shared" si="39"/>
        <v>0</v>
      </c>
      <c r="AR81" s="537"/>
      <c r="AS81" s="537"/>
    </row>
    <row r="82" spans="1:45" x14ac:dyDescent="0.2">
      <c r="A82" s="538" t="str">
        <f t="shared" si="25"/>
        <v/>
      </c>
      <c r="B82" s="524"/>
      <c r="C82" s="525" t="s">
        <v>1799</v>
      </c>
      <c r="D82" s="538">
        <f t="shared" si="26"/>
        <v>0</v>
      </c>
      <c r="E82" s="526" t="str">
        <f t="shared" si="27"/>
        <v>Auto</v>
      </c>
      <c r="F82" s="526"/>
      <c r="G82" s="526"/>
      <c r="H82" s="527" t="str">
        <f t="shared" si="28"/>
        <v>LocGroup_</v>
      </c>
      <c r="I82" s="527">
        <v>0</v>
      </c>
      <c r="J82" s="528">
        <f t="shared" si="29"/>
        <v>0</v>
      </c>
      <c r="K82" s="528">
        <f t="shared" si="32"/>
        <v>365</v>
      </c>
      <c r="L82" s="524"/>
      <c r="M82" s="524"/>
      <c r="N82" s="524"/>
      <c r="O82" s="524"/>
      <c r="P82" s="529">
        <v>312</v>
      </c>
      <c r="Q82" s="530"/>
      <c r="R82" s="530"/>
      <c r="S82" s="530"/>
      <c r="T82" s="531"/>
      <c r="U82" s="532"/>
      <c r="V82" s="533">
        <f t="shared" si="33"/>
        <v>0</v>
      </c>
      <c r="W82" s="532"/>
      <c r="X82" s="532"/>
      <c r="Y82" s="532"/>
      <c r="Z82" s="532"/>
      <c r="AA82" s="532"/>
      <c r="AB82" s="532"/>
      <c r="AC82" s="534" t="s">
        <v>1800</v>
      </c>
      <c r="AD82" s="534" t="s">
        <v>263</v>
      </c>
      <c r="AE82" s="533">
        <f t="shared" si="34"/>
        <v>0</v>
      </c>
      <c r="AF82" s="533">
        <f t="shared" si="35"/>
        <v>0</v>
      </c>
      <c r="AG82" s="533">
        <f t="shared" si="36"/>
        <v>0</v>
      </c>
      <c r="AH82" s="533">
        <f t="shared" si="37"/>
        <v>0</v>
      </c>
      <c r="AI82" s="535" t="s">
        <v>263</v>
      </c>
      <c r="AJ82" s="536">
        <f t="shared" si="30"/>
        <v>0</v>
      </c>
      <c r="AK82" s="536">
        <f t="shared" si="30"/>
        <v>0</v>
      </c>
      <c r="AL82" s="536">
        <f t="shared" si="30"/>
        <v>0</v>
      </c>
      <c r="AM82" s="536">
        <f t="shared" si="30"/>
        <v>0</v>
      </c>
      <c r="AN82" s="536" t="str">
        <f t="shared" si="38"/>
        <v>Wind % Ded &lt; 1</v>
      </c>
      <c r="AO82" s="536" t="str">
        <f t="shared" si="31"/>
        <v>Wind % Ded &lt; 1</v>
      </c>
      <c r="AP82" s="536" t="str">
        <f t="shared" si="31"/>
        <v>Wind % Ded &lt; 1</v>
      </c>
      <c r="AQ82" s="536">
        <f t="shared" si="39"/>
        <v>0</v>
      </c>
      <c r="AR82" s="537"/>
      <c r="AS82" s="537"/>
    </row>
    <row r="83" spans="1:45" x14ac:dyDescent="0.2">
      <c r="A83" s="538" t="str">
        <f t="shared" si="25"/>
        <v/>
      </c>
      <c r="B83" s="524"/>
      <c r="C83" s="525" t="s">
        <v>1799</v>
      </c>
      <c r="D83" s="538">
        <f t="shared" si="26"/>
        <v>0</v>
      </c>
      <c r="E83" s="526" t="str">
        <f t="shared" si="27"/>
        <v>Auto</v>
      </c>
      <c r="F83" s="526"/>
      <c r="G83" s="526"/>
      <c r="H83" s="527" t="str">
        <f t="shared" si="28"/>
        <v>LocGroup_</v>
      </c>
      <c r="I83" s="527">
        <v>0</v>
      </c>
      <c r="J83" s="528">
        <f t="shared" si="29"/>
        <v>0</v>
      </c>
      <c r="K83" s="528">
        <f t="shared" si="32"/>
        <v>365</v>
      </c>
      <c r="L83" s="524"/>
      <c r="M83" s="524"/>
      <c r="N83" s="524"/>
      <c r="O83" s="524"/>
      <c r="P83" s="529">
        <v>312</v>
      </c>
      <c r="Q83" s="530"/>
      <c r="R83" s="530"/>
      <c r="S83" s="530"/>
      <c r="T83" s="531"/>
      <c r="U83" s="532"/>
      <c r="V83" s="533">
        <f t="shared" si="33"/>
        <v>0</v>
      </c>
      <c r="W83" s="532"/>
      <c r="X83" s="532"/>
      <c r="Y83" s="532"/>
      <c r="Z83" s="532"/>
      <c r="AA83" s="532"/>
      <c r="AB83" s="532"/>
      <c r="AC83" s="534" t="s">
        <v>1800</v>
      </c>
      <c r="AD83" s="534" t="s">
        <v>263</v>
      </c>
      <c r="AE83" s="533">
        <f t="shared" si="34"/>
        <v>0</v>
      </c>
      <c r="AF83" s="533">
        <f t="shared" si="35"/>
        <v>0</v>
      </c>
      <c r="AG83" s="533">
        <f t="shared" si="36"/>
        <v>0</v>
      </c>
      <c r="AH83" s="533">
        <f t="shared" si="37"/>
        <v>0</v>
      </c>
      <c r="AI83" s="535" t="s">
        <v>263</v>
      </c>
      <c r="AJ83" s="536">
        <f t="shared" si="30"/>
        <v>0</v>
      </c>
      <c r="AK83" s="536">
        <f t="shared" si="30"/>
        <v>0</v>
      </c>
      <c r="AL83" s="536">
        <f t="shared" si="30"/>
        <v>0</v>
      </c>
      <c r="AM83" s="536">
        <f t="shared" si="30"/>
        <v>0</v>
      </c>
      <c r="AN83" s="536" t="str">
        <f t="shared" si="38"/>
        <v>Wind % Ded &lt; 1</v>
      </c>
      <c r="AO83" s="536" t="str">
        <f t="shared" si="31"/>
        <v>Wind % Ded &lt; 1</v>
      </c>
      <c r="AP83" s="536" t="str">
        <f t="shared" si="31"/>
        <v>Wind % Ded &lt; 1</v>
      </c>
      <c r="AQ83" s="536">
        <f t="shared" si="39"/>
        <v>0</v>
      </c>
      <c r="AR83" s="537"/>
      <c r="AS83" s="537"/>
    </row>
    <row r="84" spans="1:45" x14ac:dyDescent="0.2">
      <c r="A84" s="538" t="str">
        <f t="shared" si="25"/>
        <v/>
      </c>
      <c r="B84" s="524"/>
      <c r="C84" s="525" t="s">
        <v>1799</v>
      </c>
      <c r="D84" s="538">
        <f t="shared" si="26"/>
        <v>0</v>
      </c>
      <c r="E84" s="526" t="str">
        <f t="shared" si="27"/>
        <v>Auto</v>
      </c>
      <c r="F84" s="526"/>
      <c r="G84" s="526"/>
      <c r="H84" s="527" t="str">
        <f t="shared" si="28"/>
        <v>LocGroup_</v>
      </c>
      <c r="I84" s="527">
        <v>0</v>
      </c>
      <c r="J84" s="528">
        <f t="shared" si="29"/>
        <v>0</v>
      </c>
      <c r="K84" s="528">
        <f t="shared" si="32"/>
        <v>365</v>
      </c>
      <c r="L84" s="524"/>
      <c r="M84" s="524"/>
      <c r="N84" s="524"/>
      <c r="O84" s="524"/>
      <c r="P84" s="529">
        <v>312</v>
      </c>
      <c r="Q84" s="530"/>
      <c r="R84" s="530"/>
      <c r="S84" s="530"/>
      <c r="T84" s="531"/>
      <c r="U84" s="532"/>
      <c r="V84" s="533">
        <f t="shared" si="33"/>
        <v>0</v>
      </c>
      <c r="W84" s="532"/>
      <c r="X84" s="532"/>
      <c r="Y84" s="532"/>
      <c r="Z84" s="532"/>
      <c r="AA84" s="532"/>
      <c r="AB84" s="532"/>
      <c r="AC84" s="534" t="s">
        <v>1800</v>
      </c>
      <c r="AD84" s="534" t="s">
        <v>263</v>
      </c>
      <c r="AE84" s="533">
        <f t="shared" si="34"/>
        <v>0</v>
      </c>
      <c r="AF84" s="533">
        <f t="shared" si="35"/>
        <v>0</v>
      </c>
      <c r="AG84" s="533">
        <f t="shared" si="36"/>
        <v>0</v>
      </c>
      <c r="AH84" s="533">
        <f t="shared" si="37"/>
        <v>0</v>
      </c>
      <c r="AI84" s="535" t="s">
        <v>263</v>
      </c>
      <c r="AJ84" s="536">
        <f t="shared" si="30"/>
        <v>0</v>
      </c>
      <c r="AK84" s="536">
        <f t="shared" si="30"/>
        <v>0</v>
      </c>
      <c r="AL84" s="536">
        <f t="shared" si="30"/>
        <v>0</v>
      </c>
      <c r="AM84" s="536">
        <f t="shared" si="30"/>
        <v>0</v>
      </c>
      <c r="AN84" s="536" t="str">
        <f t="shared" si="38"/>
        <v>Wind % Ded &lt; 1</v>
      </c>
      <c r="AO84" s="536" t="str">
        <f t="shared" si="31"/>
        <v>Wind % Ded &lt; 1</v>
      </c>
      <c r="AP84" s="536" t="str">
        <f t="shared" si="31"/>
        <v>Wind % Ded &lt; 1</v>
      </c>
      <c r="AQ84" s="536">
        <f t="shared" si="39"/>
        <v>0</v>
      </c>
      <c r="AR84" s="537"/>
      <c r="AS84" s="537"/>
    </row>
    <row r="85" spans="1:45" x14ac:dyDescent="0.2">
      <c r="A85" s="538" t="str">
        <f t="shared" si="25"/>
        <v/>
      </c>
      <c r="B85" s="524"/>
      <c r="C85" s="525" t="s">
        <v>1799</v>
      </c>
      <c r="D85" s="538">
        <f t="shared" si="26"/>
        <v>0</v>
      </c>
      <c r="E85" s="526" t="str">
        <f t="shared" si="27"/>
        <v>Auto</v>
      </c>
      <c r="F85" s="526"/>
      <c r="G85" s="526"/>
      <c r="H85" s="527" t="str">
        <f t="shared" si="28"/>
        <v>LocGroup_</v>
      </c>
      <c r="I85" s="527">
        <v>0</v>
      </c>
      <c r="J85" s="528">
        <f t="shared" si="29"/>
        <v>0</v>
      </c>
      <c r="K85" s="528">
        <f t="shared" si="32"/>
        <v>365</v>
      </c>
      <c r="L85" s="524"/>
      <c r="M85" s="524"/>
      <c r="N85" s="524"/>
      <c r="O85" s="524"/>
      <c r="P85" s="529">
        <v>312</v>
      </c>
      <c r="Q85" s="530"/>
      <c r="R85" s="530"/>
      <c r="S85" s="530"/>
      <c r="T85" s="531"/>
      <c r="U85" s="532"/>
      <c r="V85" s="533">
        <f t="shared" si="33"/>
        <v>0</v>
      </c>
      <c r="W85" s="532"/>
      <c r="X85" s="532"/>
      <c r="Y85" s="532"/>
      <c r="Z85" s="532"/>
      <c r="AA85" s="532"/>
      <c r="AB85" s="532"/>
      <c r="AC85" s="534" t="s">
        <v>1800</v>
      </c>
      <c r="AD85" s="534" t="s">
        <v>263</v>
      </c>
      <c r="AE85" s="533">
        <f t="shared" si="34"/>
        <v>0</v>
      </c>
      <c r="AF85" s="533">
        <f t="shared" si="35"/>
        <v>0</v>
      </c>
      <c r="AG85" s="533">
        <f t="shared" si="36"/>
        <v>0</v>
      </c>
      <c r="AH85" s="533">
        <f t="shared" si="37"/>
        <v>0</v>
      </c>
      <c r="AI85" s="535" t="s">
        <v>263</v>
      </c>
      <c r="AJ85" s="536">
        <f t="shared" si="30"/>
        <v>0</v>
      </c>
      <c r="AK85" s="536">
        <f t="shared" si="30"/>
        <v>0</v>
      </c>
      <c r="AL85" s="536">
        <f t="shared" si="30"/>
        <v>0</v>
      </c>
      <c r="AM85" s="536">
        <f t="shared" si="30"/>
        <v>0</v>
      </c>
      <c r="AN85" s="536" t="str">
        <f t="shared" si="38"/>
        <v>Wind % Ded &lt; 1</v>
      </c>
      <c r="AO85" s="536" t="str">
        <f t="shared" si="31"/>
        <v>Wind % Ded &lt; 1</v>
      </c>
      <c r="AP85" s="536" t="str">
        <f t="shared" si="31"/>
        <v>Wind % Ded &lt; 1</v>
      </c>
      <c r="AQ85" s="536">
        <f t="shared" si="39"/>
        <v>0</v>
      </c>
      <c r="AR85" s="537"/>
      <c r="AS85" s="537"/>
    </row>
    <row r="86" spans="1:45" x14ac:dyDescent="0.2">
      <c r="A86" s="538" t="str">
        <f t="shared" si="25"/>
        <v/>
      </c>
      <c r="B86" s="524"/>
      <c r="C86" s="525" t="s">
        <v>1799</v>
      </c>
      <c r="D86" s="538">
        <f t="shared" si="26"/>
        <v>0</v>
      </c>
      <c r="E86" s="526" t="str">
        <f t="shared" si="27"/>
        <v>Auto</v>
      </c>
      <c r="F86" s="538"/>
      <c r="G86" s="526"/>
      <c r="H86" s="527" t="str">
        <f t="shared" si="28"/>
        <v>LocGroup_</v>
      </c>
      <c r="I86" s="527">
        <v>0</v>
      </c>
      <c r="J86" s="528">
        <f t="shared" si="29"/>
        <v>0</v>
      </c>
      <c r="K86" s="528">
        <f t="shared" si="32"/>
        <v>365</v>
      </c>
      <c r="L86" s="524"/>
      <c r="M86" s="524"/>
      <c r="N86" s="524"/>
      <c r="O86" s="524"/>
      <c r="P86" s="529">
        <v>312</v>
      </c>
      <c r="Q86" s="530"/>
      <c r="R86" s="530"/>
      <c r="S86" s="530"/>
      <c r="T86" s="531"/>
      <c r="U86" s="532"/>
      <c r="V86" s="533">
        <f t="shared" si="33"/>
        <v>0</v>
      </c>
      <c r="W86" s="532"/>
      <c r="X86" s="532"/>
      <c r="Y86" s="532"/>
      <c r="Z86" s="532"/>
      <c r="AA86" s="532"/>
      <c r="AB86" s="532"/>
      <c r="AC86" s="534" t="s">
        <v>1800</v>
      </c>
      <c r="AD86" s="534" t="s">
        <v>263</v>
      </c>
      <c r="AE86" s="533">
        <f t="shared" si="34"/>
        <v>0</v>
      </c>
      <c r="AF86" s="533">
        <f t="shared" si="35"/>
        <v>0</v>
      </c>
      <c r="AG86" s="533">
        <f t="shared" si="36"/>
        <v>0</v>
      </c>
      <c r="AH86" s="533">
        <f t="shared" si="37"/>
        <v>0</v>
      </c>
      <c r="AI86" s="535" t="s">
        <v>263</v>
      </c>
      <c r="AJ86" s="536">
        <f t="shared" si="30"/>
        <v>0</v>
      </c>
      <c r="AK86" s="536">
        <f t="shared" si="30"/>
        <v>0</v>
      </c>
      <c r="AL86" s="536">
        <f t="shared" si="30"/>
        <v>0</v>
      </c>
      <c r="AM86" s="536">
        <f t="shared" si="30"/>
        <v>0</v>
      </c>
      <c r="AN86" s="536" t="str">
        <f t="shared" si="38"/>
        <v>Wind % Ded &lt; 1</v>
      </c>
      <c r="AO86" s="536" t="str">
        <f t="shared" si="31"/>
        <v>Wind % Ded &lt; 1</v>
      </c>
      <c r="AP86" s="536" t="str">
        <f t="shared" si="31"/>
        <v>Wind % Ded &lt; 1</v>
      </c>
      <c r="AQ86" s="536">
        <f t="shared" si="39"/>
        <v>0</v>
      </c>
      <c r="AR86" s="537"/>
      <c r="AS86" s="537"/>
    </row>
    <row r="87" spans="1:45" x14ac:dyDescent="0.2">
      <c r="A87" s="538" t="str">
        <f t="shared" si="25"/>
        <v/>
      </c>
      <c r="B87" s="524"/>
      <c r="C87" s="525" t="s">
        <v>1799</v>
      </c>
      <c r="D87" s="538">
        <f t="shared" si="26"/>
        <v>0</v>
      </c>
      <c r="E87" s="526" t="str">
        <f t="shared" si="27"/>
        <v>Auto</v>
      </c>
      <c r="F87" s="538"/>
      <c r="G87" s="526"/>
      <c r="H87" s="527" t="str">
        <f t="shared" si="28"/>
        <v>LocGroup_</v>
      </c>
      <c r="I87" s="527">
        <v>0</v>
      </c>
      <c r="J87" s="528">
        <f t="shared" si="29"/>
        <v>0</v>
      </c>
      <c r="K87" s="528">
        <f t="shared" si="32"/>
        <v>365</v>
      </c>
      <c r="L87" s="524"/>
      <c r="M87" s="524"/>
      <c r="N87" s="524"/>
      <c r="O87" s="524"/>
      <c r="P87" s="529">
        <v>312</v>
      </c>
      <c r="Q87" s="530"/>
      <c r="R87" s="530"/>
      <c r="S87" s="530"/>
      <c r="T87" s="531"/>
      <c r="U87" s="532"/>
      <c r="V87" s="533">
        <f t="shared" si="33"/>
        <v>0</v>
      </c>
      <c r="W87" s="532"/>
      <c r="X87" s="532"/>
      <c r="Y87" s="532"/>
      <c r="Z87" s="532"/>
      <c r="AA87" s="532"/>
      <c r="AB87" s="532"/>
      <c r="AC87" s="534" t="s">
        <v>1800</v>
      </c>
      <c r="AD87" s="534" t="s">
        <v>263</v>
      </c>
      <c r="AE87" s="533">
        <f t="shared" si="34"/>
        <v>0</v>
      </c>
      <c r="AF87" s="533">
        <f t="shared" si="35"/>
        <v>0</v>
      </c>
      <c r="AG87" s="533">
        <f t="shared" si="36"/>
        <v>0</v>
      </c>
      <c r="AH87" s="533">
        <f t="shared" si="37"/>
        <v>0</v>
      </c>
      <c r="AI87" s="535" t="s">
        <v>263</v>
      </c>
      <c r="AJ87" s="536">
        <f t="shared" si="30"/>
        <v>0</v>
      </c>
      <c r="AK87" s="536">
        <f t="shared" si="30"/>
        <v>0</v>
      </c>
      <c r="AL87" s="536">
        <f t="shared" si="30"/>
        <v>0</v>
      </c>
      <c r="AM87" s="536">
        <f t="shared" si="30"/>
        <v>0</v>
      </c>
      <c r="AN87" s="536" t="str">
        <f t="shared" si="38"/>
        <v>Wind % Ded &lt; 1</v>
      </c>
      <c r="AO87" s="536" t="str">
        <f t="shared" si="31"/>
        <v>Wind % Ded &lt; 1</v>
      </c>
      <c r="AP87" s="536" t="str">
        <f t="shared" si="31"/>
        <v>Wind % Ded &lt; 1</v>
      </c>
      <c r="AQ87" s="536">
        <f t="shared" si="39"/>
        <v>0</v>
      </c>
      <c r="AR87" s="537"/>
      <c r="AS87" s="537"/>
    </row>
    <row r="88" spans="1:45" x14ac:dyDescent="0.2">
      <c r="A88" s="538" t="str">
        <f t="shared" si="25"/>
        <v/>
      </c>
      <c r="B88" s="524"/>
      <c r="C88" s="525" t="s">
        <v>1799</v>
      </c>
      <c r="D88" s="538">
        <f t="shared" si="26"/>
        <v>0</v>
      </c>
      <c r="E88" s="526" t="str">
        <f t="shared" si="27"/>
        <v>Auto</v>
      </c>
      <c r="F88" s="538"/>
      <c r="G88" s="526"/>
      <c r="H88" s="527" t="str">
        <f t="shared" si="28"/>
        <v>LocGroup_</v>
      </c>
      <c r="I88" s="527">
        <v>0</v>
      </c>
      <c r="J88" s="528">
        <f t="shared" si="29"/>
        <v>0</v>
      </c>
      <c r="K88" s="528">
        <f t="shared" si="32"/>
        <v>365</v>
      </c>
      <c r="L88" s="524"/>
      <c r="M88" s="524"/>
      <c r="N88" s="524"/>
      <c r="O88" s="524"/>
      <c r="P88" s="529">
        <v>312</v>
      </c>
      <c r="Q88" s="530"/>
      <c r="R88" s="530"/>
      <c r="S88" s="530"/>
      <c r="T88" s="531"/>
      <c r="U88" s="532"/>
      <c r="V88" s="533">
        <f t="shared" si="33"/>
        <v>0</v>
      </c>
      <c r="W88" s="532"/>
      <c r="X88" s="532"/>
      <c r="Y88" s="532"/>
      <c r="Z88" s="532"/>
      <c r="AA88" s="532"/>
      <c r="AB88" s="532"/>
      <c r="AC88" s="534" t="s">
        <v>1800</v>
      </c>
      <c r="AD88" s="534" t="s">
        <v>263</v>
      </c>
      <c r="AE88" s="533">
        <f t="shared" si="34"/>
        <v>0</v>
      </c>
      <c r="AF88" s="533">
        <f t="shared" si="35"/>
        <v>0</v>
      </c>
      <c r="AG88" s="533">
        <f t="shared" si="36"/>
        <v>0</v>
      </c>
      <c r="AH88" s="533">
        <f t="shared" si="37"/>
        <v>0</v>
      </c>
      <c r="AI88" s="535" t="s">
        <v>263</v>
      </c>
      <c r="AJ88" s="536">
        <f t="shared" si="30"/>
        <v>0</v>
      </c>
      <c r="AK88" s="536">
        <f t="shared" si="30"/>
        <v>0</v>
      </c>
      <c r="AL88" s="536">
        <f t="shared" si="30"/>
        <v>0</v>
      </c>
      <c r="AM88" s="536">
        <f t="shared" si="30"/>
        <v>0</v>
      </c>
      <c r="AN88" s="536" t="str">
        <f t="shared" si="38"/>
        <v>Wind % Ded &lt; 1</v>
      </c>
      <c r="AO88" s="536" t="str">
        <f t="shared" si="31"/>
        <v>Wind % Ded &lt; 1</v>
      </c>
      <c r="AP88" s="536" t="str">
        <f t="shared" si="31"/>
        <v>Wind % Ded &lt; 1</v>
      </c>
      <c r="AQ88" s="536">
        <f t="shared" si="39"/>
        <v>0</v>
      </c>
      <c r="AR88" s="537"/>
      <c r="AS88" s="537"/>
    </row>
    <row r="89" spans="1:45" x14ac:dyDescent="0.2">
      <c r="A89" s="538" t="str">
        <f t="shared" si="25"/>
        <v/>
      </c>
      <c r="B89" s="524"/>
      <c r="C89" s="525" t="s">
        <v>1799</v>
      </c>
      <c r="D89" s="538">
        <f t="shared" si="26"/>
        <v>0</v>
      </c>
      <c r="E89" s="526" t="str">
        <f t="shared" si="27"/>
        <v>Auto</v>
      </c>
      <c r="F89" s="538"/>
      <c r="G89" s="526"/>
      <c r="H89" s="527" t="str">
        <f t="shared" si="28"/>
        <v>LocGroup_</v>
      </c>
      <c r="I89" s="527">
        <v>0</v>
      </c>
      <c r="J89" s="528">
        <f t="shared" si="29"/>
        <v>0</v>
      </c>
      <c r="K89" s="528">
        <f t="shared" si="32"/>
        <v>365</v>
      </c>
      <c r="L89" s="524"/>
      <c r="M89" s="524"/>
      <c r="N89" s="524"/>
      <c r="O89" s="524"/>
      <c r="P89" s="529">
        <v>312</v>
      </c>
      <c r="Q89" s="530"/>
      <c r="R89" s="530"/>
      <c r="S89" s="530"/>
      <c r="T89" s="531"/>
      <c r="U89" s="532"/>
      <c r="V89" s="533">
        <f t="shared" si="33"/>
        <v>0</v>
      </c>
      <c r="W89" s="532"/>
      <c r="X89" s="532"/>
      <c r="Y89" s="532"/>
      <c r="Z89" s="532"/>
      <c r="AA89" s="532"/>
      <c r="AB89" s="532"/>
      <c r="AC89" s="534" t="s">
        <v>1800</v>
      </c>
      <c r="AD89" s="534" t="s">
        <v>263</v>
      </c>
      <c r="AE89" s="533">
        <f t="shared" si="34"/>
        <v>0</v>
      </c>
      <c r="AF89" s="533">
        <f t="shared" si="35"/>
        <v>0</v>
      </c>
      <c r="AG89" s="533">
        <f t="shared" si="36"/>
        <v>0</v>
      </c>
      <c r="AH89" s="533">
        <f t="shared" si="37"/>
        <v>0</v>
      </c>
      <c r="AI89" s="535" t="s">
        <v>263</v>
      </c>
      <c r="AJ89" s="536">
        <f t="shared" si="30"/>
        <v>0</v>
      </c>
      <c r="AK89" s="536">
        <f t="shared" si="30"/>
        <v>0</v>
      </c>
      <c r="AL89" s="536">
        <f t="shared" si="30"/>
        <v>0</v>
      </c>
      <c r="AM89" s="536">
        <f t="shared" si="30"/>
        <v>0</v>
      </c>
      <c r="AN89" s="536" t="str">
        <f t="shared" si="38"/>
        <v>Wind % Ded &lt; 1</v>
      </c>
      <c r="AO89" s="536" t="str">
        <f t="shared" si="31"/>
        <v>Wind % Ded &lt; 1</v>
      </c>
      <c r="AP89" s="536" t="str">
        <f t="shared" si="31"/>
        <v>Wind % Ded &lt; 1</v>
      </c>
      <c r="AQ89" s="536">
        <f t="shared" si="39"/>
        <v>0</v>
      </c>
      <c r="AR89" s="537"/>
      <c r="AS89" s="537"/>
    </row>
    <row r="90" spans="1:45" x14ac:dyDescent="0.2">
      <c r="A90" s="538" t="str">
        <f t="shared" si="25"/>
        <v/>
      </c>
      <c r="B90" s="524"/>
      <c r="C90" s="525" t="s">
        <v>1799</v>
      </c>
      <c r="D90" s="538">
        <f t="shared" si="26"/>
        <v>0</v>
      </c>
      <c r="E90" s="526" t="str">
        <f t="shared" si="27"/>
        <v>Auto</v>
      </c>
      <c r="F90" s="538"/>
      <c r="G90" s="526"/>
      <c r="H90" s="527" t="str">
        <f t="shared" si="28"/>
        <v>LocGroup_</v>
      </c>
      <c r="I90" s="527">
        <v>0</v>
      </c>
      <c r="J90" s="528">
        <f t="shared" si="29"/>
        <v>0</v>
      </c>
      <c r="K90" s="528">
        <f t="shared" si="32"/>
        <v>365</v>
      </c>
      <c r="L90" s="524"/>
      <c r="M90" s="524"/>
      <c r="N90" s="524"/>
      <c r="O90" s="524"/>
      <c r="P90" s="529">
        <v>312</v>
      </c>
      <c r="Q90" s="530"/>
      <c r="R90" s="530"/>
      <c r="S90" s="530"/>
      <c r="T90" s="531"/>
      <c r="U90" s="532"/>
      <c r="V90" s="533">
        <f t="shared" si="33"/>
        <v>0</v>
      </c>
      <c r="W90" s="532"/>
      <c r="X90" s="532"/>
      <c r="Y90" s="532"/>
      <c r="Z90" s="532"/>
      <c r="AA90" s="532"/>
      <c r="AB90" s="532"/>
      <c r="AC90" s="534" t="s">
        <v>1800</v>
      </c>
      <c r="AD90" s="534" t="s">
        <v>263</v>
      </c>
      <c r="AE90" s="533">
        <f t="shared" si="34"/>
        <v>0</v>
      </c>
      <c r="AF90" s="533">
        <f t="shared" si="35"/>
        <v>0</v>
      </c>
      <c r="AG90" s="533">
        <f t="shared" si="36"/>
        <v>0</v>
      </c>
      <c r="AH90" s="533">
        <f t="shared" si="37"/>
        <v>0</v>
      </c>
      <c r="AI90" s="535" t="s">
        <v>263</v>
      </c>
      <c r="AJ90" s="536">
        <f t="shared" si="30"/>
        <v>0</v>
      </c>
      <c r="AK90" s="536">
        <f t="shared" si="30"/>
        <v>0</v>
      </c>
      <c r="AL90" s="536">
        <f t="shared" si="30"/>
        <v>0</v>
      </c>
      <c r="AM90" s="536">
        <f t="shared" si="30"/>
        <v>0</v>
      </c>
      <c r="AN90" s="536" t="str">
        <f t="shared" si="38"/>
        <v>Wind % Ded &lt; 1</v>
      </c>
      <c r="AO90" s="536" t="str">
        <f t="shared" si="31"/>
        <v>Wind % Ded &lt; 1</v>
      </c>
      <c r="AP90" s="536" t="str">
        <f t="shared" si="31"/>
        <v>Wind % Ded &lt; 1</v>
      </c>
      <c r="AQ90" s="536">
        <f t="shared" si="39"/>
        <v>0</v>
      </c>
      <c r="AR90" s="537"/>
      <c r="AS90" s="537"/>
    </row>
    <row r="91" spans="1:45" x14ac:dyDescent="0.2">
      <c r="A91" s="538" t="str">
        <f t="shared" si="25"/>
        <v/>
      </c>
      <c r="B91" s="524"/>
      <c r="C91" s="525" t="s">
        <v>1799</v>
      </c>
      <c r="D91" s="538">
        <f t="shared" si="26"/>
        <v>0</v>
      </c>
      <c r="E91" s="526" t="str">
        <f t="shared" si="27"/>
        <v>Auto</v>
      </c>
      <c r="F91" s="538"/>
      <c r="G91" s="526"/>
      <c r="H91" s="527" t="str">
        <f t="shared" si="28"/>
        <v>LocGroup_</v>
      </c>
      <c r="I91" s="527">
        <v>0</v>
      </c>
      <c r="J91" s="528">
        <f t="shared" si="29"/>
        <v>0</v>
      </c>
      <c r="K91" s="528">
        <f t="shared" si="32"/>
        <v>365</v>
      </c>
      <c r="L91" s="524"/>
      <c r="M91" s="524"/>
      <c r="N91" s="524"/>
      <c r="O91" s="524"/>
      <c r="P91" s="529">
        <v>312</v>
      </c>
      <c r="Q91" s="530"/>
      <c r="R91" s="530"/>
      <c r="S91" s="530"/>
      <c r="T91" s="531"/>
      <c r="U91" s="532"/>
      <c r="V91" s="533">
        <f t="shared" si="33"/>
        <v>0</v>
      </c>
      <c r="W91" s="532"/>
      <c r="X91" s="532"/>
      <c r="Y91" s="532"/>
      <c r="Z91" s="532"/>
      <c r="AA91" s="532"/>
      <c r="AB91" s="532"/>
      <c r="AC91" s="534" t="s">
        <v>1800</v>
      </c>
      <c r="AD91" s="534" t="s">
        <v>263</v>
      </c>
      <c r="AE91" s="533">
        <f t="shared" si="34"/>
        <v>0</v>
      </c>
      <c r="AF91" s="533">
        <f t="shared" si="35"/>
        <v>0</v>
      </c>
      <c r="AG91" s="533">
        <f t="shared" si="36"/>
        <v>0</v>
      </c>
      <c r="AH91" s="533">
        <f t="shared" si="37"/>
        <v>0</v>
      </c>
      <c r="AI91" s="535" t="s">
        <v>263</v>
      </c>
      <c r="AJ91" s="536">
        <f t="shared" si="30"/>
        <v>0</v>
      </c>
      <c r="AK91" s="536">
        <f t="shared" si="30"/>
        <v>0</v>
      </c>
      <c r="AL91" s="536">
        <f t="shared" si="30"/>
        <v>0</v>
      </c>
      <c r="AM91" s="536">
        <f t="shared" si="30"/>
        <v>0</v>
      </c>
      <c r="AN91" s="536" t="str">
        <f t="shared" si="38"/>
        <v>Wind % Ded &lt; 1</v>
      </c>
      <c r="AO91" s="536" t="str">
        <f t="shared" si="31"/>
        <v>Wind % Ded &lt; 1</v>
      </c>
      <c r="AP91" s="536" t="str">
        <f t="shared" si="31"/>
        <v>Wind % Ded &lt; 1</v>
      </c>
      <c r="AQ91" s="536">
        <f t="shared" si="39"/>
        <v>0</v>
      </c>
      <c r="AR91" s="537"/>
      <c r="AS91" s="537"/>
    </row>
    <row r="92" spans="1:45" x14ac:dyDescent="0.2">
      <c r="A92" s="538" t="str">
        <f t="shared" si="25"/>
        <v/>
      </c>
      <c r="B92" s="524"/>
      <c r="C92" s="525" t="s">
        <v>1799</v>
      </c>
      <c r="D92" s="538">
        <f t="shared" si="26"/>
        <v>0</v>
      </c>
      <c r="E92" s="526" t="str">
        <f t="shared" si="27"/>
        <v>Auto</v>
      </c>
      <c r="F92" s="538"/>
      <c r="G92" s="526"/>
      <c r="H92" s="527" t="str">
        <f t="shared" si="28"/>
        <v>LocGroup_</v>
      </c>
      <c r="I92" s="527">
        <v>0</v>
      </c>
      <c r="J92" s="528">
        <f t="shared" si="29"/>
        <v>0</v>
      </c>
      <c r="K92" s="528">
        <f t="shared" si="32"/>
        <v>365</v>
      </c>
      <c r="L92" s="524"/>
      <c r="M92" s="524"/>
      <c r="N92" s="524"/>
      <c r="O92" s="524"/>
      <c r="P92" s="529">
        <v>312</v>
      </c>
      <c r="Q92" s="530"/>
      <c r="R92" s="530"/>
      <c r="S92" s="530"/>
      <c r="T92" s="531"/>
      <c r="U92" s="532"/>
      <c r="V92" s="533">
        <f t="shared" si="33"/>
        <v>0</v>
      </c>
      <c r="W92" s="532"/>
      <c r="X92" s="532"/>
      <c r="Y92" s="532"/>
      <c r="Z92" s="532"/>
      <c r="AA92" s="532"/>
      <c r="AB92" s="532"/>
      <c r="AC92" s="534" t="s">
        <v>1800</v>
      </c>
      <c r="AD92" s="534" t="s">
        <v>263</v>
      </c>
      <c r="AE92" s="533">
        <f t="shared" si="34"/>
        <v>0</v>
      </c>
      <c r="AF92" s="533">
        <f t="shared" si="35"/>
        <v>0</v>
      </c>
      <c r="AG92" s="533">
        <f t="shared" si="36"/>
        <v>0</v>
      </c>
      <c r="AH92" s="533">
        <f t="shared" si="37"/>
        <v>0</v>
      </c>
      <c r="AI92" s="535" t="s">
        <v>263</v>
      </c>
      <c r="AJ92" s="536">
        <f t="shared" si="30"/>
        <v>0</v>
      </c>
      <c r="AK92" s="536">
        <f t="shared" si="30"/>
        <v>0</v>
      </c>
      <c r="AL92" s="536">
        <f t="shared" si="30"/>
        <v>0</v>
      </c>
      <c r="AM92" s="536">
        <f t="shared" si="30"/>
        <v>0</v>
      </c>
      <c r="AN92" s="536" t="str">
        <f t="shared" si="38"/>
        <v>Wind % Ded &lt; 1</v>
      </c>
      <c r="AO92" s="536" t="str">
        <f t="shared" si="31"/>
        <v>Wind % Ded &lt; 1</v>
      </c>
      <c r="AP92" s="536" t="str">
        <f t="shared" si="31"/>
        <v>Wind % Ded &lt; 1</v>
      </c>
      <c r="AQ92" s="536">
        <f t="shared" si="39"/>
        <v>0</v>
      </c>
      <c r="AR92" s="537"/>
      <c r="AS92" s="537"/>
    </row>
    <row r="93" spans="1:45" x14ac:dyDescent="0.2">
      <c r="A93" s="538" t="str">
        <f t="shared" si="25"/>
        <v/>
      </c>
      <c r="B93" s="524"/>
      <c r="C93" s="525" t="s">
        <v>1799</v>
      </c>
      <c r="D93" s="538">
        <f t="shared" si="26"/>
        <v>0</v>
      </c>
      <c r="E93" s="526" t="str">
        <f t="shared" si="27"/>
        <v>Auto</v>
      </c>
      <c r="F93" s="538"/>
      <c r="G93" s="526"/>
      <c r="H93" s="527" t="str">
        <f t="shared" si="28"/>
        <v>LocGroup_</v>
      </c>
      <c r="I93" s="527">
        <v>0</v>
      </c>
      <c r="J93" s="528">
        <f t="shared" si="29"/>
        <v>0</v>
      </c>
      <c r="K93" s="528">
        <f t="shared" si="32"/>
        <v>365</v>
      </c>
      <c r="L93" s="524"/>
      <c r="M93" s="524"/>
      <c r="N93" s="524"/>
      <c r="O93" s="524"/>
      <c r="P93" s="529">
        <v>312</v>
      </c>
      <c r="Q93" s="530"/>
      <c r="R93" s="530"/>
      <c r="S93" s="530"/>
      <c r="T93" s="531"/>
      <c r="U93" s="532"/>
      <c r="V93" s="533">
        <f t="shared" si="33"/>
        <v>0</v>
      </c>
      <c r="W93" s="532"/>
      <c r="X93" s="532"/>
      <c r="Y93" s="532"/>
      <c r="Z93" s="532"/>
      <c r="AA93" s="532"/>
      <c r="AB93" s="532"/>
      <c r="AC93" s="534" t="s">
        <v>1800</v>
      </c>
      <c r="AD93" s="534" t="s">
        <v>263</v>
      </c>
      <c r="AE93" s="533">
        <f t="shared" si="34"/>
        <v>0</v>
      </c>
      <c r="AF93" s="533">
        <f t="shared" si="35"/>
        <v>0</v>
      </c>
      <c r="AG93" s="533">
        <f t="shared" si="36"/>
        <v>0</v>
      </c>
      <c r="AH93" s="533">
        <f t="shared" si="37"/>
        <v>0</v>
      </c>
      <c r="AI93" s="535" t="s">
        <v>263</v>
      </c>
      <c r="AJ93" s="536">
        <f t="shared" si="30"/>
        <v>0</v>
      </c>
      <c r="AK93" s="536">
        <f t="shared" si="30"/>
        <v>0</v>
      </c>
      <c r="AL93" s="536">
        <f t="shared" si="30"/>
        <v>0</v>
      </c>
      <c r="AM93" s="536">
        <f t="shared" si="30"/>
        <v>0</v>
      </c>
      <c r="AN93" s="536" t="str">
        <f t="shared" si="38"/>
        <v>Wind % Ded &lt; 1</v>
      </c>
      <c r="AO93" s="536" t="str">
        <f t="shared" si="31"/>
        <v>Wind % Ded &lt; 1</v>
      </c>
      <c r="AP93" s="536" t="str">
        <f t="shared" si="31"/>
        <v>Wind % Ded &lt; 1</v>
      </c>
      <c r="AQ93" s="536">
        <f t="shared" si="39"/>
        <v>0</v>
      </c>
      <c r="AR93" s="537"/>
      <c r="AS93" s="537"/>
    </row>
    <row r="94" spans="1:45" x14ac:dyDescent="0.2">
      <c r="A94" s="538" t="str">
        <f t="shared" si="25"/>
        <v/>
      </c>
      <c r="B94" s="524"/>
      <c r="C94" s="525" t="s">
        <v>1799</v>
      </c>
      <c r="D94" s="538">
        <f t="shared" si="26"/>
        <v>0</v>
      </c>
      <c r="E94" s="526" t="str">
        <f t="shared" si="27"/>
        <v>Auto</v>
      </c>
      <c r="F94" s="538"/>
      <c r="G94" s="526"/>
      <c r="H94" s="527" t="str">
        <f t="shared" si="28"/>
        <v>LocGroup_</v>
      </c>
      <c r="I94" s="527">
        <v>0</v>
      </c>
      <c r="J94" s="528">
        <f t="shared" si="29"/>
        <v>0</v>
      </c>
      <c r="K94" s="528">
        <f t="shared" si="32"/>
        <v>365</v>
      </c>
      <c r="L94" s="524"/>
      <c r="M94" s="524"/>
      <c r="N94" s="524"/>
      <c r="O94" s="524"/>
      <c r="P94" s="529">
        <v>312</v>
      </c>
      <c r="Q94" s="530"/>
      <c r="R94" s="530"/>
      <c r="S94" s="530"/>
      <c r="T94" s="531"/>
      <c r="U94" s="532"/>
      <c r="V94" s="533">
        <f t="shared" si="33"/>
        <v>0</v>
      </c>
      <c r="W94" s="532"/>
      <c r="X94" s="532"/>
      <c r="Y94" s="532"/>
      <c r="Z94" s="532"/>
      <c r="AA94" s="532"/>
      <c r="AB94" s="532"/>
      <c r="AC94" s="534" t="s">
        <v>1800</v>
      </c>
      <c r="AD94" s="534" t="s">
        <v>263</v>
      </c>
      <c r="AE94" s="533">
        <f t="shared" si="34"/>
        <v>0</v>
      </c>
      <c r="AF94" s="533">
        <f t="shared" si="35"/>
        <v>0</v>
      </c>
      <c r="AG94" s="533">
        <f t="shared" si="36"/>
        <v>0</v>
      </c>
      <c r="AH94" s="533">
        <f t="shared" si="37"/>
        <v>0</v>
      </c>
      <c r="AI94" s="535" t="s">
        <v>263</v>
      </c>
      <c r="AJ94" s="536">
        <f t="shared" si="30"/>
        <v>0</v>
      </c>
      <c r="AK94" s="536">
        <f t="shared" si="30"/>
        <v>0</v>
      </c>
      <c r="AL94" s="536">
        <f t="shared" si="30"/>
        <v>0</v>
      </c>
      <c r="AM94" s="536">
        <f t="shared" si="30"/>
        <v>0</v>
      </c>
      <c r="AN94" s="536" t="str">
        <f t="shared" si="38"/>
        <v>Wind % Ded &lt; 1</v>
      </c>
      <c r="AO94" s="536" t="str">
        <f t="shared" si="31"/>
        <v>Wind % Ded &lt; 1</v>
      </c>
      <c r="AP94" s="536" t="str">
        <f t="shared" si="31"/>
        <v>Wind % Ded &lt; 1</v>
      </c>
      <c r="AQ94" s="536">
        <f t="shared" si="39"/>
        <v>0</v>
      </c>
      <c r="AR94" s="537"/>
      <c r="AS94" s="537"/>
    </row>
    <row r="95" spans="1:45" x14ac:dyDescent="0.2">
      <c r="A95" s="538" t="str">
        <f t="shared" si="25"/>
        <v/>
      </c>
      <c r="B95" s="524"/>
      <c r="C95" s="525" t="s">
        <v>1799</v>
      </c>
      <c r="D95" s="538">
        <f t="shared" si="26"/>
        <v>0</v>
      </c>
      <c r="E95" s="526" t="str">
        <f t="shared" si="27"/>
        <v>Auto</v>
      </c>
      <c r="F95" s="538"/>
      <c r="G95" s="526"/>
      <c r="H95" s="527" t="str">
        <f t="shared" si="28"/>
        <v>LocGroup_</v>
      </c>
      <c r="I95" s="527">
        <v>0</v>
      </c>
      <c r="J95" s="528">
        <f t="shared" si="29"/>
        <v>0</v>
      </c>
      <c r="K95" s="528">
        <f t="shared" si="32"/>
        <v>365</v>
      </c>
      <c r="L95" s="524"/>
      <c r="M95" s="524"/>
      <c r="N95" s="524"/>
      <c r="O95" s="524"/>
      <c r="P95" s="529">
        <v>312</v>
      </c>
      <c r="Q95" s="530"/>
      <c r="R95" s="530"/>
      <c r="S95" s="530"/>
      <c r="T95" s="531"/>
      <c r="U95" s="532"/>
      <c r="V95" s="533">
        <f t="shared" si="33"/>
        <v>0</v>
      </c>
      <c r="W95" s="532"/>
      <c r="X95" s="532"/>
      <c r="Y95" s="532"/>
      <c r="Z95" s="532"/>
      <c r="AA95" s="532"/>
      <c r="AB95" s="532"/>
      <c r="AC95" s="534" t="s">
        <v>1800</v>
      </c>
      <c r="AD95" s="534" t="s">
        <v>263</v>
      </c>
      <c r="AE95" s="533">
        <f t="shared" si="34"/>
        <v>0</v>
      </c>
      <c r="AF95" s="533">
        <f t="shared" si="35"/>
        <v>0</v>
      </c>
      <c r="AG95" s="533">
        <f t="shared" si="36"/>
        <v>0</v>
      </c>
      <c r="AH95" s="533">
        <f t="shared" si="37"/>
        <v>0</v>
      </c>
      <c r="AI95" s="535" t="s">
        <v>263</v>
      </c>
      <c r="AJ95" s="536">
        <f t="shared" si="30"/>
        <v>0</v>
      </c>
      <c r="AK95" s="536">
        <f t="shared" si="30"/>
        <v>0</v>
      </c>
      <c r="AL95" s="536">
        <f t="shared" si="30"/>
        <v>0</v>
      </c>
      <c r="AM95" s="536">
        <f t="shared" si="30"/>
        <v>0</v>
      </c>
      <c r="AN95" s="536" t="str">
        <f t="shared" si="38"/>
        <v>Wind % Ded &lt; 1</v>
      </c>
      <c r="AO95" s="536" t="str">
        <f t="shared" si="31"/>
        <v>Wind % Ded &lt; 1</v>
      </c>
      <c r="AP95" s="536" t="str">
        <f t="shared" si="31"/>
        <v>Wind % Ded &lt; 1</v>
      </c>
      <c r="AQ95" s="536">
        <f t="shared" si="39"/>
        <v>0</v>
      </c>
      <c r="AR95" s="537"/>
      <c r="AS95" s="537"/>
    </row>
    <row r="96" spans="1:45" x14ac:dyDescent="0.2">
      <c r="A96" s="538" t="str">
        <f t="shared" si="25"/>
        <v/>
      </c>
      <c r="B96" s="524"/>
      <c r="C96" s="525" t="s">
        <v>1799</v>
      </c>
      <c r="D96" s="538">
        <f t="shared" si="26"/>
        <v>0</v>
      </c>
      <c r="E96" s="526" t="str">
        <f t="shared" si="27"/>
        <v>Auto</v>
      </c>
      <c r="F96" s="538"/>
      <c r="G96" s="526"/>
      <c r="H96" s="527" t="str">
        <f t="shared" si="28"/>
        <v>LocGroup_</v>
      </c>
      <c r="I96" s="527">
        <v>0</v>
      </c>
      <c r="J96" s="528">
        <f t="shared" si="29"/>
        <v>0</v>
      </c>
      <c r="K96" s="528">
        <f t="shared" si="32"/>
        <v>365</v>
      </c>
      <c r="L96" s="524"/>
      <c r="M96" s="524"/>
      <c r="N96" s="524"/>
      <c r="O96" s="524"/>
      <c r="P96" s="529">
        <v>312</v>
      </c>
      <c r="Q96" s="530"/>
      <c r="R96" s="530"/>
      <c r="S96" s="530"/>
      <c r="T96" s="531"/>
      <c r="U96" s="532"/>
      <c r="V96" s="533">
        <f t="shared" si="33"/>
        <v>0</v>
      </c>
      <c r="W96" s="532"/>
      <c r="X96" s="532"/>
      <c r="Y96" s="532"/>
      <c r="Z96" s="532"/>
      <c r="AA96" s="532"/>
      <c r="AB96" s="532"/>
      <c r="AC96" s="534" t="s">
        <v>1800</v>
      </c>
      <c r="AD96" s="534" t="s">
        <v>263</v>
      </c>
      <c r="AE96" s="533">
        <f t="shared" si="34"/>
        <v>0</v>
      </c>
      <c r="AF96" s="533">
        <f t="shared" si="35"/>
        <v>0</v>
      </c>
      <c r="AG96" s="533">
        <f t="shared" si="36"/>
        <v>0</v>
      </c>
      <c r="AH96" s="533">
        <f t="shared" si="37"/>
        <v>0</v>
      </c>
      <c r="AI96" s="535" t="s">
        <v>263</v>
      </c>
      <c r="AJ96" s="536">
        <f t="shared" si="30"/>
        <v>0</v>
      </c>
      <c r="AK96" s="536">
        <f t="shared" si="30"/>
        <v>0</v>
      </c>
      <c r="AL96" s="536">
        <f t="shared" si="30"/>
        <v>0</v>
      </c>
      <c r="AM96" s="536">
        <f t="shared" si="30"/>
        <v>0</v>
      </c>
      <c r="AN96" s="536" t="str">
        <f t="shared" si="38"/>
        <v>Wind % Ded &lt; 1</v>
      </c>
      <c r="AO96" s="536" t="str">
        <f t="shared" si="31"/>
        <v>Wind % Ded &lt; 1</v>
      </c>
      <c r="AP96" s="536" t="str">
        <f t="shared" si="31"/>
        <v>Wind % Ded &lt; 1</v>
      </c>
      <c r="AQ96" s="536">
        <f t="shared" si="39"/>
        <v>0</v>
      </c>
      <c r="AR96" s="537"/>
      <c r="AS96" s="537"/>
    </row>
    <row r="97" spans="1:45" x14ac:dyDescent="0.2">
      <c r="A97" s="538" t="str">
        <f t="shared" si="25"/>
        <v/>
      </c>
      <c r="B97" s="524"/>
      <c r="C97" s="525" t="s">
        <v>1799</v>
      </c>
      <c r="D97" s="538">
        <f t="shared" si="26"/>
        <v>0</v>
      </c>
      <c r="E97" s="526" t="str">
        <f t="shared" si="27"/>
        <v>Auto</v>
      </c>
      <c r="F97" s="538"/>
      <c r="G97" s="526"/>
      <c r="H97" s="527" t="str">
        <f t="shared" si="28"/>
        <v>LocGroup_</v>
      </c>
      <c r="I97" s="527">
        <v>0</v>
      </c>
      <c r="J97" s="528">
        <f t="shared" si="29"/>
        <v>0</v>
      </c>
      <c r="K97" s="528">
        <f t="shared" si="32"/>
        <v>365</v>
      </c>
      <c r="L97" s="524"/>
      <c r="M97" s="524"/>
      <c r="N97" s="524"/>
      <c r="O97" s="524"/>
      <c r="P97" s="529">
        <v>312</v>
      </c>
      <c r="Q97" s="530"/>
      <c r="R97" s="530"/>
      <c r="S97" s="530"/>
      <c r="T97" s="531"/>
      <c r="U97" s="532"/>
      <c r="V97" s="533">
        <f t="shared" si="33"/>
        <v>0</v>
      </c>
      <c r="W97" s="532"/>
      <c r="X97" s="532"/>
      <c r="Y97" s="532"/>
      <c r="Z97" s="532"/>
      <c r="AA97" s="532"/>
      <c r="AB97" s="532"/>
      <c r="AC97" s="534" t="s">
        <v>1800</v>
      </c>
      <c r="AD97" s="534" t="s">
        <v>263</v>
      </c>
      <c r="AE97" s="533">
        <f t="shared" si="34"/>
        <v>0</v>
      </c>
      <c r="AF97" s="533">
        <f t="shared" si="35"/>
        <v>0</v>
      </c>
      <c r="AG97" s="533">
        <f t="shared" si="36"/>
        <v>0</v>
      </c>
      <c r="AH97" s="533">
        <f t="shared" si="37"/>
        <v>0</v>
      </c>
      <c r="AI97" s="535" t="s">
        <v>263</v>
      </c>
      <c r="AJ97" s="536">
        <f t="shared" si="30"/>
        <v>0</v>
      </c>
      <c r="AK97" s="536">
        <f t="shared" si="30"/>
        <v>0</v>
      </c>
      <c r="AL97" s="536">
        <f t="shared" si="30"/>
        <v>0</v>
      </c>
      <c r="AM97" s="536">
        <f t="shared" si="30"/>
        <v>0</v>
      </c>
      <c r="AN97" s="536" t="str">
        <f t="shared" si="38"/>
        <v>Wind % Ded &lt; 1</v>
      </c>
      <c r="AO97" s="536" t="str">
        <f t="shared" si="31"/>
        <v>Wind % Ded &lt; 1</v>
      </c>
      <c r="AP97" s="536" t="str">
        <f t="shared" si="31"/>
        <v>Wind % Ded &lt; 1</v>
      </c>
      <c r="AQ97" s="536">
        <f t="shared" si="39"/>
        <v>0</v>
      </c>
      <c r="AR97" s="537"/>
      <c r="AS97" s="537"/>
    </row>
    <row r="98" spans="1:45" x14ac:dyDescent="0.2">
      <c r="A98" s="538" t="str">
        <f t="shared" si="25"/>
        <v/>
      </c>
      <c r="B98" s="524"/>
      <c r="C98" s="525" t="s">
        <v>1799</v>
      </c>
      <c r="D98" s="538">
        <f t="shared" si="26"/>
        <v>0</v>
      </c>
      <c r="E98" s="526" t="str">
        <f t="shared" si="27"/>
        <v>Auto</v>
      </c>
      <c r="F98" s="538"/>
      <c r="G98" s="526"/>
      <c r="H98" s="527" t="str">
        <f t="shared" si="28"/>
        <v>LocGroup_</v>
      </c>
      <c r="I98" s="527">
        <v>0</v>
      </c>
      <c r="J98" s="528">
        <f t="shared" si="29"/>
        <v>0</v>
      </c>
      <c r="K98" s="528">
        <f t="shared" si="32"/>
        <v>365</v>
      </c>
      <c r="L98" s="524"/>
      <c r="M98" s="524"/>
      <c r="N98" s="524"/>
      <c r="O98" s="524"/>
      <c r="P98" s="529">
        <v>312</v>
      </c>
      <c r="Q98" s="530"/>
      <c r="R98" s="530"/>
      <c r="S98" s="530"/>
      <c r="T98" s="531"/>
      <c r="U98" s="532"/>
      <c r="V98" s="533">
        <f t="shared" si="33"/>
        <v>0</v>
      </c>
      <c r="W98" s="532"/>
      <c r="X98" s="532"/>
      <c r="Y98" s="532"/>
      <c r="Z98" s="532"/>
      <c r="AA98" s="532"/>
      <c r="AB98" s="532"/>
      <c r="AC98" s="534" t="s">
        <v>1800</v>
      </c>
      <c r="AD98" s="534" t="s">
        <v>263</v>
      </c>
      <c r="AE98" s="533">
        <f t="shared" si="34"/>
        <v>0</v>
      </c>
      <c r="AF98" s="533">
        <f t="shared" si="35"/>
        <v>0</v>
      </c>
      <c r="AG98" s="533">
        <f t="shared" si="36"/>
        <v>0</v>
      </c>
      <c r="AH98" s="533">
        <f t="shared" si="37"/>
        <v>0</v>
      </c>
      <c r="AI98" s="535" t="s">
        <v>263</v>
      </c>
      <c r="AJ98" s="536">
        <f t="shared" si="30"/>
        <v>0</v>
      </c>
      <c r="AK98" s="536">
        <f t="shared" si="30"/>
        <v>0</v>
      </c>
      <c r="AL98" s="536">
        <f t="shared" si="30"/>
        <v>0</v>
      </c>
      <c r="AM98" s="536">
        <f t="shared" si="30"/>
        <v>0</v>
      </c>
      <c r="AN98" s="536" t="str">
        <f t="shared" si="38"/>
        <v>Wind % Ded &lt; 1</v>
      </c>
      <c r="AO98" s="536" t="str">
        <f t="shared" si="31"/>
        <v>Wind % Ded &lt; 1</v>
      </c>
      <c r="AP98" s="536" t="str">
        <f t="shared" si="31"/>
        <v>Wind % Ded &lt; 1</v>
      </c>
      <c r="AQ98" s="536">
        <f t="shared" si="39"/>
        <v>0</v>
      </c>
      <c r="AR98" s="537"/>
      <c r="AS98" s="537"/>
    </row>
    <row r="99" spans="1:45" x14ac:dyDescent="0.2">
      <c r="A99" s="538" t="str">
        <f t="shared" si="25"/>
        <v/>
      </c>
      <c r="B99" s="524"/>
      <c r="C99" s="525" t="s">
        <v>1799</v>
      </c>
      <c r="D99" s="538">
        <f t="shared" si="26"/>
        <v>0</v>
      </c>
      <c r="E99" s="526" t="str">
        <f t="shared" si="27"/>
        <v>Auto</v>
      </c>
      <c r="F99" s="538"/>
      <c r="G99" s="526"/>
      <c r="H99" s="527" t="str">
        <f t="shared" si="28"/>
        <v>LocGroup_</v>
      </c>
      <c r="I99" s="527">
        <v>0</v>
      </c>
      <c r="J99" s="528">
        <f t="shared" si="29"/>
        <v>0</v>
      </c>
      <c r="K99" s="528">
        <f t="shared" si="32"/>
        <v>365</v>
      </c>
      <c r="L99" s="524"/>
      <c r="M99" s="524"/>
      <c r="N99" s="524"/>
      <c r="O99" s="524"/>
      <c r="P99" s="529">
        <v>312</v>
      </c>
      <c r="Q99" s="530"/>
      <c r="R99" s="530"/>
      <c r="S99" s="530"/>
      <c r="T99" s="531"/>
      <c r="U99" s="532"/>
      <c r="V99" s="533">
        <f t="shared" si="33"/>
        <v>0</v>
      </c>
      <c r="W99" s="532"/>
      <c r="X99" s="532"/>
      <c r="Y99" s="532"/>
      <c r="Z99" s="532"/>
      <c r="AA99" s="532"/>
      <c r="AB99" s="532"/>
      <c r="AC99" s="534" t="s">
        <v>1800</v>
      </c>
      <c r="AD99" s="534" t="s">
        <v>263</v>
      </c>
      <c r="AE99" s="533">
        <f t="shared" si="34"/>
        <v>0</v>
      </c>
      <c r="AF99" s="533">
        <f t="shared" si="35"/>
        <v>0</v>
      </c>
      <c r="AG99" s="533">
        <f t="shared" si="36"/>
        <v>0</v>
      </c>
      <c r="AH99" s="533">
        <f t="shared" si="37"/>
        <v>0</v>
      </c>
      <c r="AI99" s="535" t="s">
        <v>263</v>
      </c>
      <c r="AJ99" s="536">
        <f t="shared" si="30"/>
        <v>0</v>
      </c>
      <c r="AK99" s="536">
        <f t="shared" si="30"/>
        <v>0</v>
      </c>
      <c r="AL99" s="536">
        <f t="shared" si="30"/>
        <v>0</v>
      </c>
      <c r="AM99" s="536">
        <f t="shared" si="30"/>
        <v>0</v>
      </c>
      <c r="AN99" s="536" t="str">
        <f t="shared" si="38"/>
        <v>Wind % Ded &lt; 1</v>
      </c>
      <c r="AO99" s="536" t="str">
        <f t="shared" si="31"/>
        <v>Wind % Ded &lt; 1</v>
      </c>
      <c r="AP99" s="536" t="str">
        <f t="shared" si="31"/>
        <v>Wind % Ded &lt; 1</v>
      </c>
      <c r="AQ99" s="536">
        <f t="shared" si="39"/>
        <v>0</v>
      </c>
      <c r="AR99" s="537"/>
      <c r="AS99" s="537"/>
    </row>
    <row r="100" spans="1:45" x14ac:dyDescent="0.2">
      <c r="A100" s="538" t="str">
        <f t="shared" si="25"/>
        <v/>
      </c>
      <c r="B100" s="524"/>
      <c r="C100" s="525" t="s">
        <v>1799</v>
      </c>
      <c r="D100" s="538">
        <f t="shared" si="26"/>
        <v>0</v>
      </c>
      <c r="E100" s="526" t="str">
        <f t="shared" si="27"/>
        <v>Auto</v>
      </c>
      <c r="F100" s="538"/>
      <c r="G100" s="526"/>
      <c r="H100" s="527" t="str">
        <f t="shared" si="28"/>
        <v>LocGroup_</v>
      </c>
      <c r="I100" s="527">
        <v>0</v>
      </c>
      <c r="J100" s="528">
        <f t="shared" si="29"/>
        <v>0</v>
      </c>
      <c r="K100" s="528">
        <f t="shared" si="32"/>
        <v>365</v>
      </c>
      <c r="L100" s="524"/>
      <c r="M100" s="524"/>
      <c r="N100" s="524"/>
      <c r="O100" s="524"/>
      <c r="P100" s="529">
        <v>312</v>
      </c>
      <c r="Q100" s="530"/>
      <c r="R100" s="530"/>
      <c r="S100" s="530"/>
      <c r="T100" s="531"/>
      <c r="U100" s="532"/>
      <c r="V100" s="533">
        <f t="shared" si="33"/>
        <v>0</v>
      </c>
      <c r="W100" s="532"/>
      <c r="X100" s="532"/>
      <c r="Y100" s="532"/>
      <c r="Z100" s="532"/>
      <c r="AA100" s="532"/>
      <c r="AB100" s="532"/>
      <c r="AC100" s="534" t="s">
        <v>1800</v>
      </c>
      <c r="AD100" s="534" t="s">
        <v>263</v>
      </c>
      <c r="AE100" s="533">
        <f t="shared" si="34"/>
        <v>0</v>
      </c>
      <c r="AF100" s="533">
        <f t="shared" si="35"/>
        <v>0</v>
      </c>
      <c r="AG100" s="533">
        <f t="shared" si="36"/>
        <v>0</v>
      </c>
      <c r="AH100" s="533">
        <f t="shared" si="37"/>
        <v>0</v>
      </c>
      <c r="AI100" s="535" t="s">
        <v>263</v>
      </c>
      <c r="AJ100" s="536">
        <f t="shared" ref="AJ100:AM108" si="40">AE100</f>
        <v>0</v>
      </c>
      <c r="AK100" s="536">
        <f t="shared" si="40"/>
        <v>0</v>
      </c>
      <c r="AL100" s="536">
        <f t="shared" si="40"/>
        <v>0</v>
      </c>
      <c r="AM100" s="536">
        <f t="shared" si="40"/>
        <v>0</v>
      </c>
      <c r="AN100" s="536" t="str">
        <f t="shared" si="38"/>
        <v>Wind % Ded &lt; 1</v>
      </c>
      <c r="AO100" s="536" t="str">
        <f t="shared" ref="AO100:AP108" si="41">IF($T100&gt;=1,(($T100/100)*AK100),"Wind % Ded &lt; 1")</f>
        <v>Wind % Ded &lt; 1</v>
      </c>
      <c r="AP100" s="536" t="str">
        <f t="shared" si="41"/>
        <v>Wind % Ded &lt; 1</v>
      </c>
      <c r="AQ100" s="536">
        <f t="shared" si="39"/>
        <v>0</v>
      </c>
      <c r="AR100" s="537"/>
      <c r="AS100" s="537"/>
    </row>
    <row r="101" spans="1:45" x14ac:dyDescent="0.2">
      <c r="A101" s="538" t="str">
        <f t="shared" si="25"/>
        <v/>
      </c>
      <c r="B101" s="524"/>
      <c r="C101" s="525" t="s">
        <v>1799</v>
      </c>
      <c r="D101" s="538">
        <f t="shared" si="26"/>
        <v>0</v>
      </c>
      <c r="E101" s="526" t="str">
        <f t="shared" si="27"/>
        <v>Auto</v>
      </c>
      <c r="F101" s="538"/>
      <c r="G101" s="526"/>
      <c r="H101" s="527" t="str">
        <f t="shared" si="28"/>
        <v>LocGroup_</v>
      </c>
      <c r="I101" s="527">
        <v>0</v>
      </c>
      <c r="J101" s="528">
        <f t="shared" si="29"/>
        <v>0</v>
      </c>
      <c r="K101" s="528">
        <f t="shared" si="32"/>
        <v>365</v>
      </c>
      <c r="L101" s="524"/>
      <c r="M101" s="524"/>
      <c r="N101" s="524"/>
      <c r="O101" s="524"/>
      <c r="P101" s="529">
        <v>312</v>
      </c>
      <c r="Q101" s="530"/>
      <c r="R101" s="530"/>
      <c r="S101" s="530"/>
      <c r="T101" s="531"/>
      <c r="U101" s="532"/>
      <c r="V101" s="533">
        <f t="shared" si="33"/>
        <v>0</v>
      </c>
      <c r="W101" s="532"/>
      <c r="X101" s="532"/>
      <c r="Y101" s="532"/>
      <c r="Z101" s="532"/>
      <c r="AA101" s="532"/>
      <c r="AB101" s="532"/>
      <c r="AC101" s="534" t="s">
        <v>1800</v>
      </c>
      <c r="AD101" s="534" t="s">
        <v>263</v>
      </c>
      <c r="AE101" s="533">
        <f t="shared" si="34"/>
        <v>0</v>
      </c>
      <c r="AF101" s="533">
        <f t="shared" si="35"/>
        <v>0</v>
      </c>
      <c r="AG101" s="533">
        <f t="shared" si="36"/>
        <v>0</v>
      </c>
      <c r="AH101" s="533">
        <f t="shared" si="37"/>
        <v>0</v>
      </c>
      <c r="AI101" s="535" t="s">
        <v>263</v>
      </c>
      <c r="AJ101" s="536">
        <f t="shared" si="40"/>
        <v>0</v>
      </c>
      <c r="AK101" s="536">
        <f t="shared" si="40"/>
        <v>0</v>
      </c>
      <c r="AL101" s="536">
        <f t="shared" si="40"/>
        <v>0</v>
      </c>
      <c r="AM101" s="536">
        <f t="shared" si="40"/>
        <v>0</v>
      </c>
      <c r="AN101" s="536" t="str">
        <f t="shared" si="38"/>
        <v>Wind % Ded &lt; 1</v>
      </c>
      <c r="AO101" s="536" t="str">
        <f t="shared" si="41"/>
        <v>Wind % Ded &lt; 1</v>
      </c>
      <c r="AP101" s="536" t="str">
        <f t="shared" si="41"/>
        <v>Wind % Ded &lt; 1</v>
      </c>
      <c r="AQ101" s="536">
        <f t="shared" si="39"/>
        <v>0</v>
      </c>
      <c r="AR101" s="537"/>
      <c r="AS101" s="537"/>
    </row>
    <row r="102" spans="1:45" x14ac:dyDescent="0.2">
      <c r="A102" s="538" t="str">
        <f t="shared" si="25"/>
        <v/>
      </c>
      <c r="B102" s="524"/>
      <c r="C102" s="525" t="s">
        <v>1799</v>
      </c>
      <c r="D102" s="538">
        <f t="shared" si="26"/>
        <v>0</v>
      </c>
      <c r="E102" s="526" t="str">
        <f t="shared" si="27"/>
        <v>Auto</v>
      </c>
      <c r="F102" s="538"/>
      <c r="G102" s="526"/>
      <c r="H102" s="527" t="str">
        <f t="shared" si="28"/>
        <v>LocGroup_</v>
      </c>
      <c r="I102" s="527">
        <v>0</v>
      </c>
      <c r="J102" s="528">
        <f t="shared" si="29"/>
        <v>0</v>
      </c>
      <c r="K102" s="528">
        <f t="shared" si="32"/>
        <v>365</v>
      </c>
      <c r="L102" s="524"/>
      <c r="M102" s="524"/>
      <c r="N102" s="524"/>
      <c r="O102" s="524"/>
      <c r="P102" s="529">
        <v>312</v>
      </c>
      <c r="Q102" s="530"/>
      <c r="R102" s="530"/>
      <c r="S102" s="530"/>
      <c r="T102" s="531"/>
      <c r="U102" s="532"/>
      <c r="V102" s="533">
        <f t="shared" si="33"/>
        <v>0</v>
      </c>
      <c r="W102" s="532"/>
      <c r="X102" s="532"/>
      <c r="Y102" s="532"/>
      <c r="Z102" s="532"/>
      <c r="AA102" s="532"/>
      <c r="AB102" s="532"/>
      <c r="AC102" s="534" t="s">
        <v>1800</v>
      </c>
      <c r="AD102" s="534" t="s">
        <v>263</v>
      </c>
      <c r="AE102" s="533">
        <f t="shared" si="34"/>
        <v>0</v>
      </c>
      <c r="AF102" s="533">
        <f t="shared" si="35"/>
        <v>0</v>
      </c>
      <c r="AG102" s="533">
        <f t="shared" si="36"/>
        <v>0</v>
      </c>
      <c r="AH102" s="533">
        <f t="shared" si="37"/>
        <v>0</v>
      </c>
      <c r="AI102" s="535" t="s">
        <v>263</v>
      </c>
      <c r="AJ102" s="536">
        <f t="shared" si="40"/>
        <v>0</v>
      </c>
      <c r="AK102" s="536">
        <f t="shared" si="40"/>
        <v>0</v>
      </c>
      <c r="AL102" s="536">
        <f t="shared" si="40"/>
        <v>0</v>
      </c>
      <c r="AM102" s="536">
        <f t="shared" si="40"/>
        <v>0</v>
      </c>
      <c r="AN102" s="536" t="str">
        <f t="shared" si="38"/>
        <v>Wind % Ded &lt; 1</v>
      </c>
      <c r="AO102" s="536" t="str">
        <f t="shared" si="41"/>
        <v>Wind % Ded &lt; 1</v>
      </c>
      <c r="AP102" s="536" t="str">
        <f t="shared" si="41"/>
        <v>Wind % Ded &lt; 1</v>
      </c>
      <c r="AQ102" s="536">
        <f t="shared" si="39"/>
        <v>0</v>
      </c>
      <c r="AR102" s="537"/>
      <c r="AS102" s="537"/>
    </row>
    <row r="103" spans="1:45" x14ac:dyDescent="0.2">
      <c r="A103" s="538" t="str">
        <f t="shared" si="25"/>
        <v/>
      </c>
      <c r="B103" s="524"/>
      <c r="C103" s="525" t="s">
        <v>1799</v>
      </c>
      <c r="D103" s="538">
        <f t="shared" si="26"/>
        <v>0</v>
      </c>
      <c r="E103" s="526" t="str">
        <f t="shared" si="27"/>
        <v>Auto</v>
      </c>
      <c r="F103" s="538"/>
      <c r="G103" s="526"/>
      <c r="H103" s="527" t="str">
        <f t="shared" si="28"/>
        <v>LocGroup_</v>
      </c>
      <c r="I103" s="527">
        <v>0</v>
      </c>
      <c r="J103" s="528">
        <f t="shared" si="29"/>
        <v>0</v>
      </c>
      <c r="K103" s="528">
        <f t="shared" si="32"/>
        <v>365</v>
      </c>
      <c r="L103" s="524"/>
      <c r="M103" s="524"/>
      <c r="N103" s="524"/>
      <c r="O103" s="524"/>
      <c r="P103" s="529">
        <v>312</v>
      </c>
      <c r="Q103" s="530"/>
      <c r="R103" s="530"/>
      <c r="S103" s="530"/>
      <c r="T103" s="531"/>
      <c r="U103" s="532"/>
      <c r="V103" s="533">
        <f t="shared" si="33"/>
        <v>0</v>
      </c>
      <c r="W103" s="532"/>
      <c r="X103" s="532"/>
      <c r="Y103" s="532"/>
      <c r="Z103" s="532"/>
      <c r="AA103" s="532"/>
      <c r="AB103" s="532"/>
      <c r="AC103" s="534" t="s">
        <v>1800</v>
      </c>
      <c r="AD103" s="534" t="s">
        <v>263</v>
      </c>
      <c r="AE103" s="533">
        <f t="shared" si="34"/>
        <v>0</v>
      </c>
      <c r="AF103" s="533">
        <f t="shared" si="35"/>
        <v>0</v>
      </c>
      <c r="AG103" s="533">
        <f t="shared" si="36"/>
        <v>0</v>
      </c>
      <c r="AH103" s="533">
        <f t="shared" si="37"/>
        <v>0</v>
      </c>
      <c r="AI103" s="535" t="s">
        <v>263</v>
      </c>
      <c r="AJ103" s="536">
        <f t="shared" si="40"/>
        <v>0</v>
      </c>
      <c r="AK103" s="536">
        <f t="shared" si="40"/>
        <v>0</v>
      </c>
      <c r="AL103" s="536">
        <f t="shared" si="40"/>
        <v>0</v>
      </c>
      <c r="AM103" s="536">
        <f t="shared" si="40"/>
        <v>0</v>
      </c>
      <c r="AN103" s="536" t="str">
        <f t="shared" si="38"/>
        <v>Wind % Ded &lt; 1</v>
      </c>
      <c r="AO103" s="536" t="str">
        <f t="shared" si="41"/>
        <v>Wind % Ded &lt; 1</v>
      </c>
      <c r="AP103" s="536" t="str">
        <f t="shared" si="41"/>
        <v>Wind % Ded &lt; 1</v>
      </c>
      <c r="AQ103" s="536">
        <f t="shared" si="39"/>
        <v>0</v>
      </c>
      <c r="AR103" s="537"/>
      <c r="AS103" s="537"/>
    </row>
    <row r="104" spans="1:45" x14ac:dyDescent="0.2">
      <c r="A104" s="538" t="str">
        <f t="shared" si="25"/>
        <v/>
      </c>
      <c r="B104" s="524"/>
      <c r="C104" s="525" t="s">
        <v>1799</v>
      </c>
      <c r="D104" s="538">
        <f t="shared" si="26"/>
        <v>0</v>
      </c>
      <c r="E104" s="526" t="str">
        <f t="shared" si="27"/>
        <v>Auto</v>
      </c>
      <c r="F104" s="538"/>
      <c r="G104" s="526"/>
      <c r="H104" s="527" t="str">
        <f t="shared" si="28"/>
        <v>LocGroup_</v>
      </c>
      <c r="I104" s="527">
        <v>0</v>
      </c>
      <c r="J104" s="528">
        <f t="shared" si="29"/>
        <v>0</v>
      </c>
      <c r="K104" s="528">
        <f t="shared" si="32"/>
        <v>365</v>
      </c>
      <c r="L104" s="524"/>
      <c r="M104" s="524"/>
      <c r="N104" s="524"/>
      <c r="O104" s="524"/>
      <c r="P104" s="529">
        <v>312</v>
      </c>
      <c r="Q104" s="530"/>
      <c r="R104" s="530"/>
      <c r="S104" s="530"/>
      <c r="T104" s="531"/>
      <c r="U104" s="532"/>
      <c r="V104" s="533">
        <f t="shared" si="33"/>
        <v>0</v>
      </c>
      <c r="W104" s="532"/>
      <c r="X104" s="532"/>
      <c r="Y104" s="532"/>
      <c r="Z104" s="532"/>
      <c r="AA104" s="532"/>
      <c r="AB104" s="532"/>
      <c r="AC104" s="534" t="s">
        <v>1800</v>
      </c>
      <c r="AD104" s="534" t="s">
        <v>263</v>
      </c>
      <c r="AE104" s="533">
        <f t="shared" si="34"/>
        <v>0</v>
      </c>
      <c r="AF104" s="533">
        <f t="shared" si="35"/>
        <v>0</v>
      </c>
      <c r="AG104" s="533">
        <f t="shared" si="36"/>
        <v>0</v>
      </c>
      <c r="AH104" s="533">
        <f t="shared" si="37"/>
        <v>0</v>
      </c>
      <c r="AI104" s="535" t="s">
        <v>263</v>
      </c>
      <c r="AJ104" s="536">
        <f t="shared" si="40"/>
        <v>0</v>
      </c>
      <c r="AK104" s="536">
        <f t="shared" si="40"/>
        <v>0</v>
      </c>
      <c r="AL104" s="536">
        <f t="shared" si="40"/>
        <v>0</v>
      </c>
      <c r="AM104" s="536">
        <f t="shared" si="40"/>
        <v>0</v>
      </c>
      <c r="AN104" s="536" t="str">
        <f t="shared" si="38"/>
        <v>Wind % Ded &lt; 1</v>
      </c>
      <c r="AO104" s="536" t="str">
        <f t="shared" si="41"/>
        <v>Wind % Ded &lt; 1</v>
      </c>
      <c r="AP104" s="536" t="str">
        <f t="shared" si="41"/>
        <v>Wind % Ded &lt; 1</v>
      </c>
      <c r="AQ104" s="536">
        <f t="shared" si="39"/>
        <v>0</v>
      </c>
      <c r="AR104" s="537"/>
      <c r="AS104" s="537"/>
    </row>
    <row r="105" spans="1:45" x14ac:dyDescent="0.2">
      <c r="A105" s="538" t="str">
        <f t="shared" si="25"/>
        <v/>
      </c>
      <c r="B105" s="524"/>
      <c r="C105" s="525" t="s">
        <v>1799</v>
      </c>
      <c r="D105" s="538">
        <f t="shared" si="26"/>
        <v>0</v>
      </c>
      <c r="E105" s="526" t="str">
        <f t="shared" si="27"/>
        <v>Auto</v>
      </c>
      <c r="F105" s="538"/>
      <c r="G105" s="526"/>
      <c r="H105" s="527" t="str">
        <f t="shared" si="28"/>
        <v>LocGroup_</v>
      </c>
      <c r="I105" s="527">
        <v>0</v>
      </c>
      <c r="J105" s="528">
        <f t="shared" si="29"/>
        <v>0</v>
      </c>
      <c r="K105" s="528">
        <f t="shared" si="32"/>
        <v>365</v>
      </c>
      <c r="L105" s="524"/>
      <c r="M105" s="524"/>
      <c r="N105" s="524"/>
      <c r="O105" s="524"/>
      <c r="P105" s="529">
        <v>312</v>
      </c>
      <c r="Q105" s="530"/>
      <c r="R105" s="530"/>
      <c r="S105" s="530"/>
      <c r="T105" s="531"/>
      <c r="U105" s="532"/>
      <c r="V105" s="533">
        <f t="shared" si="33"/>
        <v>0</v>
      </c>
      <c r="W105" s="532"/>
      <c r="X105" s="532"/>
      <c r="Y105" s="532"/>
      <c r="Z105" s="532"/>
      <c r="AA105" s="532"/>
      <c r="AB105" s="532"/>
      <c r="AC105" s="534" t="s">
        <v>1800</v>
      </c>
      <c r="AD105" s="534" t="s">
        <v>263</v>
      </c>
      <c r="AE105" s="533">
        <f t="shared" si="34"/>
        <v>0</v>
      </c>
      <c r="AF105" s="533">
        <f t="shared" si="35"/>
        <v>0</v>
      </c>
      <c r="AG105" s="533">
        <f t="shared" si="36"/>
        <v>0</v>
      </c>
      <c r="AH105" s="533">
        <f t="shared" si="37"/>
        <v>0</v>
      </c>
      <c r="AI105" s="535" t="s">
        <v>263</v>
      </c>
      <c r="AJ105" s="536">
        <f t="shared" si="40"/>
        <v>0</v>
      </c>
      <c r="AK105" s="536">
        <f t="shared" si="40"/>
        <v>0</v>
      </c>
      <c r="AL105" s="536">
        <f t="shared" si="40"/>
        <v>0</v>
      </c>
      <c r="AM105" s="536">
        <f t="shared" si="40"/>
        <v>0</v>
      </c>
      <c r="AN105" s="536" t="str">
        <f t="shared" si="38"/>
        <v>Wind % Ded &lt; 1</v>
      </c>
      <c r="AO105" s="536" t="str">
        <f t="shared" si="41"/>
        <v>Wind % Ded &lt; 1</v>
      </c>
      <c r="AP105" s="536" t="str">
        <f t="shared" si="41"/>
        <v>Wind % Ded &lt; 1</v>
      </c>
      <c r="AQ105" s="536">
        <f t="shared" si="39"/>
        <v>0</v>
      </c>
      <c r="AR105" s="537"/>
      <c r="AS105" s="537"/>
    </row>
    <row r="106" spans="1:45" x14ac:dyDescent="0.2">
      <c r="A106" s="538" t="str">
        <f t="shared" si="25"/>
        <v/>
      </c>
      <c r="B106" s="524"/>
      <c r="C106" s="525" t="s">
        <v>1799</v>
      </c>
      <c r="D106" s="538">
        <f t="shared" si="26"/>
        <v>0</v>
      </c>
      <c r="E106" s="526" t="str">
        <f t="shared" si="27"/>
        <v>Auto</v>
      </c>
      <c r="F106" s="538"/>
      <c r="G106" s="526"/>
      <c r="H106" s="527" t="str">
        <f t="shared" si="28"/>
        <v>LocGroup_</v>
      </c>
      <c r="I106" s="527">
        <v>0</v>
      </c>
      <c r="J106" s="528">
        <f t="shared" si="29"/>
        <v>0</v>
      </c>
      <c r="K106" s="528">
        <f t="shared" si="32"/>
        <v>365</v>
      </c>
      <c r="L106" s="524"/>
      <c r="M106" s="524"/>
      <c r="N106" s="524"/>
      <c r="O106" s="524"/>
      <c r="P106" s="529">
        <v>312</v>
      </c>
      <c r="Q106" s="530"/>
      <c r="R106" s="530"/>
      <c r="S106" s="530"/>
      <c r="T106" s="531"/>
      <c r="U106" s="532"/>
      <c r="V106" s="533">
        <f t="shared" si="33"/>
        <v>0</v>
      </c>
      <c r="W106" s="532"/>
      <c r="X106" s="532"/>
      <c r="Y106" s="532"/>
      <c r="Z106" s="532"/>
      <c r="AA106" s="532"/>
      <c r="AB106" s="532"/>
      <c r="AC106" s="534" t="s">
        <v>1800</v>
      </c>
      <c r="AD106" s="534" t="s">
        <v>263</v>
      </c>
      <c r="AE106" s="533">
        <f t="shared" si="34"/>
        <v>0</v>
      </c>
      <c r="AF106" s="533">
        <f t="shared" si="35"/>
        <v>0</v>
      </c>
      <c r="AG106" s="533">
        <f t="shared" si="36"/>
        <v>0</v>
      </c>
      <c r="AH106" s="533">
        <f t="shared" si="37"/>
        <v>0</v>
      </c>
      <c r="AI106" s="535" t="s">
        <v>263</v>
      </c>
      <c r="AJ106" s="536">
        <f t="shared" si="40"/>
        <v>0</v>
      </c>
      <c r="AK106" s="536">
        <f t="shared" si="40"/>
        <v>0</v>
      </c>
      <c r="AL106" s="536">
        <f t="shared" si="40"/>
        <v>0</v>
      </c>
      <c r="AM106" s="536">
        <f t="shared" si="40"/>
        <v>0</v>
      </c>
      <c r="AN106" s="536" t="str">
        <f t="shared" si="38"/>
        <v>Wind % Ded &lt; 1</v>
      </c>
      <c r="AO106" s="536" t="str">
        <f t="shared" si="41"/>
        <v>Wind % Ded &lt; 1</v>
      </c>
      <c r="AP106" s="536" t="str">
        <f t="shared" si="41"/>
        <v>Wind % Ded &lt; 1</v>
      </c>
      <c r="AQ106" s="536">
        <f t="shared" si="39"/>
        <v>0</v>
      </c>
      <c r="AR106" s="537"/>
      <c r="AS106" s="537"/>
    </row>
    <row r="107" spans="1:45" x14ac:dyDescent="0.2">
      <c r="A107" s="538" t="str">
        <f t="shared" si="25"/>
        <v/>
      </c>
      <c r="B107" s="524"/>
      <c r="C107" s="525" t="s">
        <v>1799</v>
      </c>
      <c r="D107" s="538">
        <f t="shared" si="26"/>
        <v>0</v>
      </c>
      <c r="E107" s="526" t="str">
        <f t="shared" si="27"/>
        <v>Auto</v>
      </c>
      <c r="F107" s="538"/>
      <c r="G107" s="526"/>
      <c r="H107" s="527" t="str">
        <f t="shared" si="28"/>
        <v>LocGroup_</v>
      </c>
      <c r="I107" s="527">
        <v>0</v>
      </c>
      <c r="J107" s="528">
        <f t="shared" si="29"/>
        <v>0</v>
      </c>
      <c r="K107" s="528">
        <f t="shared" si="32"/>
        <v>365</v>
      </c>
      <c r="L107" s="524"/>
      <c r="M107" s="524"/>
      <c r="N107" s="524"/>
      <c r="O107" s="524"/>
      <c r="P107" s="529">
        <v>312</v>
      </c>
      <c r="Q107" s="530"/>
      <c r="R107" s="530"/>
      <c r="S107" s="530"/>
      <c r="T107" s="531"/>
      <c r="U107" s="532"/>
      <c r="V107" s="533">
        <f t="shared" si="33"/>
        <v>0</v>
      </c>
      <c r="W107" s="532"/>
      <c r="X107" s="532"/>
      <c r="Y107" s="532"/>
      <c r="Z107" s="532"/>
      <c r="AA107" s="532"/>
      <c r="AB107" s="532"/>
      <c r="AC107" s="534" t="s">
        <v>1800</v>
      </c>
      <c r="AD107" s="534" t="s">
        <v>263</v>
      </c>
      <c r="AE107" s="533">
        <f t="shared" si="34"/>
        <v>0</v>
      </c>
      <c r="AF107" s="533">
        <f t="shared" si="35"/>
        <v>0</v>
      </c>
      <c r="AG107" s="533">
        <f t="shared" si="36"/>
        <v>0</v>
      </c>
      <c r="AH107" s="533">
        <f t="shared" si="37"/>
        <v>0</v>
      </c>
      <c r="AI107" s="535" t="s">
        <v>263</v>
      </c>
      <c r="AJ107" s="536">
        <f t="shared" si="40"/>
        <v>0</v>
      </c>
      <c r="AK107" s="536">
        <f t="shared" si="40"/>
        <v>0</v>
      </c>
      <c r="AL107" s="536">
        <f t="shared" si="40"/>
        <v>0</v>
      </c>
      <c r="AM107" s="536">
        <f t="shared" si="40"/>
        <v>0</v>
      </c>
      <c r="AN107" s="536" t="str">
        <f t="shared" si="38"/>
        <v>Wind % Ded &lt; 1</v>
      </c>
      <c r="AO107" s="536" t="str">
        <f t="shared" si="41"/>
        <v>Wind % Ded &lt; 1</v>
      </c>
      <c r="AP107" s="536" t="str">
        <f t="shared" si="41"/>
        <v>Wind % Ded &lt; 1</v>
      </c>
      <c r="AQ107" s="536">
        <f t="shared" si="39"/>
        <v>0</v>
      </c>
      <c r="AR107" s="537"/>
      <c r="AS107" s="537"/>
    </row>
    <row r="108" spans="1:45" x14ac:dyDescent="0.2">
      <c r="A108" s="538" t="str">
        <f t="shared" si="25"/>
        <v/>
      </c>
      <c r="B108" s="524"/>
      <c r="C108" s="525" t="s">
        <v>1799</v>
      </c>
      <c r="D108" s="538">
        <f t="shared" si="26"/>
        <v>0</v>
      </c>
      <c r="E108" s="526" t="str">
        <f t="shared" si="27"/>
        <v>Auto</v>
      </c>
      <c r="F108" s="538"/>
      <c r="G108" s="526"/>
      <c r="H108" s="527" t="str">
        <f t="shared" si="28"/>
        <v>LocGroup_</v>
      </c>
      <c r="I108" s="527">
        <v>0</v>
      </c>
      <c r="J108" s="528">
        <f t="shared" si="29"/>
        <v>0</v>
      </c>
      <c r="K108" s="528">
        <f t="shared" si="32"/>
        <v>365</v>
      </c>
      <c r="L108" s="524"/>
      <c r="M108" s="524"/>
      <c r="N108" s="524"/>
      <c r="O108" s="524"/>
      <c r="P108" s="529">
        <v>312</v>
      </c>
      <c r="Q108" s="530"/>
      <c r="R108" s="530"/>
      <c r="S108" s="530"/>
      <c r="T108" s="531"/>
      <c r="U108" s="532"/>
      <c r="V108" s="533">
        <f t="shared" si="33"/>
        <v>0</v>
      </c>
      <c r="W108" s="532"/>
      <c r="X108" s="532"/>
      <c r="Y108" s="532"/>
      <c r="Z108" s="532"/>
      <c r="AA108" s="532"/>
      <c r="AB108" s="532"/>
      <c r="AC108" s="534" t="s">
        <v>1800</v>
      </c>
      <c r="AD108" s="534" t="s">
        <v>263</v>
      </c>
      <c r="AE108" s="533">
        <f t="shared" si="34"/>
        <v>0</v>
      </c>
      <c r="AF108" s="533">
        <f t="shared" si="35"/>
        <v>0</v>
      </c>
      <c r="AG108" s="533">
        <f t="shared" si="36"/>
        <v>0</v>
      </c>
      <c r="AH108" s="533">
        <f t="shared" si="37"/>
        <v>0</v>
      </c>
      <c r="AI108" s="535" t="s">
        <v>263</v>
      </c>
      <c r="AJ108" s="536">
        <f t="shared" si="40"/>
        <v>0</v>
      </c>
      <c r="AK108" s="536">
        <f t="shared" si="40"/>
        <v>0</v>
      </c>
      <c r="AL108" s="536">
        <f t="shared" si="40"/>
        <v>0</v>
      </c>
      <c r="AM108" s="536">
        <f t="shared" si="40"/>
        <v>0</v>
      </c>
      <c r="AN108" s="536" t="str">
        <f t="shared" si="38"/>
        <v>Wind % Ded &lt; 1</v>
      </c>
      <c r="AO108" s="536" t="str">
        <f t="shared" si="41"/>
        <v>Wind % Ded &lt; 1</v>
      </c>
      <c r="AP108" s="536" t="str">
        <f t="shared" si="41"/>
        <v>Wind % Ded &lt; 1</v>
      </c>
      <c r="AQ108" s="536">
        <f t="shared" si="39"/>
        <v>0</v>
      </c>
      <c r="AR108" s="537"/>
      <c r="AS108" s="537"/>
    </row>
  </sheetData>
  <sheetProtection algorithmName="SHA-512" hashValue="6cTZPv96yIgGwP3+3YwqsJvIiMCLaKcYwgoEqcDQk4kr1t1v1OoJqd3ohe1+s6koUjnTTWSw3ZMImj02Dbzxog==" saltValue="GaZ11nPwHKia25HKAM3aQw==" spinCount="100000" objects="1" scenarios="1" formatCells="0" formatColumns="0" formatRows="0" insertRows="0" deleteRows="0" sort="0" autoFilter="0"/>
  <mergeCells count="1">
    <mergeCell ref="A1:D1"/>
  </mergeCells>
  <pageMargins left="0.7" right="0.7" top="0.75" bottom="0.75" header="0.3" footer="0.3"/>
  <pageSetup scale="26" orientation="portrait" r:id="rId1"/>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PopulateCAT">
                <anchor moveWithCells="1" sizeWithCells="1">
                  <from>
                    <xdr:col>0</xdr:col>
                    <xdr:colOff>228600</xdr:colOff>
                    <xdr:row>1</xdr:row>
                    <xdr:rowOff>104775</xdr:rowOff>
                  </from>
                  <to>
                    <xdr:col>1</xdr:col>
                    <xdr:colOff>1028700</xdr:colOff>
                    <xdr:row>3</xdr:row>
                    <xdr:rowOff>171450</xdr:rowOff>
                  </to>
                </anchor>
              </controlPr>
            </control>
          </mc:Choice>
        </mc:AlternateContent>
        <mc:AlternateContent xmlns:mc="http://schemas.openxmlformats.org/markup-compatibility/2006">
          <mc:Choice Requires="x14">
            <control shapeId="53250" r:id="rId5" name="Button 2">
              <controlPr defaultSize="0" print="0" autoFill="0" autoPict="0" macro="[0]!CATDeleteRows">
                <anchor moveWithCells="1" sizeWithCells="1">
                  <from>
                    <xdr:col>3</xdr:col>
                    <xdr:colOff>257175</xdr:colOff>
                    <xdr:row>1</xdr:row>
                    <xdr:rowOff>19050</xdr:rowOff>
                  </from>
                  <to>
                    <xdr:col>3</xdr:col>
                    <xdr:colOff>1295400</xdr:colOff>
                    <xdr:row>4</xdr:row>
                    <xdr:rowOff>95250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S44"/>
  <sheetViews>
    <sheetView zoomScale="70" zoomScaleNormal="70" workbookViewId="0">
      <selection activeCell="BB5" sqref="BB5"/>
    </sheetView>
  </sheetViews>
  <sheetFormatPr defaultRowHeight="12.75" x14ac:dyDescent="0.2"/>
  <cols>
    <col min="1" max="1" width="24.28515625" customWidth="1"/>
    <col min="2" max="2" width="43.42578125" customWidth="1"/>
    <col min="3" max="3" width="0" hidden="1" customWidth="1"/>
    <col min="4" max="4" width="22.5703125" customWidth="1"/>
    <col min="5" max="6" width="0" hidden="1" customWidth="1"/>
    <col min="7" max="7" width="5.85546875" bestFit="1" customWidth="1"/>
    <col min="8" max="8" width="12.28515625" bestFit="1" customWidth="1"/>
    <col min="9" max="9" width="12.7109375" bestFit="1" customWidth="1"/>
    <col min="10" max="10" width="5.28515625" bestFit="1" customWidth="1"/>
    <col min="11" max="11" width="37.7109375" customWidth="1"/>
    <col min="12" max="53" width="0" hidden="1" customWidth="1"/>
    <col min="56" max="59" width="0" hidden="1" customWidth="1"/>
    <col min="60" max="60" width="57.42578125" customWidth="1"/>
    <col min="61" max="61" width="23.7109375" customWidth="1"/>
    <col min="62" max="63" width="0" hidden="1" customWidth="1"/>
    <col min="65" max="65" width="0" hidden="1" customWidth="1"/>
    <col min="66" max="66" width="9.7109375" bestFit="1" customWidth="1"/>
    <col min="67" max="69" width="0" hidden="1" customWidth="1"/>
    <col min="71" max="76" width="0" hidden="1" customWidth="1"/>
    <col min="78" max="79" width="32.85546875" bestFit="1" customWidth="1"/>
    <col min="80" max="80" width="17.42578125" bestFit="1" customWidth="1"/>
    <col min="81" max="81" width="13.5703125" bestFit="1" customWidth="1"/>
    <col min="82" max="82" width="8.28515625" bestFit="1" customWidth="1"/>
    <col min="83" max="165" width="0" hidden="1" customWidth="1"/>
    <col min="166" max="166" width="19.7109375" bestFit="1" customWidth="1"/>
    <col min="167" max="167" width="11.28515625" bestFit="1" customWidth="1"/>
    <col min="168" max="168" width="8.28515625" bestFit="1" customWidth="1"/>
    <col min="169" max="173" width="0" hidden="1" customWidth="1"/>
    <col min="174" max="174" width="10.42578125" bestFit="1" customWidth="1"/>
  </cols>
  <sheetData>
    <row r="1" spans="1:175" s="304" customFormat="1" x14ac:dyDescent="0.2"/>
    <row r="2" spans="1:175" s="304" customFormat="1" x14ac:dyDescent="0.2"/>
    <row r="3" spans="1:175" s="304" customFormat="1" x14ac:dyDescent="0.2"/>
    <row r="4" spans="1:175" x14ac:dyDescent="0.2">
      <c r="A4" s="1161" t="s">
        <v>2102</v>
      </c>
      <c r="B4" s="1161" t="s">
        <v>2103</v>
      </c>
      <c r="C4" s="1162" t="s">
        <v>2104</v>
      </c>
      <c r="D4" s="1163" t="s">
        <v>2105</v>
      </c>
      <c r="E4" s="1162" t="s">
        <v>2106</v>
      </c>
      <c r="F4" s="1162" t="s">
        <v>2107</v>
      </c>
      <c r="G4" s="1164" t="s">
        <v>772</v>
      </c>
      <c r="H4" s="1161" t="s">
        <v>2108</v>
      </c>
      <c r="I4" s="1161" t="s">
        <v>2109</v>
      </c>
      <c r="J4" s="1164" t="s">
        <v>2110</v>
      </c>
      <c r="K4" s="1163" t="str">
        <f>IF(ISERROR(IF(OR(K5="[ Dropdown Menu - Choose LOB ]",K7="[ Dropdown Menu - Choose LOB ]",K9="[ Dropdown Menu - Choose LOB ]",K11="[ Dropdown Menu - Choose LOB ]",K13="[ Dropdown Menu - Choose LOB ]",K15="[ Dropdown Menu - Choose LOB ]",K17="[ Dropdown Menu - Choose LOB ]",K19="[ Dropdown Menu - Choose LOB ]",K21="[ Dropdown Menu - Choose LOB ]",K23="[ Dropdown Menu - Choose LOB ]",K25="[ Dropdown Menu - Choose LOB ]",K27="[ Dropdown Menu - Choose LOB ]",K29="[ Dropdown Menu - Choose LOB ]",K31="[ Dropdown Menu - Choose LOB ]",K33="[ Dropdown Menu - Choose LOB ]",K35="[ Dropdown Menu - Choose LOB ]",K37="[ Dropdown Menu - Choose LOB ]",K39="[ Dropdown Menu - Choose LOB ]",K41="[ Dropdown Menu - Choose LOB ]",K43="[ Dropdown Menu - Choose LOB ]"),"LOB [ Do not import this file until a selection has been made ]","LOB")),IF(K5="[ Dropdown Menu - Choose LOB ]","LOB [ Do not import this file until a selection has been made ]","LOB"),IF(OR(K5="[ Dropdown Menu - Choose LOB ]",K7="[ Dropdown Menu - Choose LOB ]",K9="[ Dropdown Menu - Choose LOB ]",K11="[ Dropdown Menu - Choose LOB ]",K13="[ Dropdown Menu - Choose LOB ]",K15="[ Dropdown Menu - Choose LOB ]",K17="[ Dropdown Menu - Choose LOB ]",K19="[ Dropdown Menu - Choose LOB ]",K21="[ Dropdown Menu - Choose LOB ]",K23="[ Dropdown Menu - Choose LOB ]",K25="[ Dropdown Menu - Choose LOB ]",K27="[ Dropdown Menu - Choose LOB ]",K29="[ Dropdown Menu - Choose LOB ]",K31="[ Dropdown Menu - Choose LOB ]",K33="[ Dropdown Menu - Choose LOB ]",K35="[ Dropdown Menu - Choose LOB ]",K37="[ Dropdown Menu - Choose LOB ]",K39="[ Dropdown Menu - Choose LOB ]",K41="[ Dropdown Menu - Choose LOB ]",K43="[ Dropdown Menu - Choose LOB ]"),"LOB [ Do not import this file until a selection has been made ]","LOB"))</f>
        <v>LOB</v>
      </c>
      <c r="L4" s="1162" t="s">
        <v>2111</v>
      </c>
      <c r="M4" s="1162" t="s">
        <v>2112</v>
      </c>
      <c r="N4" s="1162" t="s">
        <v>2113</v>
      </c>
      <c r="O4" s="1162" t="s">
        <v>2114</v>
      </c>
      <c r="P4" s="1162" t="s">
        <v>2115</v>
      </c>
      <c r="Q4" s="1162" t="s">
        <v>2116</v>
      </c>
      <c r="R4" s="1162" t="s">
        <v>2117</v>
      </c>
      <c r="S4" s="1162" t="s">
        <v>1797</v>
      </c>
      <c r="T4" s="1162" t="s">
        <v>2118</v>
      </c>
      <c r="U4" s="1162" t="s">
        <v>2119</v>
      </c>
      <c r="V4" s="1162" t="s">
        <v>2120</v>
      </c>
      <c r="W4" s="1162" t="s">
        <v>2121</v>
      </c>
      <c r="X4" s="1162" t="s">
        <v>2122</v>
      </c>
      <c r="Y4" s="1162" t="s">
        <v>2123</v>
      </c>
      <c r="Z4" s="1162" t="s">
        <v>2124</v>
      </c>
      <c r="AA4" s="1162" t="s">
        <v>2125</v>
      </c>
      <c r="AB4" s="1162" t="s">
        <v>2126</v>
      </c>
      <c r="AC4" s="1162" t="s">
        <v>2127</v>
      </c>
      <c r="AD4" s="1162" t="s">
        <v>2128</v>
      </c>
      <c r="AE4" s="1162" t="s">
        <v>2129</v>
      </c>
      <c r="AF4" s="1162" t="s">
        <v>2130</v>
      </c>
      <c r="AG4" s="1162" t="s">
        <v>2131</v>
      </c>
      <c r="AH4" s="1162" t="s">
        <v>2132</v>
      </c>
      <c r="AI4" s="1162" t="s">
        <v>2133</v>
      </c>
      <c r="AJ4" s="1162" t="s">
        <v>154</v>
      </c>
      <c r="AK4" s="1162" t="s">
        <v>2134</v>
      </c>
      <c r="AL4" s="1162" t="s">
        <v>2135</v>
      </c>
      <c r="AM4" s="1162" t="s">
        <v>2136</v>
      </c>
      <c r="AN4" s="1162" t="s">
        <v>2137</v>
      </c>
      <c r="AO4" s="1162" t="s">
        <v>2138</v>
      </c>
      <c r="AP4" s="1162" t="s">
        <v>2139</v>
      </c>
      <c r="AQ4" s="1162" t="s">
        <v>2140</v>
      </c>
      <c r="AR4" s="1162" t="s">
        <v>2141</v>
      </c>
      <c r="AS4" s="1162" t="s">
        <v>2142</v>
      </c>
      <c r="AT4" s="1162" t="s">
        <v>2143</v>
      </c>
      <c r="AU4" s="1162" t="s">
        <v>2144</v>
      </c>
      <c r="AV4" s="1162" t="s">
        <v>2145</v>
      </c>
      <c r="AW4" s="1162" t="s">
        <v>2146</v>
      </c>
      <c r="AX4" s="1162" t="s">
        <v>2147</v>
      </c>
      <c r="AY4" s="1162" t="s">
        <v>2148</v>
      </c>
      <c r="AZ4" s="1162" t="s">
        <v>2149</v>
      </c>
      <c r="BA4" s="1162" t="s">
        <v>2150</v>
      </c>
      <c r="BB4" s="1161" t="s">
        <v>2151</v>
      </c>
      <c r="BC4" s="1164" t="s">
        <v>2152</v>
      </c>
      <c r="BD4" s="1162" t="s">
        <v>2153</v>
      </c>
      <c r="BE4" s="1162" t="s">
        <v>2154</v>
      </c>
      <c r="BF4" s="1162" t="s">
        <v>2155</v>
      </c>
      <c r="BG4" s="1162" t="s">
        <v>2156</v>
      </c>
      <c r="BH4" s="1161" t="s">
        <v>1104</v>
      </c>
      <c r="BI4" s="1161" t="s">
        <v>599</v>
      </c>
      <c r="BJ4" s="1162" t="s">
        <v>2157</v>
      </c>
      <c r="BK4" s="1162" t="s">
        <v>2158</v>
      </c>
      <c r="BL4" s="1161" t="s">
        <v>2159</v>
      </c>
      <c r="BM4" s="1162" t="s">
        <v>2160</v>
      </c>
      <c r="BN4" s="1161" t="s">
        <v>2161</v>
      </c>
      <c r="BO4" s="1162" t="s">
        <v>2162</v>
      </c>
      <c r="BP4" s="1162" t="s">
        <v>2163</v>
      </c>
      <c r="BQ4" s="1162" t="s">
        <v>2164</v>
      </c>
      <c r="BR4" s="1165" t="s">
        <v>2165</v>
      </c>
      <c r="BS4" s="1162" t="s">
        <v>2166</v>
      </c>
      <c r="BT4" s="1162" t="s">
        <v>2167</v>
      </c>
      <c r="BU4" s="1162" t="s">
        <v>2168</v>
      </c>
      <c r="BV4" s="1162" t="s">
        <v>2169</v>
      </c>
      <c r="BW4" s="1162" t="s">
        <v>2112</v>
      </c>
      <c r="BX4" s="1162" t="s">
        <v>2170</v>
      </c>
      <c r="BY4" s="1164" t="s">
        <v>2171</v>
      </c>
      <c r="BZ4" s="1164" t="s">
        <v>2172</v>
      </c>
      <c r="CA4" s="1164" t="s">
        <v>2173</v>
      </c>
      <c r="CB4" s="1164" t="s">
        <v>2174</v>
      </c>
      <c r="CC4" s="1164" t="s">
        <v>2175</v>
      </c>
      <c r="CD4" s="1164" t="s">
        <v>2176</v>
      </c>
      <c r="CE4" s="1162" t="s">
        <v>2177</v>
      </c>
      <c r="CF4" s="1162" t="s">
        <v>2178</v>
      </c>
      <c r="CG4" s="1162" t="s">
        <v>2179</v>
      </c>
      <c r="CH4" s="1162" t="s">
        <v>2180</v>
      </c>
      <c r="CI4" s="1162" t="s">
        <v>2181</v>
      </c>
      <c r="CJ4" s="1162" t="s">
        <v>2182</v>
      </c>
      <c r="CK4" s="1162" t="s">
        <v>2183</v>
      </c>
      <c r="CL4" s="1162" t="s">
        <v>2184</v>
      </c>
      <c r="CM4" s="1162" t="s">
        <v>2185</v>
      </c>
      <c r="CN4" s="1162" t="s">
        <v>2186</v>
      </c>
      <c r="CO4" s="1162" t="s">
        <v>2187</v>
      </c>
      <c r="CP4" s="1162" t="s">
        <v>2188</v>
      </c>
      <c r="CQ4" s="1162" t="s">
        <v>2189</v>
      </c>
      <c r="CR4" s="1162" t="s">
        <v>2190</v>
      </c>
      <c r="CS4" s="1162" t="s">
        <v>2191</v>
      </c>
      <c r="CT4" s="1162" t="s">
        <v>2192</v>
      </c>
      <c r="CU4" s="1162" t="s">
        <v>2193</v>
      </c>
      <c r="CV4" s="1162" t="s">
        <v>2194</v>
      </c>
      <c r="CW4" s="1162" t="s">
        <v>2195</v>
      </c>
      <c r="CX4" s="1162" t="s">
        <v>2196</v>
      </c>
      <c r="CY4" s="1162" t="s">
        <v>2197</v>
      </c>
      <c r="CZ4" s="1162" t="s">
        <v>2198</v>
      </c>
      <c r="DA4" s="1162" t="s">
        <v>2199</v>
      </c>
      <c r="DB4" s="1162" t="s">
        <v>2200</v>
      </c>
      <c r="DC4" s="1162" t="s">
        <v>2201</v>
      </c>
      <c r="DD4" s="1162" t="s">
        <v>2202</v>
      </c>
      <c r="DE4" s="1162" t="s">
        <v>2203</v>
      </c>
      <c r="DF4" s="1162" t="s">
        <v>1529</v>
      </c>
      <c r="DG4" s="1162" t="s">
        <v>2204</v>
      </c>
      <c r="DH4" s="1162" t="s">
        <v>2205</v>
      </c>
      <c r="DI4" s="1162" t="s">
        <v>2206</v>
      </c>
      <c r="DJ4" s="1162" t="s">
        <v>2207</v>
      </c>
      <c r="DK4" s="1162" t="s">
        <v>2208</v>
      </c>
      <c r="DL4" s="1162" t="s">
        <v>2209</v>
      </c>
      <c r="DM4" s="1162" t="s">
        <v>2210</v>
      </c>
      <c r="DN4" s="1162" t="s">
        <v>2211</v>
      </c>
      <c r="DO4" s="1162" t="s">
        <v>2212</v>
      </c>
      <c r="DP4" s="1162" t="s">
        <v>2213</v>
      </c>
      <c r="DQ4" s="1162" t="s">
        <v>2214</v>
      </c>
      <c r="DR4" s="1162" t="s">
        <v>2215</v>
      </c>
      <c r="DS4" s="1162" t="s">
        <v>2216</v>
      </c>
      <c r="DT4" s="1162" t="s">
        <v>2217</v>
      </c>
      <c r="DU4" s="1162" t="s">
        <v>2218</v>
      </c>
      <c r="DV4" s="1162" t="s">
        <v>2219</v>
      </c>
      <c r="DW4" s="1162" t="s">
        <v>2220</v>
      </c>
      <c r="DX4" s="1162" t="s">
        <v>2221</v>
      </c>
      <c r="DY4" s="1162" t="s">
        <v>2222</v>
      </c>
      <c r="DZ4" s="1162" t="s">
        <v>2223</v>
      </c>
      <c r="EA4" s="1162" t="s">
        <v>2224</v>
      </c>
      <c r="EB4" s="1162" t="s">
        <v>2225</v>
      </c>
      <c r="EC4" s="1162" t="s">
        <v>2226</v>
      </c>
      <c r="ED4" s="1162" t="s">
        <v>2227</v>
      </c>
      <c r="EE4" s="1162" t="s">
        <v>2228</v>
      </c>
      <c r="EF4" s="1162" t="s">
        <v>2229</v>
      </c>
      <c r="EG4" s="1162" t="s">
        <v>2230</v>
      </c>
      <c r="EH4" s="1162" t="s">
        <v>2231</v>
      </c>
      <c r="EI4" s="1162" t="s">
        <v>2232</v>
      </c>
      <c r="EJ4" s="1162" t="s">
        <v>2233</v>
      </c>
      <c r="EK4" s="1162" t="s">
        <v>2234</v>
      </c>
      <c r="EL4" s="1162" t="s">
        <v>2235</v>
      </c>
      <c r="EM4" s="1162" t="s">
        <v>2236</v>
      </c>
      <c r="EN4" s="1162" t="s">
        <v>2237</v>
      </c>
      <c r="EO4" s="1162" t="s">
        <v>2238</v>
      </c>
      <c r="EP4" s="1162" t="s">
        <v>2239</v>
      </c>
      <c r="EQ4" s="1162" t="s">
        <v>2240</v>
      </c>
      <c r="ER4" s="1162" t="s">
        <v>2241</v>
      </c>
      <c r="ES4" s="1162" t="s">
        <v>2242</v>
      </c>
      <c r="ET4" s="1162" t="s">
        <v>2243</v>
      </c>
      <c r="EU4" s="1162" t="s">
        <v>2244</v>
      </c>
      <c r="EV4" s="1162" t="s">
        <v>2245</v>
      </c>
      <c r="EW4" s="1162" t="s">
        <v>2246</v>
      </c>
      <c r="EX4" s="1162" t="s">
        <v>2247</v>
      </c>
      <c r="EY4" s="1162" t="s">
        <v>2248</v>
      </c>
      <c r="EZ4" s="1162" t="s">
        <v>2249</v>
      </c>
      <c r="FA4" s="1162" t="s">
        <v>2250</v>
      </c>
      <c r="FB4" s="1162" t="s">
        <v>2251</v>
      </c>
      <c r="FC4" s="1162" t="s">
        <v>2252</v>
      </c>
      <c r="FD4" s="1162" t="s">
        <v>2253</v>
      </c>
      <c r="FE4" s="1162" t="s">
        <v>2254</v>
      </c>
      <c r="FF4" s="1162" t="s">
        <v>2255</v>
      </c>
      <c r="FG4" s="1162" t="s">
        <v>2256</v>
      </c>
      <c r="FH4" s="1162" t="s">
        <v>2257</v>
      </c>
      <c r="FI4" s="1162" t="s">
        <v>2258</v>
      </c>
      <c r="FJ4" s="1164" t="s">
        <v>2259</v>
      </c>
      <c r="FK4" s="1164" t="s">
        <v>2260</v>
      </c>
      <c r="FL4" s="1166" t="s">
        <v>2261</v>
      </c>
      <c r="FM4" s="1162" t="s">
        <v>2262</v>
      </c>
      <c r="FN4" s="1162" t="s">
        <v>2263</v>
      </c>
      <c r="FO4" s="1162" t="s">
        <v>2264</v>
      </c>
      <c r="FP4" s="1162" t="s">
        <v>2265</v>
      </c>
      <c r="FQ4" s="1162" t="s">
        <v>2266</v>
      </c>
      <c r="FR4" s="1164" t="s">
        <v>2267</v>
      </c>
      <c r="FS4" s="1165" t="s">
        <v>2268</v>
      </c>
    </row>
    <row r="5" spans="1:175" x14ac:dyDescent="0.2">
      <c r="A5" s="267"/>
      <c r="B5" s="538">
        <f t="shared" ref="B5:B43" si="0">A_First_Named_Insured</f>
        <v>0</v>
      </c>
      <c r="C5" s="267"/>
      <c r="D5" s="267"/>
      <c r="E5" s="304"/>
      <c r="F5" s="304"/>
      <c r="G5" s="1167" t="s">
        <v>1654</v>
      </c>
      <c r="H5" s="1199">
        <f t="shared" ref="H5:H43" si="1">A_Prop_Eff_Date</f>
        <v>0</v>
      </c>
      <c r="I5" s="1199">
        <f>H5+365</f>
        <v>365</v>
      </c>
      <c r="J5" s="1167" t="s">
        <v>2269</v>
      </c>
      <c r="K5" s="129" t="str">
        <f>IF(ISNA(VLOOKUP(A_Business_Type_Code_HC,CAT_DlrType_table,2,FALSE)),"[ Dropdown Menu - Choose LOB ]",(VLOOKUP(A_Business_Type_Code_HC,CAT_DlrType_table,2,FALSE)))</f>
        <v>Harco Auto Dealer (Quote)</v>
      </c>
      <c r="L5" s="267"/>
      <c r="M5" s="267"/>
      <c r="N5" s="267"/>
      <c r="O5" s="267"/>
      <c r="P5" s="267"/>
      <c r="Q5" s="267"/>
      <c r="R5" s="267"/>
      <c r="S5" s="267"/>
      <c r="T5" s="267"/>
      <c r="U5" s="267"/>
      <c r="V5" s="267"/>
      <c r="W5" s="267"/>
      <c r="X5" s="267"/>
      <c r="Y5" s="267"/>
      <c r="Z5" s="267"/>
      <c r="AA5" s="267"/>
      <c r="AB5" s="267"/>
      <c r="AC5" s="267"/>
      <c r="AD5" s="267"/>
      <c r="AE5" s="267"/>
      <c r="AF5" s="267"/>
      <c r="AG5" s="267"/>
      <c r="AH5" s="267"/>
      <c r="AI5" s="267"/>
      <c r="AJ5" s="267"/>
      <c r="AK5" s="267"/>
      <c r="AL5" s="267"/>
      <c r="AM5" s="267"/>
      <c r="AN5" s="267"/>
      <c r="AO5" s="267"/>
      <c r="AP5" s="267"/>
      <c r="AQ5" s="267"/>
      <c r="AR5" s="267"/>
      <c r="AS5" s="267"/>
      <c r="AT5" s="267"/>
      <c r="AU5" s="267"/>
      <c r="AV5" s="267"/>
      <c r="AW5" s="267"/>
      <c r="AX5" s="267"/>
      <c r="AY5" s="267"/>
      <c r="AZ5" s="267"/>
      <c r="BA5" s="267"/>
      <c r="BB5" s="1200"/>
      <c r="BC5" s="1167">
        <v>1</v>
      </c>
      <c r="BD5" s="304"/>
      <c r="BE5" s="304"/>
      <c r="BF5" s="304"/>
      <c r="BG5" s="304"/>
      <c r="BH5" s="267"/>
      <c r="BI5" s="267"/>
      <c r="BJ5" s="267"/>
      <c r="BK5" s="267"/>
      <c r="BL5" s="267"/>
      <c r="BM5" s="267"/>
      <c r="BN5" s="267"/>
      <c r="BO5" s="267"/>
      <c r="BP5" s="267"/>
      <c r="BQ5" s="267"/>
      <c r="BR5" s="1168"/>
      <c r="BS5" s="304"/>
      <c r="BT5" s="304"/>
      <c r="BU5" s="304"/>
      <c r="BV5" s="304"/>
      <c r="BW5" s="304"/>
      <c r="BX5" s="304"/>
      <c r="BY5" s="1167" t="s">
        <v>2271</v>
      </c>
      <c r="BZ5" s="1169">
        <f>IF(ISERROR(VLOOKUP($K5,'LOB Ref'!$B$1:$H$7,3,FALSE)),"---",(VLOOKUP($K5,'LOB Ref'!$B$1:$H$7,3,FALSE)))</f>
        <v>261</v>
      </c>
      <c r="CA5" s="1169">
        <f t="shared" ref="CA5:CA44" si="2">BZ5</f>
        <v>261</v>
      </c>
      <c r="CB5" s="1169" t="s">
        <v>2271</v>
      </c>
      <c r="CC5" s="1169">
        <v>312</v>
      </c>
      <c r="CD5" s="1170">
        <f ca="1">TODAY()</f>
        <v>44057</v>
      </c>
      <c r="CE5" s="304"/>
      <c r="CF5" s="304"/>
      <c r="CG5" s="304"/>
      <c r="CH5" s="304"/>
      <c r="CI5" s="304"/>
      <c r="CJ5" s="304"/>
      <c r="CK5" s="304"/>
      <c r="CL5" s="304"/>
      <c r="CM5" s="304"/>
      <c r="CN5" s="304"/>
      <c r="CO5" s="304"/>
      <c r="CP5" s="304"/>
      <c r="CQ5" s="304"/>
      <c r="CR5" s="304"/>
      <c r="CS5" s="304"/>
      <c r="CT5" s="304"/>
      <c r="CU5" s="304"/>
      <c r="CV5" s="304"/>
      <c r="CW5" s="304"/>
      <c r="CX5" s="304"/>
      <c r="CY5" s="304"/>
      <c r="CZ5" s="304"/>
      <c r="DA5" s="304"/>
      <c r="DB5" s="304"/>
      <c r="DC5" s="304"/>
      <c r="DD5" s="304"/>
      <c r="DE5" s="304"/>
      <c r="DF5" s="304"/>
      <c r="DG5" s="304"/>
      <c r="DH5" s="304"/>
      <c r="DI5" s="304"/>
      <c r="DJ5" s="304"/>
      <c r="DK5" s="304"/>
      <c r="DL5" s="304"/>
      <c r="DM5" s="304"/>
      <c r="DN5" s="304"/>
      <c r="DO5" s="304"/>
      <c r="DP5" s="304"/>
      <c r="DQ5" s="304"/>
      <c r="DR5" s="304"/>
      <c r="DS5" s="304"/>
      <c r="DT5" s="304"/>
      <c r="DU5" s="304"/>
      <c r="DV5" s="304"/>
      <c r="DW5" s="304"/>
      <c r="DX5" s="304"/>
      <c r="DY5" s="304"/>
      <c r="DZ5" s="304"/>
      <c r="EA5" s="304"/>
      <c r="EB5" s="304"/>
      <c r="EC5" s="304"/>
      <c r="ED5" s="304"/>
      <c r="EE5" s="304"/>
      <c r="EF5" s="304"/>
      <c r="EG5" s="304"/>
      <c r="EH5" s="304"/>
      <c r="EI5" s="304"/>
      <c r="EJ5" s="304"/>
      <c r="EK5" s="304"/>
      <c r="EL5" s="304"/>
      <c r="EM5" s="304"/>
      <c r="EN5" s="304"/>
      <c r="EO5" s="304"/>
      <c r="EP5" s="304"/>
      <c r="EQ5" s="304"/>
      <c r="ER5" s="304"/>
      <c r="ES5" s="304"/>
      <c r="ET5" s="304"/>
      <c r="EU5" s="304"/>
      <c r="EV5" s="304"/>
      <c r="EW5" s="304"/>
      <c r="EX5" s="304"/>
      <c r="EY5" s="304"/>
      <c r="EZ5" s="304"/>
      <c r="FA5" s="304"/>
      <c r="FB5" s="304"/>
      <c r="FC5" s="304"/>
      <c r="FD5" s="304"/>
      <c r="FE5" s="304"/>
      <c r="FF5" s="304"/>
      <c r="FG5" s="304"/>
      <c r="FH5" s="304"/>
      <c r="FI5" s="304"/>
      <c r="FJ5" s="1167" t="s">
        <v>2272</v>
      </c>
      <c r="FK5" s="1167" t="s">
        <v>1654</v>
      </c>
      <c r="FL5" s="1171">
        <f>BR5</f>
        <v>0</v>
      </c>
      <c r="FM5" s="304"/>
      <c r="FN5" s="304"/>
      <c r="FO5" s="304"/>
      <c r="FP5" s="304"/>
      <c r="FQ5" s="304"/>
      <c r="FR5" s="1167" t="s">
        <v>1654</v>
      </c>
      <c r="FS5" s="1168"/>
    </row>
    <row r="6" spans="1:175" x14ac:dyDescent="0.2">
      <c r="A6" s="1172" t="str">
        <f>IF(A5="","",A5)</f>
        <v/>
      </c>
      <c r="B6" s="1172">
        <f>IF(B5="","---",B5)</f>
        <v>0</v>
      </c>
      <c r="C6" s="1172"/>
      <c r="D6" s="1172" t="str">
        <f>IF(D5="","---",D5)</f>
        <v>---</v>
      </c>
      <c r="E6" s="1172"/>
      <c r="F6" s="1172"/>
      <c r="G6" s="1172" t="s">
        <v>1654</v>
      </c>
      <c r="H6" s="1173">
        <f>IF(H5="","---",H5)</f>
        <v>0</v>
      </c>
      <c r="I6" s="1173">
        <f>IF(I5="","---",I5)</f>
        <v>365</v>
      </c>
      <c r="J6" s="1172" t="s">
        <v>2269</v>
      </c>
      <c r="K6" s="1172" t="str">
        <f>IF(K5="[ Dropdown Menu - Choose LOB ]","---",K5)</f>
        <v>Harco Auto Dealer (Quote)</v>
      </c>
      <c r="L6" s="1172"/>
      <c r="M6" s="1172"/>
      <c r="N6" s="1172"/>
      <c r="O6" s="1172"/>
      <c r="P6" s="1172"/>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201" t="str">
        <f>IF(BB5="","---",BB5)</f>
        <v>---</v>
      </c>
      <c r="BC6" s="1172">
        <v>1</v>
      </c>
      <c r="BD6" s="1172"/>
      <c r="BE6" s="1172"/>
      <c r="BF6" s="1172"/>
      <c r="BG6" s="1172"/>
      <c r="BH6" s="1172" t="str">
        <f>IF(BH5="","---",BH5)</f>
        <v>---</v>
      </c>
      <c r="BI6" s="1172" t="str">
        <f>IF(BI5="","---",BI5)</f>
        <v>---</v>
      </c>
      <c r="BJ6" s="1172"/>
      <c r="BK6" s="1172"/>
      <c r="BL6" s="1172" t="str">
        <f>IF(BL5="","---",BL5)</f>
        <v>---</v>
      </c>
      <c r="BM6" s="1172"/>
      <c r="BN6" s="1172" t="str">
        <f>IF(BN5="","---",BN5)</f>
        <v>---</v>
      </c>
      <c r="BO6" s="1172"/>
      <c r="BP6" s="1172"/>
      <c r="BQ6" s="1172"/>
      <c r="BR6" s="1174" t="str">
        <f>IF(BR5="","---",BR5)</f>
        <v>---</v>
      </c>
      <c r="BS6" s="1172"/>
      <c r="BT6" s="1172"/>
      <c r="BU6" s="1172"/>
      <c r="BV6" s="1172"/>
      <c r="BW6" s="1172"/>
      <c r="BX6" s="1172"/>
      <c r="BY6" s="1172" t="s">
        <v>2271</v>
      </c>
      <c r="BZ6" s="1175">
        <f>IF(ISERROR(VLOOKUP($K5,'LOB Ref'!$B$1:$H$7,7,FALSE)),"---",(VLOOKUP($K5,'LOB Ref'!$B$1:$H$7,7,FALSE)))</f>
        <v>261</v>
      </c>
      <c r="CA6" s="1175">
        <f t="shared" si="2"/>
        <v>261</v>
      </c>
      <c r="CB6" s="1175" t="s">
        <v>2271</v>
      </c>
      <c r="CC6" s="1175">
        <f>IF(ISERROR(VLOOKUP($K5,'LOB Ref'!$B$1:$H$7,6,FALSE)),"---",(VLOOKUP($K5,'LOB Ref'!$B$1:$H$7,6,FALSE)))</f>
        <v>312</v>
      </c>
      <c r="CD6" s="1176">
        <f ca="1">IF(CD5="","---",CD5)</f>
        <v>44057</v>
      </c>
      <c r="CE6" s="1172"/>
      <c r="CF6" s="1172"/>
      <c r="CG6" s="1172"/>
      <c r="CH6" s="1172"/>
      <c r="CI6" s="1172"/>
      <c r="CJ6" s="1172"/>
      <c r="CK6" s="1172"/>
      <c r="CL6" s="1172"/>
      <c r="CM6" s="1172"/>
      <c r="CN6" s="1172"/>
      <c r="CO6" s="1172"/>
      <c r="CP6" s="1172"/>
      <c r="CQ6" s="1172"/>
      <c r="CR6" s="1172"/>
      <c r="CS6" s="1172"/>
      <c r="CT6" s="1172"/>
      <c r="CU6" s="1172"/>
      <c r="CV6" s="1172"/>
      <c r="CW6" s="1172"/>
      <c r="CX6" s="1172"/>
      <c r="CY6" s="1172"/>
      <c r="CZ6" s="1172"/>
      <c r="DA6" s="1172"/>
      <c r="DB6" s="1172"/>
      <c r="DC6" s="1172"/>
      <c r="DD6" s="1172"/>
      <c r="DE6" s="1172"/>
      <c r="DF6" s="1172"/>
      <c r="DG6" s="1172"/>
      <c r="DH6" s="1172"/>
      <c r="DI6" s="1172"/>
      <c r="DJ6" s="1172"/>
      <c r="DK6" s="1172"/>
      <c r="DL6" s="1172"/>
      <c r="DM6" s="1172"/>
      <c r="DN6" s="1172"/>
      <c r="DO6" s="1172"/>
      <c r="DP6" s="1172"/>
      <c r="DQ6" s="1172"/>
      <c r="DR6" s="1172"/>
      <c r="DS6" s="1172"/>
      <c r="DT6" s="1172"/>
      <c r="DU6" s="1172"/>
      <c r="DV6" s="1172"/>
      <c r="DW6" s="1172"/>
      <c r="DX6" s="1172"/>
      <c r="DY6" s="1172"/>
      <c r="DZ6" s="1172"/>
      <c r="EA6" s="1172"/>
      <c r="EB6" s="1172"/>
      <c r="EC6" s="1172"/>
      <c r="ED6" s="1172"/>
      <c r="EE6" s="1172"/>
      <c r="EF6" s="1172"/>
      <c r="EG6" s="1172"/>
      <c r="EH6" s="1172"/>
      <c r="EI6" s="1172"/>
      <c r="EJ6" s="1172"/>
      <c r="EK6" s="1172"/>
      <c r="EL6" s="1172"/>
      <c r="EM6" s="1172"/>
      <c r="EN6" s="1172"/>
      <c r="EO6" s="1172"/>
      <c r="EP6" s="1172"/>
      <c r="EQ6" s="1172"/>
      <c r="ER6" s="1172"/>
      <c r="ES6" s="1172"/>
      <c r="ET6" s="1172"/>
      <c r="EU6" s="1172"/>
      <c r="EV6" s="1172"/>
      <c r="EW6" s="1172"/>
      <c r="EX6" s="1172"/>
      <c r="EY6" s="1172"/>
      <c r="EZ6" s="1172"/>
      <c r="FA6" s="1172"/>
      <c r="FB6" s="1172"/>
      <c r="FC6" s="1172"/>
      <c r="FD6" s="1172"/>
      <c r="FE6" s="1172"/>
      <c r="FF6" s="1172"/>
      <c r="FG6" s="1172"/>
      <c r="FH6" s="1172"/>
      <c r="FI6" s="1172"/>
      <c r="FJ6" s="1172" t="s">
        <v>2273</v>
      </c>
      <c r="FK6" s="1172" t="s">
        <v>1654</v>
      </c>
      <c r="FL6" s="1174">
        <f>IF(FL5="","---",FL5)</f>
        <v>0</v>
      </c>
      <c r="FM6" s="1172"/>
      <c r="FN6" s="1172"/>
      <c r="FO6" s="1172"/>
      <c r="FP6" s="1172"/>
      <c r="FQ6" s="1172"/>
      <c r="FR6" s="1172" t="s">
        <v>1654</v>
      </c>
      <c r="FS6" s="1174" t="str">
        <f>IF(FS5="","---",FS5)</f>
        <v>---</v>
      </c>
    </row>
    <row r="7" spans="1:175" x14ac:dyDescent="0.2">
      <c r="A7" s="267"/>
      <c r="B7" s="538">
        <f t="shared" si="0"/>
        <v>0</v>
      </c>
      <c r="C7" s="267"/>
      <c r="D7" s="267"/>
      <c r="E7" s="304"/>
      <c r="F7" s="304"/>
      <c r="G7" s="1167" t="s">
        <v>1654</v>
      </c>
      <c r="H7" s="1199">
        <f t="shared" si="1"/>
        <v>0</v>
      </c>
      <c r="I7" s="1199">
        <f t="shared" ref="I7" si="3">H7+365</f>
        <v>365</v>
      </c>
      <c r="J7" s="1167" t="s">
        <v>2269</v>
      </c>
      <c r="K7" s="129" t="str">
        <f>IF(ISNA(VLOOKUP(A_Business_Type_Code_HC,CAT_DlrType_table,2,FALSE)),"[ Dropdown Menu - Choose LOB ]",(VLOOKUP(A_Business_Type_Code_HC,CAT_DlrType_table,2,FALSE)))</f>
        <v>Harco Auto Dealer (Quote)</v>
      </c>
      <c r="L7" s="267"/>
      <c r="M7" s="267"/>
      <c r="N7" s="267"/>
      <c r="O7" s="267"/>
      <c r="P7" s="267"/>
      <c r="Q7" s="267"/>
      <c r="R7" s="267"/>
      <c r="S7" s="267"/>
      <c r="T7" s="267"/>
      <c r="U7" s="267"/>
      <c r="V7" s="267"/>
      <c r="W7" s="267"/>
      <c r="X7" s="267"/>
      <c r="Y7" s="267"/>
      <c r="Z7" s="267"/>
      <c r="AA7" s="267"/>
      <c r="AB7" s="267"/>
      <c r="AC7" s="267"/>
      <c r="AD7" s="267"/>
      <c r="AE7" s="267"/>
      <c r="AF7" s="267"/>
      <c r="AG7" s="267"/>
      <c r="AH7" s="267"/>
      <c r="AI7" s="267"/>
      <c r="AJ7" s="267"/>
      <c r="AK7" s="267"/>
      <c r="AL7" s="267"/>
      <c r="AM7" s="267"/>
      <c r="AN7" s="267"/>
      <c r="AO7" s="267"/>
      <c r="AP7" s="267"/>
      <c r="AQ7" s="267"/>
      <c r="AR7" s="267"/>
      <c r="AS7" s="267"/>
      <c r="AT7" s="267"/>
      <c r="AU7" s="267"/>
      <c r="AV7" s="267"/>
      <c r="AW7" s="267"/>
      <c r="AX7" s="267"/>
      <c r="AY7" s="267"/>
      <c r="AZ7" s="267"/>
      <c r="BA7" s="267"/>
      <c r="BB7" s="1200"/>
      <c r="BC7" s="1167">
        <v>1</v>
      </c>
      <c r="BD7" s="304"/>
      <c r="BE7" s="304"/>
      <c r="BF7" s="304"/>
      <c r="BG7" s="304"/>
      <c r="BH7" s="267"/>
      <c r="BI7" s="267"/>
      <c r="BJ7" s="267"/>
      <c r="BK7" s="267"/>
      <c r="BL7" s="267"/>
      <c r="BM7" s="267"/>
      <c r="BN7" s="267"/>
      <c r="BO7" s="267"/>
      <c r="BP7" s="267"/>
      <c r="BQ7" s="267"/>
      <c r="BR7" s="1168"/>
      <c r="BS7" s="304"/>
      <c r="BT7" s="304"/>
      <c r="BU7" s="304"/>
      <c r="BV7" s="304"/>
      <c r="BW7" s="304"/>
      <c r="BX7" s="304"/>
      <c r="BY7" s="1167" t="s">
        <v>2271</v>
      </c>
      <c r="BZ7" s="1169">
        <f>IF(ISERROR(VLOOKUP($K7,'LOB Ref'!$B$1:$H$7,3,FALSE)),"---",(VLOOKUP($K7,'LOB Ref'!$B$1:$H$7,3,FALSE)))</f>
        <v>261</v>
      </c>
      <c r="CA7" s="1169">
        <f t="shared" si="2"/>
        <v>261</v>
      </c>
      <c r="CB7" s="1169" t="s">
        <v>2271</v>
      </c>
      <c r="CC7" s="1169">
        <v>312</v>
      </c>
      <c r="CD7" s="1170">
        <f ca="1">TODAY()</f>
        <v>44057</v>
      </c>
      <c r="CE7" s="304"/>
      <c r="CF7" s="304"/>
      <c r="CG7" s="304"/>
      <c r="CH7" s="304"/>
      <c r="CI7" s="304"/>
      <c r="CJ7" s="304"/>
      <c r="CK7" s="304"/>
      <c r="CL7" s="304"/>
      <c r="CM7" s="304"/>
      <c r="CN7" s="304"/>
      <c r="CO7" s="304"/>
      <c r="CP7" s="304"/>
      <c r="CQ7" s="304"/>
      <c r="CR7" s="304"/>
      <c r="CS7" s="304"/>
      <c r="CT7" s="304"/>
      <c r="CU7" s="304"/>
      <c r="CV7" s="304"/>
      <c r="CW7" s="304"/>
      <c r="CX7" s="304"/>
      <c r="CY7" s="304"/>
      <c r="CZ7" s="304"/>
      <c r="DA7" s="304"/>
      <c r="DB7" s="304"/>
      <c r="DC7" s="304"/>
      <c r="DD7" s="304"/>
      <c r="DE7" s="304"/>
      <c r="DF7" s="304"/>
      <c r="DG7" s="304"/>
      <c r="DH7" s="304"/>
      <c r="DI7" s="304"/>
      <c r="DJ7" s="304"/>
      <c r="DK7" s="304"/>
      <c r="DL7" s="304"/>
      <c r="DM7" s="304"/>
      <c r="DN7" s="304"/>
      <c r="DO7" s="304"/>
      <c r="DP7" s="304"/>
      <c r="DQ7" s="304"/>
      <c r="DR7" s="304"/>
      <c r="DS7" s="304"/>
      <c r="DT7" s="304"/>
      <c r="DU7" s="304"/>
      <c r="DV7" s="304"/>
      <c r="DW7" s="304"/>
      <c r="DX7" s="304"/>
      <c r="DY7" s="304"/>
      <c r="DZ7" s="304"/>
      <c r="EA7" s="304"/>
      <c r="EB7" s="304"/>
      <c r="EC7" s="304"/>
      <c r="ED7" s="304"/>
      <c r="EE7" s="304"/>
      <c r="EF7" s="304"/>
      <c r="EG7" s="304"/>
      <c r="EH7" s="304"/>
      <c r="EI7" s="304"/>
      <c r="EJ7" s="304"/>
      <c r="EK7" s="304"/>
      <c r="EL7" s="304"/>
      <c r="EM7" s="304"/>
      <c r="EN7" s="304"/>
      <c r="EO7" s="304"/>
      <c r="EP7" s="304"/>
      <c r="EQ7" s="304"/>
      <c r="ER7" s="304"/>
      <c r="ES7" s="304"/>
      <c r="ET7" s="304"/>
      <c r="EU7" s="304"/>
      <c r="EV7" s="304"/>
      <c r="EW7" s="304"/>
      <c r="EX7" s="304"/>
      <c r="EY7" s="304"/>
      <c r="EZ7" s="304"/>
      <c r="FA7" s="304"/>
      <c r="FB7" s="304"/>
      <c r="FC7" s="304"/>
      <c r="FD7" s="304"/>
      <c r="FE7" s="304"/>
      <c r="FF7" s="304"/>
      <c r="FG7" s="304"/>
      <c r="FH7" s="304"/>
      <c r="FI7" s="304"/>
      <c r="FJ7" s="1167" t="s">
        <v>2272</v>
      </c>
      <c r="FK7" s="1167" t="s">
        <v>1654</v>
      </c>
      <c r="FL7" s="1171">
        <f>BR7</f>
        <v>0</v>
      </c>
      <c r="FM7" s="304"/>
      <c r="FN7" s="304"/>
      <c r="FO7" s="304"/>
      <c r="FP7" s="304"/>
      <c r="FQ7" s="304"/>
      <c r="FR7" s="1167" t="s">
        <v>1654</v>
      </c>
      <c r="FS7" s="1168"/>
    </row>
    <row r="8" spans="1:175" x14ac:dyDescent="0.2">
      <c r="A8" s="1172" t="str">
        <f>IF(A7="","",A7)</f>
        <v/>
      </c>
      <c r="B8" s="1172">
        <f t="shared" ref="B8" si="4">IF(B7="","---",B7)</f>
        <v>0</v>
      </c>
      <c r="C8" s="1172"/>
      <c r="D8" s="1172" t="str">
        <f>IF(D7="","---",D7)</f>
        <v>---</v>
      </c>
      <c r="E8" s="1172"/>
      <c r="F8" s="1172"/>
      <c r="G8" s="1172" t="s">
        <v>1654</v>
      </c>
      <c r="H8" s="1173">
        <f t="shared" ref="H8:I8" si="5">IF(H7="","---",H7)</f>
        <v>0</v>
      </c>
      <c r="I8" s="1173">
        <f t="shared" si="5"/>
        <v>365</v>
      </c>
      <c r="J8" s="1172" t="s">
        <v>2269</v>
      </c>
      <c r="K8" s="1172" t="str">
        <f t="shared" ref="K8" si="6">IF(K7="[ Dropdown Menu - Choose LOB ]","---",K7)</f>
        <v>Harco Auto Dealer (Quote)</v>
      </c>
      <c r="L8" s="1172"/>
      <c r="M8" s="1172"/>
      <c r="N8" s="1172"/>
      <c r="O8" s="1172"/>
      <c r="P8" s="1172"/>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201" t="str">
        <f>IF(BB7="","---",BB7)</f>
        <v>---</v>
      </c>
      <c r="BC8" s="1172">
        <v>1</v>
      </c>
      <c r="BD8" s="1172"/>
      <c r="BE8" s="1172"/>
      <c r="BF8" s="1172"/>
      <c r="BG8" s="1172"/>
      <c r="BH8" s="1172" t="str">
        <f>IF(BH7="","---",BH7)</f>
        <v>---</v>
      </c>
      <c r="BI8" s="1172" t="str">
        <f>IF(BI7="","---",BI7)</f>
        <v>---</v>
      </c>
      <c r="BJ8" s="1172"/>
      <c r="BK8" s="1172"/>
      <c r="BL8" s="1172" t="str">
        <f>IF(BL7="","---",BL7)</f>
        <v>---</v>
      </c>
      <c r="BM8" s="1172"/>
      <c r="BN8" s="1172" t="str">
        <f>IF(BN7="","---",BN7)</f>
        <v>---</v>
      </c>
      <c r="BO8" s="1172"/>
      <c r="BP8" s="1172"/>
      <c r="BQ8" s="1172"/>
      <c r="BR8" s="1174" t="str">
        <f>IF(BR7="","---",BR7)</f>
        <v>---</v>
      </c>
      <c r="BS8" s="1172"/>
      <c r="BT8" s="1172"/>
      <c r="BU8" s="1172"/>
      <c r="BV8" s="1172"/>
      <c r="BW8" s="1172"/>
      <c r="BX8" s="1172"/>
      <c r="BY8" s="1172" t="s">
        <v>2271</v>
      </c>
      <c r="BZ8" s="1175">
        <f>IF(ISERROR(VLOOKUP($K7,'LOB Ref'!$B$1:$H$7,7,FALSE)),"---",(VLOOKUP($K7,'LOB Ref'!$B$1:$H$7,7,FALSE)))</f>
        <v>261</v>
      </c>
      <c r="CA8" s="1175">
        <f t="shared" si="2"/>
        <v>261</v>
      </c>
      <c r="CB8" s="1175" t="s">
        <v>2271</v>
      </c>
      <c r="CC8" s="1175">
        <f>IF(ISERROR(VLOOKUP($K7,'LOB Ref'!$B$1:$H$7,6,FALSE)),"---",(VLOOKUP($K7,'LOB Ref'!$B$1:$H$7,6,FALSE)))</f>
        <v>312</v>
      </c>
      <c r="CD8" s="1176">
        <f ca="1">IF(CD7="","---",CD7)</f>
        <v>44057</v>
      </c>
      <c r="CE8" s="1172"/>
      <c r="CF8" s="1172"/>
      <c r="CG8" s="1172"/>
      <c r="CH8" s="1172"/>
      <c r="CI8" s="1172"/>
      <c r="CJ8" s="1172"/>
      <c r="CK8" s="1172"/>
      <c r="CL8" s="1172"/>
      <c r="CM8" s="1172"/>
      <c r="CN8" s="1172"/>
      <c r="CO8" s="1172"/>
      <c r="CP8" s="1172"/>
      <c r="CQ8" s="1172"/>
      <c r="CR8" s="1172"/>
      <c r="CS8" s="1172"/>
      <c r="CT8" s="1172"/>
      <c r="CU8" s="1172"/>
      <c r="CV8" s="1172"/>
      <c r="CW8" s="1172"/>
      <c r="CX8" s="1172"/>
      <c r="CY8" s="1172"/>
      <c r="CZ8" s="1172"/>
      <c r="DA8" s="1172"/>
      <c r="DB8" s="1172"/>
      <c r="DC8" s="1172"/>
      <c r="DD8" s="1172"/>
      <c r="DE8" s="1172"/>
      <c r="DF8" s="1172"/>
      <c r="DG8" s="1172"/>
      <c r="DH8" s="1172"/>
      <c r="DI8" s="1172"/>
      <c r="DJ8" s="1172"/>
      <c r="DK8" s="1172"/>
      <c r="DL8" s="1172"/>
      <c r="DM8" s="1172"/>
      <c r="DN8" s="1172"/>
      <c r="DO8" s="1172"/>
      <c r="DP8" s="1172"/>
      <c r="DQ8" s="1172"/>
      <c r="DR8" s="1172"/>
      <c r="DS8" s="1172"/>
      <c r="DT8" s="1172"/>
      <c r="DU8" s="1172"/>
      <c r="DV8" s="1172"/>
      <c r="DW8" s="1172"/>
      <c r="DX8" s="1172"/>
      <c r="DY8" s="1172"/>
      <c r="DZ8" s="1172"/>
      <c r="EA8" s="1172"/>
      <c r="EB8" s="1172"/>
      <c r="EC8" s="1172"/>
      <c r="ED8" s="1172"/>
      <c r="EE8" s="1172"/>
      <c r="EF8" s="1172"/>
      <c r="EG8" s="1172"/>
      <c r="EH8" s="1172"/>
      <c r="EI8" s="1172"/>
      <c r="EJ8" s="1172"/>
      <c r="EK8" s="1172"/>
      <c r="EL8" s="1172"/>
      <c r="EM8" s="1172"/>
      <c r="EN8" s="1172"/>
      <c r="EO8" s="1172"/>
      <c r="EP8" s="1172"/>
      <c r="EQ8" s="1172"/>
      <c r="ER8" s="1172"/>
      <c r="ES8" s="1172"/>
      <c r="ET8" s="1172"/>
      <c r="EU8" s="1172"/>
      <c r="EV8" s="1172"/>
      <c r="EW8" s="1172"/>
      <c r="EX8" s="1172"/>
      <c r="EY8" s="1172"/>
      <c r="EZ8" s="1172"/>
      <c r="FA8" s="1172"/>
      <c r="FB8" s="1172"/>
      <c r="FC8" s="1172"/>
      <c r="FD8" s="1172"/>
      <c r="FE8" s="1172"/>
      <c r="FF8" s="1172"/>
      <c r="FG8" s="1172"/>
      <c r="FH8" s="1172"/>
      <c r="FI8" s="1172"/>
      <c r="FJ8" s="1172" t="s">
        <v>2273</v>
      </c>
      <c r="FK8" s="1172" t="s">
        <v>1654</v>
      </c>
      <c r="FL8" s="1174">
        <f>IF(FL7="","---",FL7)</f>
        <v>0</v>
      </c>
      <c r="FM8" s="1172"/>
      <c r="FN8" s="1172"/>
      <c r="FO8" s="1172"/>
      <c r="FP8" s="1172"/>
      <c r="FQ8" s="1172"/>
      <c r="FR8" s="1172" t="s">
        <v>1654</v>
      </c>
      <c r="FS8" s="1174" t="str">
        <f>IF(FS7="","---",FS7)</f>
        <v>---</v>
      </c>
    </row>
    <row r="9" spans="1:175" x14ac:dyDescent="0.2">
      <c r="A9" s="267"/>
      <c r="B9" s="538">
        <f t="shared" si="0"/>
        <v>0</v>
      </c>
      <c r="C9" s="267"/>
      <c r="D9" s="267"/>
      <c r="E9" s="304"/>
      <c r="F9" s="304"/>
      <c r="G9" s="1167" t="s">
        <v>1654</v>
      </c>
      <c r="H9" s="1199">
        <f t="shared" si="1"/>
        <v>0</v>
      </c>
      <c r="I9" s="1199">
        <f t="shared" ref="I9" si="7">H9+365</f>
        <v>365</v>
      </c>
      <c r="J9" s="1167" t="s">
        <v>2269</v>
      </c>
      <c r="K9" s="129" t="str">
        <f>IF(ISNA(VLOOKUP(A_Business_Type_Code_HC,CAT_DlrType_table,2,FALSE)),"[ Dropdown Menu - Choose LOB ]",(VLOOKUP(A_Business_Type_Code_HC,CAT_DlrType_table,2,FALSE)))</f>
        <v>Harco Auto Dealer (Quote)</v>
      </c>
      <c r="L9" s="267"/>
      <c r="M9" s="267"/>
      <c r="N9" s="267"/>
      <c r="O9" s="267"/>
      <c r="P9" s="267"/>
      <c r="Q9" s="267"/>
      <c r="R9" s="267"/>
      <c r="S9" s="267"/>
      <c r="T9" s="267"/>
      <c r="U9" s="267"/>
      <c r="V9" s="267"/>
      <c r="W9" s="267"/>
      <c r="X9" s="267"/>
      <c r="Y9" s="267"/>
      <c r="Z9" s="267"/>
      <c r="AA9" s="267"/>
      <c r="AB9" s="267"/>
      <c r="AC9" s="267"/>
      <c r="AD9" s="267"/>
      <c r="AE9" s="267"/>
      <c r="AF9" s="267"/>
      <c r="AG9" s="267"/>
      <c r="AH9" s="267"/>
      <c r="AI9" s="267"/>
      <c r="AJ9" s="267"/>
      <c r="AK9" s="267"/>
      <c r="AL9" s="267"/>
      <c r="AM9" s="267"/>
      <c r="AN9" s="267"/>
      <c r="AO9" s="267"/>
      <c r="AP9" s="267"/>
      <c r="AQ9" s="267"/>
      <c r="AR9" s="267"/>
      <c r="AS9" s="267"/>
      <c r="AT9" s="267"/>
      <c r="AU9" s="267"/>
      <c r="AV9" s="267"/>
      <c r="AW9" s="267"/>
      <c r="AX9" s="267"/>
      <c r="AY9" s="267"/>
      <c r="AZ9" s="267"/>
      <c r="BA9" s="267"/>
      <c r="BB9" s="1200"/>
      <c r="BC9" s="1167">
        <v>1</v>
      </c>
      <c r="BD9" s="304"/>
      <c r="BE9" s="304"/>
      <c r="BF9" s="304"/>
      <c r="BG9" s="304"/>
      <c r="BH9" s="267"/>
      <c r="BI9" s="267"/>
      <c r="BJ9" s="267"/>
      <c r="BK9" s="267"/>
      <c r="BL9" s="267"/>
      <c r="BM9" s="267"/>
      <c r="BN9" s="267"/>
      <c r="BO9" s="267"/>
      <c r="BP9" s="267"/>
      <c r="BQ9" s="267"/>
      <c r="BR9" s="1168"/>
      <c r="BS9" s="304"/>
      <c r="BT9" s="304"/>
      <c r="BU9" s="304"/>
      <c r="BV9" s="304"/>
      <c r="BW9" s="304"/>
      <c r="BX9" s="304"/>
      <c r="BY9" s="1167" t="s">
        <v>2271</v>
      </c>
      <c r="BZ9" s="1169">
        <f>IF(ISERROR(VLOOKUP($K9,'LOB Ref'!$B$1:$H$7,3,FALSE)),"---",(VLOOKUP($K9,'LOB Ref'!$B$1:$H$7,3,FALSE)))</f>
        <v>261</v>
      </c>
      <c r="CA9" s="1169">
        <f t="shared" si="2"/>
        <v>261</v>
      </c>
      <c r="CB9" s="1169" t="s">
        <v>2271</v>
      </c>
      <c r="CC9" s="1169">
        <v>312</v>
      </c>
      <c r="CD9" s="1170">
        <f ca="1">TODAY()</f>
        <v>44057</v>
      </c>
      <c r="CE9" s="304"/>
      <c r="CF9" s="304"/>
      <c r="CG9" s="304"/>
      <c r="CH9" s="304"/>
      <c r="CI9" s="304"/>
      <c r="CJ9" s="304"/>
      <c r="CK9" s="304"/>
      <c r="CL9" s="304"/>
      <c r="CM9" s="304"/>
      <c r="CN9" s="304"/>
      <c r="CO9" s="304"/>
      <c r="CP9" s="304"/>
      <c r="CQ9" s="304"/>
      <c r="CR9" s="304"/>
      <c r="CS9" s="304"/>
      <c r="CT9" s="304"/>
      <c r="CU9" s="304"/>
      <c r="CV9" s="304"/>
      <c r="CW9" s="304"/>
      <c r="CX9" s="304"/>
      <c r="CY9" s="304"/>
      <c r="CZ9" s="304"/>
      <c r="DA9" s="304"/>
      <c r="DB9" s="304"/>
      <c r="DC9" s="304"/>
      <c r="DD9" s="304"/>
      <c r="DE9" s="304"/>
      <c r="DF9" s="304"/>
      <c r="DG9" s="304"/>
      <c r="DH9" s="304"/>
      <c r="DI9" s="304"/>
      <c r="DJ9" s="304"/>
      <c r="DK9" s="304"/>
      <c r="DL9" s="304"/>
      <c r="DM9" s="304"/>
      <c r="DN9" s="304"/>
      <c r="DO9" s="304"/>
      <c r="DP9" s="304"/>
      <c r="DQ9" s="304"/>
      <c r="DR9" s="304"/>
      <c r="DS9" s="304"/>
      <c r="DT9" s="304"/>
      <c r="DU9" s="304"/>
      <c r="DV9" s="304"/>
      <c r="DW9" s="304"/>
      <c r="DX9" s="304"/>
      <c r="DY9" s="304"/>
      <c r="DZ9" s="304"/>
      <c r="EA9" s="304"/>
      <c r="EB9" s="304"/>
      <c r="EC9" s="304"/>
      <c r="ED9" s="304"/>
      <c r="EE9" s="304"/>
      <c r="EF9" s="304"/>
      <c r="EG9" s="304"/>
      <c r="EH9" s="304"/>
      <c r="EI9" s="304"/>
      <c r="EJ9" s="304"/>
      <c r="EK9" s="304"/>
      <c r="EL9" s="304"/>
      <c r="EM9" s="304"/>
      <c r="EN9" s="304"/>
      <c r="EO9" s="304"/>
      <c r="EP9" s="304"/>
      <c r="EQ9" s="304"/>
      <c r="ER9" s="304"/>
      <c r="ES9" s="304"/>
      <c r="ET9" s="304"/>
      <c r="EU9" s="304"/>
      <c r="EV9" s="304"/>
      <c r="EW9" s="304"/>
      <c r="EX9" s="304"/>
      <c r="EY9" s="304"/>
      <c r="EZ9" s="304"/>
      <c r="FA9" s="304"/>
      <c r="FB9" s="304"/>
      <c r="FC9" s="304"/>
      <c r="FD9" s="304"/>
      <c r="FE9" s="304"/>
      <c r="FF9" s="304"/>
      <c r="FG9" s="304"/>
      <c r="FH9" s="304"/>
      <c r="FI9" s="304"/>
      <c r="FJ9" s="1167" t="s">
        <v>2272</v>
      </c>
      <c r="FK9" s="1167" t="s">
        <v>1654</v>
      </c>
      <c r="FL9" s="1171">
        <f>BR9</f>
        <v>0</v>
      </c>
      <c r="FM9" s="304"/>
      <c r="FN9" s="304"/>
      <c r="FO9" s="304"/>
      <c r="FP9" s="304"/>
      <c r="FQ9" s="304"/>
      <c r="FR9" s="1167" t="s">
        <v>1654</v>
      </c>
      <c r="FS9" s="1168"/>
    </row>
    <row r="10" spans="1:175" x14ac:dyDescent="0.2">
      <c r="A10" s="1172" t="str">
        <f>IF(A9="","",A9)</f>
        <v/>
      </c>
      <c r="B10" s="1172">
        <f t="shared" ref="B10" si="8">IF(B9="","---",B9)</f>
        <v>0</v>
      </c>
      <c r="C10" s="1172"/>
      <c r="D10" s="1172" t="str">
        <f>IF(D9="","---",D9)</f>
        <v>---</v>
      </c>
      <c r="E10" s="1172"/>
      <c r="F10" s="1172"/>
      <c r="G10" s="1172" t="s">
        <v>1654</v>
      </c>
      <c r="H10" s="1173">
        <f t="shared" ref="H10:I10" si="9">IF(H9="","---",H9)</f>
        <v>0</v>
      </c>
      <c r="I10" s="1173">
        <f t="shared" si="9"/>
        <v>365</v>
      </c>
      <c r="J10" s="1172" t="s">
        <v>2269</v>
      </c>
      <c r="K10" s="1172" t="str">
        <f t="shared" ref="K10" si="10">IF(K9="[ Dropdown Menu - Choose LOB ]","---",K9)</f>
        <v>Harco Auto Dealer (Quote)</v>
      </c>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201" t="str">
        <f>IF(BB9="","---",BB9)</f>
        <v>---</v>
      </c>
      <c r="BC10" s="1172">
        <v>1</v>
      </c>
      <c r="BD10" s="1172"/>
      <c r="BE10" s="1172"/>
      <c r="BF10" s="1172"/>
      <c r="BG10" s="1172"/>
      <c r="BH10" s="1172" t="str">
        <f>IF(BH9="","---",BH9)</f>
        <v>---</v>
      </c>
      <c r="BI10" s="1172" t="str">
        <f>IF(BI9="","---",BI9)</f>
        <v>---</v>
      </c>
      <c r="BJ10" s="1172"/>
      <c r="BK10" s="1172"/>
      <c r="BL10" s="1172" t="str">
        <f>IF(BL9="","---",BL9)</f>
        <v>---</v>
      </c>
      <c r="BM10" s="1172"/>
      <c r="BN10" s="1172" t="str">
        <f>IF(BN9="","---",BN9)</f>
        <v>---</v>
      </c>
      <c r="BO10" s="1172"/>
      <c r="BP10" s="1172"/>
      <c r="BQ10" s="1172"/>
      <c r="BR10" s="1174" t="str">
        <f>IF(BR9="","---",BR9)</f>
        <v>---</v>
      </c>
      <c r="BS10" s="1172"/>
      <c r="BT10" s="1172"/>
      <c r="BU10" s="1172"/>
      <c r="BV10" s="1172"/>
      <c r="BW10" s="1172"/>
      <c r="BX10" s="1172"/>
      <c r="BY10" s="1172" t="s">
        <v>2271</v>
      </c>
      <c r="BZ10" s="1175">
        <f>IF(ISERROR(VLOOKUP($K9,'LOB Ref'!$B$1:$H$7,7,FALSE)),"---",(VLOOKUP($K9,'LOB Ref'!$B$1:$H$7,7,FALSE)))</f>
        <v>261</v>
      </c>
      <c r="CA10" s="1175">
        <f t="shared" si="2"/>
        <v>261</v>
      </c>
      <c r="CB10" s="1175" t="s">
        <v>2271</v>
      </c>
      <c r="CC10" s="1175">
        <f>IF(ISERROR(VLOOKUP($K9,'LOB Ref'!$B$1:$H$7,6,FALSE)),"---",(VLOOKUP($K9,'LOB Ref'!$B$1:$H$7,6,FALSE)))</f>
        <v>312</v>
      </c>
      <c r="CD10" s="1176">
        <f ca="1">IF(CD9="","---",CD9)</f>
        <v>44057</v>
      </c>
      <c r="CE10" s="1172"/>
      <c r="CF10" s="1172"/>
      <c r="CG10" s="1172"/>
      <c r="CH10" s="1172"/>
      <c r="CI10" s="1172"/>
      <c r="CJ10" s="1172"/>
      <c r="CK10" s="1172"/>
      <c r="CL10" s="1172"/>
      <c r="CM10" s="1172"/>
      <c r="CN10" s="1172"/>
      <c r="CO10" s="1172"/>
      <c r="CP10" s="1172"/>
      <c r="CQ10" s="1172"/>
      <c r="CR10" s="1172"/>
      <c r="CS10" s="1172"/>
      <c r="CT10" s="1172"/>
      <c r="CU10" s="1172"/>
      <c r="CV10" s="1172"/>
      <c r="CW10" s="1172"/>
      <c r="CX10" s="1172"/>
      <c r="CY10" s="1172"/>
      <c r="CZ10" s="1172"/>
      <c r="DA10" s="1172"/>
      <c r="DB10" s="1172"/>
      <c r="DC10" s="1172"/>
      <c r="DD10" s="1172"/>
      <c r="DE10" s="1172"/>
      <c r="DF10" s="1172"/>
      <c r="DG10" s="1172"/>
      <c r="DH10" s="1172"/>
      <c r="DI10" s="1172"/>
      <c r="DJ10" s="1172"/>
      <c r="DK10" s="1172"/>
      <c r="DL10" s="1172"/>
      <c r="DM10" s="1172"/>
      <c r="DN10" s="1172"/>
      <c r="DO10" s="1172"/>
      <c r="DP10" s="1172"/>
      <c r="DQ10" s="1172"/>
      <c r="DR10" s="1172"/>
      <c r="DS10" s="1172"/>
      <c r="DT10" s="1172"/>
      <c r="DU10" s="1172"/>
      <c r="DV10" s="1172"/>
      <c r="DW10" s="1172"/>
      <c r="DX10" s="1172"/>
      <c r="DY10" s="1172"/>
      <c r="DZ10" s="1172"/>
      <c r="EA10" s="1172"/>
      <c r="EB10" s="1172"/>
      <c r="EC10" s="1172"/>
      <c r="ED10" s="1172"/>
      <c r="EE10" s="1172"/>
      <c r="EF10" s="1172"/>
      <c r="EG10" s="1172"/>
      <c r="EH10" s="1172"/>
      <c r="EI10" s="1172"/>
      <c r="EJ10" s="1172"/>
      <c r="EK10" s="1172"/>
      <c r="EL10" s="1172"/>
      <c r="EM10" s="1172"/>
      <c r="EN10" s="1172"/>
      <c r="EO10" s="1172"/>
      <c r="EP10" s="1172"/>
      <c r="EQ10" s="1172"/>
      <c r="ER10" s="1172"/>
      <c r="ES10" s="1172"/>
      <c r="ET10" s="1172"/>
      <c r="EU10" s="1172"/>
      <c r="EV10" s="1172"/>
      <c r="EW10" s="1172"/>
      <c r="EX10" s="1172"/>
      <c r="EY10" s="1172"/>
      <c r="EZ10" s="1172"/>
      <c r="FA10" s="1172"/>
      <c r="FB10" s="1172"/>
      <c r="FC10" s="1172"/>
      <c r="FD10" s="1172"/>
      <c r="FE10" s="1172"/>
      <c r="FF10" s="1172"/>
      <c r="FG10" s="1172"/>
      <c r="FH10" s="1172"/>
      <c r="FI10" s="1172"/>
      <c r="FJ10" s="1172" t="s">
        <v>2273</v>
      </c>
      <c r="FK10" s="1172" t="s">
        <v>1654</v>
      </c>
      <c r="FL10" s="1174">
        <f>IF(FL9="","---",FL9)</f>
        <v>0</v>
      </c>
      <c r="FM10" s="1172"/>
      <c r="FN10" s="1172"/>
      <c r="FO10" s="1172"/>
      <c r="FP10" s="1172"/>
      <c r="FQ10" s="1172"/>
      <c r="FR10" s="1172" t="s">
        <v>1654</v>
      </c>
      <c r="FS10" s="1174" t="str">
        <f>IF(FS9="","---",FS9)</f>
        <v>---</v>
      </c>
    </row>
    <row r="11" spans="1:175" x14ac:dyDescent="0.2">
      <c r="A11" s="267"/>
      <c r="B11" s="538">
        <f t="shared" si="0"/>
        <v>0</v>
      </c>
      <c r="C11" s="267"/>
      <c r="D11" s="267"/>
      <c r="E11" s="304"/>
      <c r="F11" s="304"/>
      <c r="G11" s="1167" t="s">
        <v>1654</v>
      </c>
      <c r="H11" s="1199">
        <f t="shared" si="1"/>
        <v>0</v>
      </c>
      <c r="I11" s="1199">
        <f t="shared" ref="I11" si="11">H11+365</f>
        <v>365</v>
      </c>
      <c r="J11" s="1167" t="s">
        <v>2269</v>
      </c>
      <c r="K11" s="129" t="str">
        <f>IF(ISNA(VLOOKUP(A_Business_Type_Code_HC,CAT_DlrType_table,2,FALSE)),"[ Dropdown Menu - Choose LOB ]",(VLOOKUP(A_Business_Type_Code_HC,CAT_DlrType_table,2,FALSE)))</f>
        <v>Harco Auto Dealer (Quote)</v>
      </c>
      <c r="L11" s="267"/>
      <c r="M11" s="267"/>
      <c r="N11" s="267"/>
      <c r="O11" s="267"/>
      <c r="P11" s="267"/>
      <c r="Q11" s="267"/>
      <c r="R11" s="267"/>
      <c r="S11" s="267"/>
      <c r="T11" s="267"/>
      <c r="U11" s="267"/>
      <c r="V11" s="267"/>
      <c r="W11" s="267"/>
      <c r="X11" s="267"/>
      <c r="Y11" s="267"/>
      <c r="Z11" s="267"/>
      <c r="AA11" s="267"/>
      <c r="AB11" s="267"/>
      <c r="AC11" s="267"/>
      <c r="AD11" s="267"/>
      <c r="AE11" s="267"/>
      <c r="AF11" s="267"/>
      <c r="AG11" s="267"/>
      <c r="AH11" s="267"/>
      <c r="AI11" s="267"/>
      <c r="AJ11" s="267"/>
      <c r="AK11" s="267"/>
      <c r="AL11" s="267"/>
      <c r="AM11" s="267"/>
      <c r="AN11" s="267"/>
      <c r="AO11" s="267"/>
      <c r="AP11" s="267"/>
      <c r="AQ11" s="267"/>
      <c r="AR11" s="267"/>
      <c r="AS11" s="267"/>
      <c r="AT11" s="267"/>
      <c r="AU11" s="267"/>
      <c r="AV11" s="267"/>
      <c r="AW11" s="267"/>
      <c r="AX11" s="267"/>
      <c r="AY11" s="267"/>
      <c r="AZ11" s="267"/>
      <c r="BA11" s="267"/>
      <c r="BB11" s="1200"/>
      <c r="BC11" s="1167">
        <v>1</v>
      </c>
      <c r="BD11" s="304"/>
      <c r="BE11" s="304"/>
      <c r="BF11" s="304"/>
      <c r="BG11" s="304"/>
      <c r="BH11" s="267"/>
      <c r="BI11" s="267"/>
      <c r="BJ11" s="267"/>
      <c r="BK11" s="267"/>
      <c r="BL11" s="267"/>
      <c r="BM11" s="267"/>
      <c r="BN11" s="267"/>
      <c r="BO11" s="267"/>
      <c r="BP11" s="267"/>
      <c r="BQ11" s="267"/>
      <c r="BR11" s="1168"/>
      <c r="BS11" s="304"/>
      <c r="BT11" s="304"/>
      <c r="BU11" s="304"/>
      <c r="BV11" s="304"/>
      <c r="BW11" s="304"/>
      <c r="BX11" s="304"/>
      <c r="BY11" s="1167" t="s">
        <v>2271</v>
      </c>
      <c r="BZ11" s="1169">
        <f>IF(ISERROR(VLOOKUP($K11,'LOB Ref'!$B$1:$H$7,3,FALSE)),"---",(VLOOKUP($K11,'LOB Ref'!$B$1:$H$7,3,FALSE)))</f>
        <v>261</v>
      </c>
      <c r="CA11" s="1169">
        <f t="shared" si="2"/>
        <v>261</v>
      </c>
      <c r="CB11" s="1169" t="s">
        <v>2271</v>
      </c>
      <c r="CC11" s="1169">
        <v>312</v>
      </c>
      <c r="CD11" s="1170">
        <f ca="1">TODAY()</f>
        <v>44057</v>
      </c>
      <c r="CE11" s="304"/>
      <c r="CF11" s="304"/>
      <c r="CG11" s="304"/>
      <c r="CH11" s="304"/>
      <c r="CI11" s="304"/>
      <c r="CJ11" s="304"/>
      <c r="CK11" s="304"/>
      <c r="CL11" s="304"/>
      <c r="CM11" s="304"/>
      <c r="CN11" s="304"/>
      <c r="CO11" s="304"/>
      <c r="CP11" s="304"/>
      <c r="CQ11" s="304"/>
      <c r="CR11" s="304"/>
      <c r="CS11" s="304"/>
      <c r="CT11" s="304"/>
      <c r="CU11" s="304"/>
      <c r="CV11" s="304"/>
      <c r="CW11" s="304"/>
      <c r="CX11" s="304"/>
      <c r="CY11" s="304"/>
      <c r="CZ11" s="304"/>
      <c r="DA11" s="304"/>
      <c r="DB11" s="304"/>
      <c r="DC11" s="304"/>
      <c r="DD11" s="304"/>
      <c r="DE11" s="304"/>
      <c r="DF11" s="304"/>
      <c r="DG11" s="304"/>
      <c r="DH11" s="304"/>
      <c r="DI11" s="304"/>
      <c r="DJ11" s="304"/>
      <c r="DK11" s="304"/>
      <c r="DL11" s="304"/>
      <c r="DM11" s="304"/>
      <c r="DN11" s="304"/>
      <c r="DO11" s="304"/>
      <c r="DP11" s="304"/>
      <c r="DQ11" s="304"/>
      <c r="DR11" s="304"/>
      <c r="DS11" s="304"/>
      <c r="DT11" s="304"/>
      <c r="DU11" s="304"/>
      <c r="DV11" s="304"/>
      <c r="DW11" s="304"/>
      <c r="DX11" s="304"/>
      <c r="DY11" s="304"/>
      <c r="DZ11" s="304"/>
      <c r="EA11" s="304"/>
      <c r="EB11" s="304"/>
      <c r="EC11" s="304"/>
      <c r="ED11" s="304"/>
      <c r="EE11" s="304"/>
      <c r="EF11" s="304"/>
      <c r="EG11" s="304"/>
      <c r="EH11" s="304"/>
      <c r="EI11" s="304"/>
      <c r="EJ11" s="304"/>
      <c r="EK11" s="304"/>
      <c r="EL11" s="304"/>
      <c r="EM11" s="304"/>
      <c r="EN11" s="304"/>
      <c r="EO11" s="304"/>
      <c r="EP11" s="304"/>
      <c r="EQ11" s="304"/>
      <c r="ER11" s="304"/>
      <c r="ES11" s="304"/>
      <c r="ET11" s="304"/>
      <c r="EU11" s="304"/>
      <c r="EV11" s="304"/>
      <c r="EW11" s="304"/>
      <c r="EX11" s="304"/>
      <c r="EY11" s="304"/>
      <c r="EZ11" s="304"/>
      <c r="FA11" s="304"/>
      <c r="FB11" s="304"/>
      <c r="FC11" s="304"/>
      <c r="FD11" s="304"/>
      <c r="FE11" s="304"/>
      <c r="FF11" s="304"/>
      <c r="FG11" s="304"/>
      <c r="FH11" s="304"/>
      <c r="FI11" s="304"/>
      <c r="FJ11" s="1167" t="s">
        <v>2272</v>
      </c>
      <c r="FK11" s="1167" t="s">
        <v>1654</v>
      </c>
      <c r="FL11" s="1171">
        <f>BR11</f>
        <v>0</v>
      </c>
      <c r="FM11" s="304"/>
      <c r="FN11" s="304"/>
      <c r="FO11" s="304"/>
      <c r="FP11" s="304"/>
      <c r="FQ11" s="304"/>
      <c r="FR11" s="1167" t="s">
        <v>1654</v>
      </c>
      <c r="FS11" s="1168"/>
    </row>
    <row r="12" spans="1:175" x14ac:dyDescent="0.2">
      <c r="A12" s="1172" t="str">
        <f>IF(A11="","",A11)</f>
        <v/>
      </c>
      <c r="B12" s="1172">
        <f t="shared" ref="B12" si="12">IF(B11="","---",B11)</f>
        <v>0</v>
      </c>
      <c r="C12" s="1172"/>
      <c r="D12" s="1172" t="str">
        <f>IF(D11="","---",D11)</f>
        <v>---</v>
      </c>
      <c r="E12" s="1172"/>
      <c r="F12" s="1172"/>
      <c r="G12" s="1172" t="s">
        <v>1654</v>
      </c>
      <c r="H12" s="1173">
        <f t="shared" ref="H12:I12" si="13">IF(H11="","---",H11)</f>
        <v>0</v>
      </c>
      <c r="I12" s="1173">
        <f t="shared" si="13"/>
        <v>365</v>
      </c>
      <c r="J12" s="1172" t="s">
        <v>2269</v>
      </c>
      <c r="K12" s="1172" t="str">
        <f t="shared" ref="K12" si="14">IF(K11="[ Dropdown Menu - Choose LOB ]","---",K11)</f>
        <v>Harco Auto Dealer (Quote)</v>
      </c>
      <c r="L12" s="1172"/>
      <c r="M12" s="1172"/>
      <c r="N12" s="1172"/>
      <c r="O12" s="1172"/>
      <c r="P12" s="1172"/>
      <c r="Q12" s="1172"/>
      <c r="R12" s="1172"/>
      <c r="S12" s="1172"/>
      <c r="T12" s="1172"/>
      <c r="U12" s="1172"/>
      <c r="V12" s="1172"/>
      <c r="W12" s="1172"/>
      <c r="X12" s="1172"/>
      <c r="Y12" s="1172"/>
      <c r="Z12" s="1172"/>
      <c r="AA12" s="1172"/>
      <c r="AB12" s="1172"/>
      <c r="AC12" s="1172"/>
      <c r="AD12" s="1172"/>
      <c r="AE12" s="1172"/>
      <c r="AF12" s="1172"/>
      <c r="AG12" s="1172"/>
      <c r="AH12" s="1172"/>
      <c r="AI12" s="1172"/>
      <c r="AJ12" s="1172"/>
      <c r="AK12" s="1172"/>
      <c r="AL12" s="1172"/>
      <c r="AM12" s="1172"/>
      <c r="AN12" s="1172"/>
      <c r="AO12" s="1172"/>
      <c r="AP12" s="1172"/>
      <c r="AQ12" s="1172"/>
      <c r="AR12" s="1172"/>
      <c r="AS12" s="1172"/>
      <c r="AT12" s="1172"/>
      <c r="AU12" s="1172"/>
      <c r="AV12" s="1172"/>
      <c r="AW12" s="1172"/>
      <c r="AX12" s="1172"/>
      <c r="AY12" s="1172"/>
      <c r="AZ12" s="1172"/>
      <c r="BA12" s="1172"/>
      <c r="BB12" s="1201" t="str">
        <f>IF(BB11="","---",BB11)</f>
        <v>---</v>
      </c>
      <c r="BC12" s="1172">
        <v>1</v>
      </c>
      <c r="BD12" s="1172"/>
      <c r="BE12" s="1172"/>
      <c r="BF12" s="1172"/>
      <c r="BG12" s="1172"/>
      <c r="BH12" s="1172" t="str">
        <f>IF(BH11="","---",BH11)</f>
        <v>---</v>
      </c>
      <c r="BI12" s="1172" t="str">
        <f>IF(BI11="","---",BI11)</f>
        <v>---</v>
      </c>
      <c r="BJ12" s="1172"/>
      <c r="BK12" s="1172"/>
      <c r="BL12" s="1172" t="str">
        <f>IF(BL11="","---",BL11)</f>
        <v>---</v>
      </c>
      <c r="BM12" s="1172"/>
      <c r="BN12" s="1172" t="str">
        <f>IF(BN11="","---",BN11)</f>
        <v>---</v>
      </c>
      <c r="BO12" s="1172"/>
      <c r="BP12" s="1172"/>
      <c r="BQ12" s="1172"/>
      <c r="BR12" s="1174" t="str">
        <f>IF(BR11="","---",BR11)</f>
        <v>---</v>
      </c>
      <c r="BS12" s="1172"/>
      <c r="BT12" s="1172"/>
      <c r="BU12" s="1172"/>
      <c r="BV12" s="1172"/>
      <c r="BW12" s="1172"/>
      <c r="BX12" s="1172"/>
      <c r="BY12" s="1172" t="s">
        <v>2271</v>
      </c>
      <c r="BZ12" s="1175">
        <f>IF(ISERROR(VLOOKUP($K11,'LOB Ref'!$B$1:$H$7,7,FALSE)),"---",(VLOOKUP($K11,'LOB Ref'!$B$1:$H$7,7,FALSE)))</f>
        <v>261</v>
      </c>
      <c r="CA12" s="1175">
        <f t="shared" si="2"/>
        <v>261</v>
      </c>
      <c r="CB12" s="1175" t="s">
        <v>2271</v>
      </c>
      <c r="CC12" s="1175">
        <f>IF(ISERROR(VLOOKUP($K11,'LOB Ref'!$B$1:$H$7,6,FALSE)),"---",(VLOOKUP($K11,'LOB Ref'!$B$1:$H$7,6,FALSE)))</f>
        <v>312</v>
      </c>
      <c r="CD12" s="1176">
        <f ca="1">IF(CD11="","---",CD11)</f>
        <v>44057</v>
      </c>
      <c r="CE12" s="1172"/>
      <c r="CF12" s="1172"/>
      <c r="CG12" s="1172"/>
      <c r="CH12" s="1172"/>
      <c r="CI12" s="1172"/>
      <c r="CJ12" s="1172"/>
      <c r="CK12" s="1172"/>
      <c r="CL12" s="1172"/>
      <c r="CM12" s="1172"/>
      <c r="CN12" s="1172"/>
      <c r="CO12" s="1172"/>
      <c r="CP12" s="1172"/>
      <c r="CQ12" s="1172"/>
      <c r="CR12" s="1172"/>
      <c r="CS12" s="1172"/>
      <c r="CT12" s="1172"/>
      <c r="CU12" s="1172"/>
      <c r="CV12" s="1172"/>
      <c r="CW12" s="1172"/>
      <c r="CX12" s="1172"/>
      <c r="CY12" s="1172"/>
      <c r="CZ12" s="1172"/>
      <c r="DA12" s="1172"/>
      <c r="DB12" s="1172"/>
      <c r="DC12" s="1172"/>
      <c r="DD12" s="1172"/>
      <c r="DE12" s="1172"/>
      <c r="DF12" s="1172"/>
      <c r="DG12" s="1172"/>
      <c r="DH12" s="1172"/>
      <c r="DI12" s="1172"/>
      <c r="DJ12" s="1172"/>
      <c r="DK12" s="1172"/>
      <c r="DL12" s="1172"/>
      <c r="DM12" s="1172"/>
      <c r="DN12" s="1172"/>
      <c r="DO12" s="1172"/>
      <c r="DP12" s="1172"/>
      <c r="DQ12" s="1172"/>
      <c r="DR12" s="1172"/>
      <c r="DS12" s="1172"/>
      <c r="DT12" s="1172"/>
      <c r="DU12" s="1172"/>
      <c r="DV12" s="1172"/>
      <c r="DW12" s="1172"/>
      <c r="DX12" s="1172"/>
      <c r="DY12" s="1172"/>
      <c r="DZ12" s="1172"/>
      <c r="EA12" s="1172"/>
      <c r="EB12" s="1172"/>
      <c r="EC12" s="1172"/>
      <c r="ED12" s="1172"/>
      <c r="EE12" s="1172"/>
      <c r="EF12" s="1172"/>
      <c r="EG12" s="1172"/>
      <c r="EH12" s="1172"/>
      <c r="EI12" s="1172"/>
      <c r="EJ12" s="1172"/>
      <c r="EK12" s="1172"/>
      <c r="EL12" s="1172"/>
      <c r="EM12" s="1172"/>
      <c r="EN12" s="1172"/>
      <c r="EO12" s="1172"/>
      <c r="EP12" s="1172"/>
      <c r="EQ12" s="1172"/>
      <c r="ER12" s="1172"/>
      <c r="ES12" s="1172"/>
      <c r="ET12" s="1172"/>
      <c r="EU12" s="1172"/>
      <c r="EV12" s="1172"/>
      <c r="EW12" s="1172"/>
      <c r="EX12" s="1172"/>
      <c r="EY12" s="1172"/>
      <c r="EZ12" s="1172"/>
      <c r="FA12" s="1172"/>
      <c r="FB12" s="1172"/>
      <c r="FC12" s="1172"/>
      <c r="FD12" s="1172"/>
      <c r="FE12" s="1172"/>
      <c r="FF12" s="1172"/>
      <c r="FG12" s="1172"/>
      <c r="FH12" s="1172"/>
      <c r="FI12" s="1172"/>
      <c r="FJ12" s="1172" t="s">
        <v>2273</v>
      </c>
      <c r="FK12" s="1172" t="s">
        <v>1654</v>
      </c>
      <c r="FL12" s="1174">
        <f>IF(FL11="","---",FL11)</f>
        <v>0</v>
      </c>
      <c r="FM12" s="1172"/>
      <c r="FN12" s="1172"/>
      <c r="FO12" s="1172"/>
      <c r="FP12" s="1172"/>
      <c r="FQ12" s="1172"/>
      <c r="FR12" s="1172" t="s">
        <v>1654</v>
      </c>
      <c r="FS12" s="1174" t="str">
        <f>IF(FS11="","---",FS11)</f>
        <v>---</v>
      </c>
    </row>
    <row r="13" spans="1:175" x14ac:dyDescent="0.2">
      <c r="A13" s="267"/>
      <c r="B13" s="538">
        <f t="shared" si="0"/>
        <v>0</v>
      </c>
      <c r="C13" s="267"/>
      <c r="D13" s="267"/>
      <c r="E13" s="304"/>
      <c r="F13" s="304"/>
      <c r="G13" s="1167" t="s">
        <v>1654</v>
      </c>
      <c r="H13" s="1199">
        <f t="shared" si="1"/>
        <v>0</v>
      </c>
      <c r="I13" s="1199">
        <f t="shared" ref="I13" si="15">H13+365</f>
        <v>365</v>
      </c>
      <c r="J13" s="1167" t="s">
        <v>2269</v>
      </c>
      <c r="K13" s="129" t="str">
        <f>IF(ISNA(VLOOKUP(A_Business_Type_Code_HC,CAT_DlrType_table,2,FALSE)),"[ Dropdown Menu - Choose LOB ]",(VLOOKUP(A_Business_Type_Code_HC,CAT_DlrType_table,2,FALSE)))</f>
        <v>Harco Auto Dealer (Quote)</v>
      </c>
      <c r="L13" s="267"/>
      <c r="M13" s="267"/>
      <c r="N13" s="267"/>
      <c r="O13" s="267"/>
      <c r="P13" s="267"/>
      <c r="Q13" s="267"/>
      <c r="R13" s="267"/>
      <c r="S13" s="267"/>
      <c r="T13" s="267"/>
      <c r="U13" s="267"/>
      <c r="V13" s="267"/>
      <c r="W13" s="267"/>
      <c r="X13" s="267"/>
      <c r="Y13" s="267"/>
      <c r="Z13" s="267"/>
      <c r="AA13" s="267"/>
      <c r="AB13" s="267"/>
      <c r="AC13" s="267"/>
      <c r="AD13" s="267"/>
      <c r="AE13" s="267"/>
      <c r="AF13" s="267"/>
      <c r="AG13" s="267"/>
      <c r="AH13" s="267"/>
      <c r="AI13" s="267"/>
      <c r="AJ13" s="267"/>
      <c r="AK13" s="267"/>
      <c r="AL13" s="267"/>
      <c r="AM13" s="267"/>
      <c r="AN13" s="267"/>
      <c r="AO13" s="267"/>
      <c r="AP13" s="267"/>
      <c r="AQ13" s="267"/>
      <c r="AR13" s="267"/>
      <c r="AS13" s="267"/>
      <c r="AT13" s="267"/>
      <c r="AU13" s="267"/>
      <c r="AV13" s="267"/>
      <c r="AW13" s="267"/>
      <c r="AX13" s="267"/>
      <c r="AY13" s="267"/>
      <c r="AZ13" s="267"/>
      <c r="BA13" s="267"/>
      <c r="BB13" s="1200"/>
      <c r="BC13" s="1167">
        <v>1</v>
      </c>
      <c r="BD13" s="304"/>
      <c r="BE13" s="304"/>
      <c r="BF13" s="304"/>
      <c r="BG13" s="304"/>
      <c r="BH13" s="267"/>
      <c r="BI13" s="267"/>
      <c r="BJ13" s="267"/>
      <c r="BK13" s="267"/>
      <c r="BL13" s="267"/>
      <c r="BM13" s="267"/>
      <c r="BN13" s="267"/>
      <c r="BO13" s="267"/>
      <c r="BP13" s="267"/>
      <c r="BQ13" s="267"/>
      <c r="BR13" s="1168"/>
      <c r="BS13" s="304"/>
      <c r="BT13" s="304"/>
      <c r="BU13" s="304"/>
      <c r="BV13" s="304"/>
      <c r="BW13" s="304"/>
      <c r="BX13" s="304"/>
      <c r="BY13" s="1167" t="s">
        <v>2271</v>
      </c>
      <c r="BZ13" s="1169">
        <f>IF(ISERROR(VLOOKUP($K13,'LOB Ref'!$B$1:$H$7,3,FALSE)),"---",(VLOOKUP($K13,'LOB Ref'!$B$1:$H$7,3,FALSE)))</f>
        <v>261</v>
      </c>
      <c r="CA13" s="1169">
        <f t="shared" si="2"/>
        <v>261</v>
      </c>
      <c r="CB13" s="1169" t="s">
        <v>2271</v>
      </c>
      <c r="CC13" s="1169">
        <v>312</v>
      </c>
      <c r="CD13" s="1170">
        <f ca="1">TODAY()</f>
        <v>44057</v>
      </c>
      <c r="CE13" s="304"/>
      <c r="CF13" s="304"/>
      <c r="CG13" s="304"/>
      <c r="CH13" s="304"/>
      <c r="CI13" s="304"/>
      <c r="CJ13" s="304"/>
      <c r="CK13" s="304"/>
      <c r="CL13" s="304"/>
      <c r="CM13" s="304"/>
      <c r="CN13" s="304"/>
      <c r="CO13" s="304"/>
      <c r="CP13" s="304"/>
      <c r="CQ13" s="304"/>
      <c r="CR13" s="304"/>
      <c r="CS13" s="304"/>
      <c r="CT13" s="304"/>
      <c r="CU13" s="304"/>
      <c r="CV13" s="304"/>
      <c r="CW13" s="304"/>
      <c r="CX13" s="304"/>
      <c r="CY13" s="304"/>
      <c r="CZ13" s="304"/>
      <c r="DA13" s="304"/>
      <c r="DB13" s="304"/>
      <c r="DC13" s="304"/>
      <c r="DD13" s="304"/>
      <c r="DE13" s="304"/>
      <c r="DF13" s="304"/>
      <c r="DG13" s="304"/>
      <c r="DH13" s="304"/>
      <c r="DI13" s="304"/>
      <c r="DJ13" s="304"/>
      <c r="DK13" s="304"/>
      <c r="DL13" s="304"/>
      <c r="DM13" s="304"/>
      <c r="DN13" s="304"/>
      <c r="DO13" s="304"/>
      <c r="DP13" s="304"/>
      <c r="DQ13" s="304"/>
      <c r="DR13" s="304"/>
      <c r="DS13" s="304"/>
      <c r="DT13" s="304"/>
      <c r="DU13" s="304"/>
      <c r="DV13" s="304"/>
      <c r="DW13" s="304"/>
      <c r="DX13" s="304"/>
      <c r="DY13" s="304"/>
      <c r="DZ13" s="304"/>
      <c r="EA13" s="304"/>
      <c r="EB13" s="304"/>
      <c r="EC13" s="304"/>
      <c r="ED13" s="304"/>
      <c r="EE13" s="304"/>
      <c r="EF13" s="304"/>
      <c r="EG13" s="304"/>
      <c r="EH13" s="304"/>
      <c r="EI13" s="304"/>
      <c r="EJ13" s="304"/>
      <c r="EK13" s="304"/>
      <c r="EL13" s="304"/>
      <c r="EM13" s="304"/>
      <c r="EN13" s="304"/>
      <c r="EO13" s="304"/>
      <c r="EP13" s="304"/>
      <c r="EQ13" s="304"/>
      <c r="ER13" s="304"/>
      <c r="ES13" s="304"/>
      <c r="ET13" s="304"/>
      <c r="EU13" s="304"/>
      <c r="EV13" s="304"/>
      <c r="EW13" s="304"/>
      <c r="EX13" s="304"/>
      <c r="EY13" s="304"/>
      <c r="EZ13" s="304"/>
      <c r="FA13" s="304"/>
      <c r="FB13" s="304"/>
      <c r="FC13" s="304"/>
      <c r="FD13" s="304"/>
      <c r="FE13" s="304"/>
      <c r="FF13" s="304"/>
      <c r="FG13" s="304"/>
      <c r="FH13" s="304"/>
      <c r="FI13" s="304"/>
      <c r="FJ13" s="1167" t="s">
        <v>2272</v>
      </c>
      <c r="FK13" s="1167" t="s">
        <v>1654</v>
      </c>
      <c r="FL13" s="1171">
        <f>BR13</f>
        <v>0</v>
      </c>
      <c r="FM13" s="304"/>
      <c r="FN13" s="304"/>
      <c r="FO13" s="304"/>
      <c r="FP13" s="304"/>
      <c r="FQ13" s="304"/>
      <c r="FR13" s="1167" t="s">
        <v>1654</v>
      </c>
      <c r="FS13" s="1168"/>
    </row>
    <row r="14" spans="1:175" x14ac:dyDescent="0.2">
      <c r="A14" s="1172" t="str">
        <f>IF(A13="","",A13)</f>
        <v/>
      </c>
      <c r="B14" s="1172">
        <f t="shared" ref="B14" si="16">IF(B13="","---",B13)</f>
        <v>0</v>
      </c>
      <c r="C14" s="1172"/>
      <c r="D14" s="1172" t="str">
        <f>IF(D13="","---",D13)</f>
        <v>---</v>
      </c>
      <c r="E14" s="1172"/>
      <c r="F14" s="1172"/>
      <c r="G14" s="1172" t="s">
        <v>1654</v>
      </c>
      <c r="H14" s="1173">
        <f t="shared" ref="H14:I14" si="17">IF(H13="","---",H13)</f>
        <v>0</v>
      </c>
      <c r="I14" s="1173">
        <f t="shared" si="17"/>
        <v>365</v>
      </c>
      <c r="J14" s="1172" t="s">
        <v>2269</v>
      </c>
      <c r="K14" s="1172" t="str">
        <f t="shared" ref="K14" si="18">IF(K13="[ Dropdown Menu - Choose LOB ]","---",K13)</f>
        <v>Harco Auto Dealer (Quote)</v>
      </c>
      <c r="L14" s="1172"/>
      <c r="M14" s="1172"/>
      <c r="N14" s="1172"/>
      <c r="O14" s="1172"/>
      <c r="P14" s="1172"/>
      <c r="Q14" s="1172"/>
      <c r="R14" s="1172"/>
      <c r="S14" s="1172"/>
      <c r="T14" s="1172"/>
      <c r="U14" s="1172"/>
      <c r="V14" s="1172"/>
      <c r="W14" s="1172"/>
      <c r="X14" s="1172"/>
      <c r="Y14" s="1172"/>
      <c r="Z14" s="1172"/>
      <c r="AA14" s="1172"/>
      <c r="AB14" s="1172"/>
      <c r="AC14" s="1172"/>
      <c r="AD14" s="1172"/>
      <c r="AE14" s="1172"/>
      <c r="AF14" s="1172"/>
      <c r="AG14" s="1172"/>
      <c r="AH14" s="1172"/>
      <c r="AI14" s="1172"/>
      <c r="AJ14" s="1172"/>
      <c r="AK14" s="1172"/>
      <c r="AL14" s="1172"/>
      <c r="AM14" s="1172"/>
      <c r="AN14" s="1172"/>
      <c r="AO14" s="1172"/>
      <c r="AP14" s="1172"/>
      <c r="AQ14" s="1172"/>
      <c r="AR14" s="1172"/>
      <c r="AS14" s="1172"/>
      <c r="AT14" s="1172"/>
      <c r="AU14" s="1172"/>
      <c r="AV14" s="1172"/>
      <c r="AW14" s="1172"/>
      <c r="AX14" s="1172"/>
      <c r="AY14" s="1172"/>
      <c r="AZ14" s="1172"/>
      <c r="BA14" s="1172"/>
      <c r="BB14" s="1201" t="str">
        <f>IF(BB13="","---",BB13)</f>
        <v>---</v>
      </c>
      <c r="BC14" s="1172">
        <v>1</v>
      </c>
      <c r="BD14" s="1172"/>
      <c r="BE14" s="1172"/>
      <c r="BF14" s="1172"/>
      <c r="BG14" s="1172"/>
      <c r="BH14" s="1172" t="str">
        <f>IF(BH13="","---",BH13)</f>
        <v>---</v>
      </c>
      <c r="BI14" s="1172" t="str">
        <f>IF(BI13="","---",BI13)</f>
        <v>---</v>
      </c>
      <c r="BJ14" s="1172"/>
      <c r="BK14" s="1172"/>
      <c r="BL14" s="1172" t="str">
        <f>IF(BL13="","---",BL13)</f>
        <v>---</v>
      </c>
      <c r="BM14" s="1172"/>
      <c r="BN14" s="1172" t="str">
        <f>IF(BN13="","---",BN13)</f>
        <v>---</v>
      </c>
      <c r="BO14" s="1172"/>
      <c r="BP14" s="1172"/>
      <c r="BQ14" s="1172"/>
      <c r="BR14" s="1174" t="str">
        <f>IF(BR13="","---",BR13)</f>
        <v>---</v>
      </c>
      <c r="BS14" s="1172"/>
      <c r="BT14" s="1172"/>
      <c r="BU14" s="1172"/>
      <c r="BV14" s="1172"/>
      <c r="BW14" s="1172"/>
      <c r="BX14" s="1172"/>
      <c r="BY14" s="1172" t="s">
        <v>2271</v>
      </c>
      <c r="BZ14" s="1175">
        <f>IF(ISERROR(VLOOKUP($K13,'LOB Ref'!$B$1:$H$7,7,FALSE)),"---",(VLOOKUP($K13,'LOB Ref'!$B$1:$H$7,7,FALSE)))</f>
        <v>261</v>
      </c>
      <c r="CA14" s="1175">
        <f t="shared" si="2"/>
        <v>261</v>
      </c>
      <c r="CB14" s="1175" t="s">
        <v>2271</v>
      </c>
      <c r="CC14" s="1175">
        <f>IF(ISERROR(VLOOKUP($K13,'LOB Ref'!$B$1:$H$7,6,FALSE)),"---",(VLOOKUP($K13,'LOB Ref'!$B$1:$H$7,6,FALSE)))</f>
        <v>312</v>
      </c>
      <c r="CD14" s="1176">
        <f ca="1">IF(CD13="","---",CD13)</f>
        <v>44057</v>
      </c>
      <c r="CE14" s="1172"/>
      <c r="CF14" s="1172"/>
      <c r="CG14" s="1172"/>
      <c r="CH14" s="1172"/>
      <c r="CI14" s="1172"/>
      <c r="CJ14" s="1172"/>
      <c r="CK14" s="1172"/>
      <c r="CL14" s="1172"/>
      <c r="CM14" s="1172"/>
      <c r="CN14" s="1172"/>
      <c r="CO14" s="1172"/>
      <c r="CP14" s="1172"/>
      <c r="CQ14" s="1172"/>
      <c r="CR14" s="1172"/>
      <c r="CS14" s="1172"/>
      <c r="CT14" s="1172"/>
      <c r="CU14" s="1172"/>
      <c r="CV14" s="1172"/>
      <c r="CW14" s="1172"/>
      <c r="CX14" s="1172"/>
      <c r="CY14" s="1172"/>
      <c r="CZ14" s="1172"/>
      <c r="DA14" s="1172"/>
      <c r="DB14" s="1172"/>
      <c r="DC14" s="1172"/>
      <c r="DD14" s="1172"/>
      <c r="DE14" s="1172"/>
      <c r="DF14" s="1172"/>
      <c r="DG14" s="1172"/>
      <c r="DH14" s="1172"/>
      <c r="DI14" s="1172"/>
      <c r="DJ14" s="1172"/>
      <c r="DK14" s="1172"/>
      <c r="DL14" s="1172"/>
      <c r="DM14" s="1172"/>
      <c r="DN14" s="1172"/>
      <c r="DO14" s="1172"/>
      <c r="DP14" s="1172"/>
      <c r="DQ14" s="1172"/>
      <c r="DR14" s="1172"/>
      <c r="DS14" s="1172"/>
      <c r="DT14" s="1172"/>
      <c r="DU14" s="1172"/>
      <c r="DV14" s="1172"/>
      <c r="DW14" s="1172"/>
      <c r="DX14" s="1172"/>
      <c r="DY14" s="1172"/>
      <c r="DZ14" s="1172"/>
      <c r="EA14" s="1172"/>
      <c r="EB14" s="1172"/>
      <c r="EC14" s="1172"/>
      <c r="ED14" s="1172"/>
      <c r="EE14" s="1172"/>
      <c r="EF14" s="1172"/>
      <c r="EG14" s="1172"/>
      <c r="EH14" s="1172"/>
      <c r="EI14" s="1172"/>
      <c r="EJ14" s="1172"/>
      <c r="EK14" s="1172"/>
      <c r="EL14" s="1172"/>
      <c r="EM14" s="1172"/>
      <c r="EN14" s="1172"/>
      <c r="EO14" s="1172"/>
      <c r="EP14" s="1172"/>
      <c r="EQ14" s="1172"/>
      <c r="ER14" s="1172"/>
      <c r="ES14" s="1172"/>
      <c r="ET14" s="1172"/>
      <c r="EU14" s="1172"/>
      <c r="EV14" s="1172"/>
      <c r="EW14" s="1172"/>
      <c r="EX14" s="1172"/>
      <c r="EY14" s="1172"/>
      <c r="EZ14" s="1172"/>
      <c r="FA14" s="1172"/>
      <c r="FB14" s="1172"/>
      <c r="FC14" s="1172"/>
      <c r="FD14" s="1172"/>
      <c r="FE14" s="1172"/>
      <c r="FF14" s="1172"/>
      <c r="FG14" s="1172"/>
      <c r="FH14" s="1172"/>
      <c r="FI14" s="1172"/>
      <c r="FJ14" s="1172" t="s">
        <v>2273</v>
      </c>
      <c r="FK14" s="1172" t="s">
        <v>1654</v>
      </c>
      <c r="FL14" s="1174">
        <f>IF(FL13="","---",FL13)</f>
        <v>0</v>
      </c>
      <c r="FM14" s="1172"/>
      <c r="FN14" s="1172"/>
      <c r="FO14" s="1172"/>
      <c r="FP14" s="1172"/>
      <c r="FQ14" s="1172"/>
      <c r="FR14" s="1172" t="s">
        <v>1654</v>
      </c>
      <c r="FS14" s="1174" t="str">
        <f>IF(FS13="","---",FS13)</f>
        <v>---</v>
      </c>
    </row>
    <row r="15" spans="1:175" x14ac:dyDescent="0.2">
      <c r="A15" s="267"/>
      <c r="B15" s="538">
        <f t="shared" si="0"/>
        <v>0</v>
      </c>
      <c r="C15" s="267"/>
      <c r="D15" s="267"/>
      <c r="E15" s="304"/>
      <c r="F15" s="304"/>
      <c r="G15" s="1167" t="s">
        <v>1654</v>
      </c>
      <c r="H15" s="1199">
        <f t="shared" si="1"/>
        <v>0</v>
      </c>
      <c r="I15" s="1199">
        <f t="shared" ref="I15" si="19">H15+365</f>
        <v>365</v>
      </c>
      <c r="J15" s="1167" t="s">
        <v>2269</v>
      </c>
      <c r="K15" s="129" t="str">
        <f>IF(ISNA(VLOOKUP(A_Business_Type_Code_HC,CAT_DlrType_table,2,FALSE)),"[ Dropdown Menu - Choose LOB ]",(VLOOKUP(A_Business_Type_Code_HC,CAT_DlrType_table,2,FALSE)))</f>
        <v>Harco Auto Dealer (Quote)</v>
      </c>
      <c r="L15" s="267"/>
      <c r="M15" s="267"/>
      <c r="N15" s="267"/>
      <c r="O15" s="267"/>
      <c r="P15" s="267"/>
      <c r="Q15" s="267"/>
      <c r="R15" s="267"/>
      <c r="S15" s="267"/>
      <c r="T15" s="267"/>
      <c r="U15" s="267"/>
      <c r="V15" s="267"/>
      <c r="W15" s="267"/>
      <c r="X15" s="267"/>
      <c r="Y15" s="267"/>
      <c r="Z15" s="267"/>
      <c r="AA15" s="267"/>
      <c r="AB15" s="267"/>
      <c r="AC15" s="267"/>
      <c r="AD15" s="267"/>
      <c r="AE15" s="267"/>
      <c r="AF15" s="267"/>
      <c r="AG15" s="267"/>
      <c r="AH15" s="267"/>
      <c r="AI15" s="267"/>
      <c r="AJ15" s="267"/>
      <c r="AK15" s="267"/>
      <c r="AL15" s="267"/>
      <c r="AM15" s="267"/>
      <c r="AN15" s="267"/>
      <c r="AO15" s="267"/>
      <c r="AP15" s="267"/>
      <c r="AQ15" s="267"/>
      <c r="AR15" s="267"/>
      <c r="AS15" s="267"/>
      <c r="AT15" s="267"/>
      <c r="AU15" s="267"/>
      <c r="AV15" s="267"/>
      <c r="AW15" s="267"/>
      <c r="AX15" s="267"/>
      <c r="AY15" s="267"/>
      <c r="AZ15" s="267"/>
      <c r="BA15" s="267"/>
      <c r="BB15" s="1200"/>
      <c r="BC15" s="1167">
        <v>1</v>
      </c>
      <c r="BD15" s="304"/>
      <c r="BE15" s="304"/>
      <c r="BF15" s="304"/>
      <c r="BG15" s="304"/>
      <c r="BH15" s="267"/>
      <c r="BI15" s="267"/>
      <c r="BJ15" s="267"/>
      <c r="BK15" s="267"/>
      <c r="BL15" s="267"/>
      <c r="BM15" s="267"/>
      <c r="BN15" s="267"/>
      <c r="BO15" s="267"/>
      <c r="BP15" s="267"/>
      <c r="BQ15" s="267"/>
      <c r="BR15" s="1168"/>
      <c r="BS15" s="304"/>
      <c r="BT15" s="304"/>
      <c r="BU15" s="304"/>
      <c r="BV15" s="304"/>
      <c r="BW15" s="304"/>
      <c r="BX15" s="304"/>
      <c r="BY15" s="1167" t="s">
        <v>2271</v>
      </c>
      <c r="BZ15" s="1169">
        <f>IF(ISERROR(VLOOKUP($K15,'LOB Ref'!$B$1:$H$7,3,FALSE)),"---",(VLOOKUP($K15,'LOB Ref'!$B$1:$H$7,3,FALSE)))</f>
        <v>261</v>
      </c>
      <c r="CA15" s="1169">
        <f t="shared" si="2"/>
        <v>261</v>
      </c>
      <c r="CB15" s="1169" t="s">
        <v>2271</v>
      </c>
      <c r="CC15" s="1169">
        <v>312</v>
      </c>
      <c r="CD15" s="1170">
        <f ca="1">TODAY()</f>
        <v>44057</v>
      </c>
      <c r="CE15" s="304"/>
      <c r="CF15" s="304"/>
      <c r="CG15" s="304"/>
      <c r="CH15" s="304"/>
      <c r="CI15" s="304"/>
      <c r="CJ15" s="304"/>
      <c r="CK15" s="304"/>
      <c r="CL15" s="304"/>
      <c r="CM15" s="304"/>
      <c r="CN15" s="304"/>
      <c r="CO15" s="304"/>
      <c r="CP15" s="304"/>
      <c r="CQ15" s="304"/>
      <c r="CR15" s="304"/>
      <c r="CS15" s="304"/>
      <c r="CT15" s="304"/>
      <c r="CU15" s="304"/>
      <c r="CV15" s="304"/>
      <c r="CW15" s="304"/>
      <c r="CX15" s="304"/>
      <c r="CY15" s="304"/>
      <c r="CZ15" s="304"/>
      <c r="DA15" s="304"/>
      <c r="DB15" s="304"/>
      <c r="DC15" s="304"/>
      <c r="DD15" s="304"/>
      <c r="DE15" s="304"/>
      <c r="DF15" s="304"/>
      <c r="DG15" s="304"/>
      <c r="DH15" s="304"/>
      <c r="DI15" s="304"/>
      <c r="DJ15" s="304"/>
      <c r="DK15" s="304"/>
      <c r="DL15" s="304"/>
      <c r="DM15" s="304"/>
      <c r="DN15" s="304"/>
      <c r="DO15" s="304"/>
      <c r="DP15" s="304"/>
      <c r="DQ15" s="304"/>
      <c r="DR15" s="304"/>
      <c r="DS15" s="304"/>
      <c r="DT15" s="304"/>
      <c r="DU15" s="304"/>
      <c r="DV15" s="304"/>
      <c r="DW15" s="304"/>
      <c r="DX15" s="304"/>
      <c r="DY15" s="304"/>
      <c r="DZ15" s="304"/>
      <c r="EA15" s="304"/>
      <c r="EB15" s="304"/>
      <c r="EC15" s="304"/>
      <c r="ED15" s="304"/>
      <c r="EE15" s="304"/>
      <c r="EF15" s="304"/>
      <c r="EG15" s="304"/>
      <c r="EH15" s="304"/>
      <c r="EI15" s="304"/>
      <c r="EJ15" s="304"/>
      <c r="EK15" s="304"/>
      <c r="EL15" s="304"/>
      <c r="EM15" s="304"/>
      <c r="EN15" s="304"/>
      <c r="EO15" s="304"/>
      <c r="EP15" s="304"/>
      <c r="EQ15" s="304"/>
      <c r="ER15" s="304"/>
      <c r="ES15" s="304"/>
      <c r="ET15" s="304"/>
      <c r="EU15" s="304"/>
      <c r="EV15" s="304"/>
      <c r="EW15" s="304"/>
      <c r="EX15" s="304"/>
      <c r="EY15" s="304"/>
      <c r="EZ15" s="304"/>
      <c r="FA15" s="304"/>
      <c r="FB15" s="304"/>
      <c r="FC15" s="304"/>
      <c r="FD15" s="304"/>
      <c r="FE15" s="304"/>
      <c r="FF15" s="304"/>
      <c r="FG15" s="304"/>
      <c r="FH15" s="304"/>
      <c r="FI15" s="304"/>
      <c r="FJ15" s="1167" t="s">
        <v>2272</v>
      </c>
      <c r="FK15" s="1167" t="s">
        <v>1654</v>
      </c>
      <c r="FL15" s="1171">
        <f>BR15</f>
        <v>0</v>
      </c>
      <c r="FM15" s="304"/>
      <c r="FN15" s="304"/>
      <c r="FO15" s="304"/>
      <c r="FP15" s="304"/>
      <c r="FQ15" s="304"/>
      <c r="FR15" s="1167" t="s">
        <v>1654</v>
      </c>
      <c r="FS15" s="1168"/>
    </row>
    <row r="16" spans="1:175" x14ac:dyDescent="0.2">
      <c r="A16" s="1172" t="str">
        <f>IF(A15="","",A15)</f>
        <v/>
      </c>
      <c r="B16" s="1172">
        <f t="shared" ref="B16" si="20">IF(B15="","---",B15)</f>
        <v>0</v>
      </c>
      <c r="C16" s="1172"/>
      <c r="D16" s="1172" t="str">
        <f>IF(D15="","---",D15)</f>
        <v>---</v>
      </c>
      <c r="E16" s="1172"/>
      <c r="F16" s="1172"/>
      <c r="G16" s="1172" t="s">
        <v>1654</v>
      </c>
      <c r="H16" s="1173">
        <f t="shared" ref="H16:I16" si="21">IF(H15="","---",H15)</f>
        <v>0</v>
      </c>
      <c r="I16" s="1173">
        <f t="shared" si="21"/>
        <v>365</v>
      </c>
      <c r="J16" s="1172" t="s">
        <v>2269</v>
      </c>
      <c r="K16" s="1172" t="str">
        <f t="shared" ref="K16" si="22">IF(K15="[ Dropdown Menu - Choose LOB ]","---",K15)</f>
        <v>Harco Auto Dealer (Quote)</v>
      </c>
      <c r="L16" s="1172"/>
      <c r="M16" s="1172"/>
      <c r="N16" s="1172"/>
      <c r="O16" s="1172"/>
      <c r="P16" s="1172"/>
      <c r="Q16" s="1172"/>
      <c r="R16" s="1172"/>
      <c r="S16" s="1172"/>
      <c r="T16" s="1172"/>
      <c r="U16" s="1172"/>
      <c r="V16" s="1172"/>
      <c r="W16" s="1172"/>
      <c r="X16" s="1172"/>
      <c r="Y16" s="1172"/>
      <c r="Z16" s="1172"/>
      <c r="AA16" s="1172"/>
      <c r="AB16" s="1172"/>
      <c r="AC16" s="1172"/>
      <c r="AD16" s="1172"/>
      <c r="AE16" s="1172"/>
      <c r="AF16" s="1172"/>
      <c r="AG16" s="1172"/>
      <c r="AH16" s="1172"/>
      <c r="AI16" s="1172"/>
      <c r="AJ16" s="1172"/>
      <c r="AK16" s="1172"/>
      <c r="AL16" s="1172"/>
      <c r="AM16" s="1172"/>
      <c r="AN16" s="1172"/>
      <c r="AO16" s="1172"/>
      <c r="AP16" s="1172"/>
      <c r="AQ16" s="1172"/>
      <c r="AR16" s="1172"/>
      <c r="AS16" s="1172"/>
      <c r="AT16" s="1172"/>
      <c r="AU16" s="1172"/>
      <c r="AV16" s="1172"/>
      <c r="AW16" s="1172"/>
      <c r="AX16" s="1172"/>
      <c r="AY16" s="1172"/>
      <c r="AZ16" s="1172"/>
      <c r="BA16" s="1172"/>
      <c r="BB16" s="1201" t="str">
        <f>IF(BB15="","---",BB15)</f>
        <v>---</v>
      </c>
      <c r="BC16" s="1172">
        <v>1</v>
      </c>
      <c r="BD16" s="1172"/>
      <c r="BE16" s="1172"/>
      <c r="BF16" s="1172"/>
      <c r="BG16" s="1172"/>
      <c r="BH16" s="1172" t="str">
        <f>IF(BH15="","---",BH15)</f>
        <v>---</v>
      </c>
      <c r="BI16" s="1172" t="str">
        <f>IF(BI15="","---",BI15)</f>
        <v>---</v>
      </c>
      <c r="BJ16" s="1172"/>
      <c r="BK16" s="1172"/>
      <c r="BL16" s="1172" t="str">
        <f>IF(BL15="","---",BL15)</f>
        <v>---</v>
      </c>
      <c r="BM16" s="1172"/>
      <c r="BN16" s="1172" t="str">
        <f>IF(BN15="","---",BN15)</f>
        <v>---</v>
      </c>
      <c r="BO16" s="1172"/>
      <c r="BP16" s="1172"/>
      <c r="BQ16" s="1172"/>
      <c r="BR16" s="1174" t="str">
        <f>IF(BR15="","---",BR15)</f>
        <v>---</v>
      </c>
      <c r="BS16" s="1172"/>
      <c r="BT16" s="1172"/>
      <c r="BU16" s="1172"/>
      <c r="BV16" s="1172"/>
      <c r="BW16" s="1172"/>
      <c r="BX16" s="1172"/>
      <c r="BY16" s="1172" t="s">
        <v>2271</v>
      </c>
      <c r="BZ16" s="1175">
        <f>IF(ISERROR(VLOOKUP($K15,'LOB Ref'!$B$1:$H$7,7,FALSE)),"---",(VLOOKUP($K15,'LOB Ref'!$B$1:$H$7,7,FALSE)))</f>
        <v>261</v>
      </c>
      <c r="CA16" s="1175">
        <f t="shared" si="2"/>
        <v>261</v>
      </c>
      <c r="CB16" s="1175" t="s">
        <v>2271</v>
      </c>
      <c r="CC16" s="1175">
        <f>IF(ISERROR(VLOOKUP($K15,'LOB Ref'!$B$1:$H$7,6,FALSE)),"---",(VLOOKUP($K15,'LOB Ref'!$B$1:$H$7,6,FALSE)))</f>
        <v>312</v>
      </c>
      <c r="CD16" s="1176">
        <f ca="1">IF(CD15="","---",CD15)</f>
        <v>44057</v>
      </c>
      <c r="CE16" s="1172"/>
      <c r="CF16" s="1172"/>
      <c r="CG16" s="1172"/>
      <c r="CH16" s="1172"/>
      <c r="CI16" s="1172"/>
      <c r="CJ16" s="1172"/>
      <c r="CK16" s="1172"/>
      <c r="CL16" s="1172"/>
      <c r="CM16" s="1172"/>
      <c r="CN16" s="1172"/>
      <c r="CO16" s="1172"/>
      <c r="CP16" s="1172"/>
      <c r="CQ16" s="1172"/>
      <c r="CR16" s="1172"/>
      <c r="CS16" s="1172"/>
      <c r="CT16" s="1172"/>
      <c r="CU16" s="1172"/>
      <c r="CV16" s="1172"/>
      <c r="CW16" s="1172"/>
      <c r="CX16" s="1172"/>
      <c r="CY16" s="1172"/>
      <c r="CZ16" s="1172"/>
      <c r="DA16" s="1172"/>
      <c r="DB16" s="1172"/>
      <c r="DC16" s="1172"/>
      <c r="DD16" s="1172"/>
      <c r="DE16" s="1172"/>
      <c r="DF16" s="1172"/>
      <c r="DG16" s="1172"/>
      <c r="DH16" s="1172"/>
      <c r="DI16" s="1172"/>
      <c r="DJ16" s="1172"/>
      <c r="DK16" s="1172"/>
      <c r="DL16" s="1172"/>
      <c r="DM16" s="1172"/>
      <c r="DN16" s="1172"/>
      <c r="DO16" s="1172"/>
      <c r="DP16" s="1172"/>
      <c r="DQ16" s="1172"/>
      <c r="DR16" s="1172"/>
      <c r="DS16" s="1172"/>
      <c r="DT16" s="1172"/>
      <c r="DU16" s="1172"/>
      <c r="DV16" s="1172"/>
      <c r="DW16" s="1172"/>
      <c r="DX16" s="1172"/>
      <c r="DY16" s="1172"/>
      <c r="DZ16" s="1172"/>
      <c r="EA16" s="1172"/>
      <c r="EB16" s="1172"/>
      <c r="EC16" s="1172"/>
      <c r="ED16" s="1172"/>
      <c r="EE16" s="1172"/>
      <c r="EF16" s="1172"/>
      <c r="EG16" s="1172"/>
      <c r="EH16" s="1172"/>
      <c r="EI16" s="1172"/>
      <c r="EJ16" s="1172"/>
      <c r="EK16" s="1172"/>
      <c r="EL16" s="1172"/>
      <c r="EM16" s="1172"/>
      <c r="EN16" s="1172"/>
      <c r="EO16" s="1172"/>
      <c r="EP16" s="1172"/>
      <c r="EQ16" s="1172"/>
      <c r="ER16" s="1172"/>
      <c r="ES16" s="1172"/>
      <c r="ET16" s="1172"/>
      <c r="EU16" s="1172"/>
      <c r="EV16" s="1172"/>
      <c r="EW16" s="1172"/>
      <c r="EX16" s="1172"/>
      <c r="EY16" s="1172"/>
      <c r="EZ16" s="1172"/>
      <c r="FA16" s="1172"/>
      <c r="FB16" s="1172"/>
      <c r="FC16" s="1172"/>
      <c r="FD16" s="1172"/>
      <c r="FE16" s="1172"/>
      <c r="FF16" s="1172"/>
      <c r="FG16" s="1172"/>
      <c r="FH16" s="1172"/>
      <c r="FI16" s="1172"/>
      <c r="FJ16" s="1172" t="s">
        <v>2273</v>
      </c>
      <c r="FK16" s="1172" t="s">
        <v>1654</v>
      </c>
      <c r="FL16" s="1174">
        <f>IF(FL15="","---",FL15)</f>
        <v>0</v>
      </c>
      <c r="FM16" s="1172"/>
      <c r="FN16" s="1172"/>
      <c r="FO16" s="1172"/>
      <c r="FP16" s="1172"/>
      <c r="FQ16" s="1172"/>
      <c r="FR16" s="1172" t="s">
        <v>1654</v>
      </c>
      <c r="FS16" s="1174" t="str">
        <f>IF(FS15="","---",FS15)</f>
        <v>---</v>
      </c>
    </row>
    <row r="17" spans="1:175" x14ac:dyDescent="0.2">
      <c r="A17" s="267"/>
      <c r="B17" s="538">
        <f t="shared" si="0"/>
        <v>0</v>
      </c>
      <c r="C17" s="267"/>
      <c r="D17" s="267"/>
      <c r="E17" s="304"/>
      <c r="F17" s="304"/>
      <c r="G17" s="1167" t="s">
        <v>1654</v>
      </c>
      <c r="H17" s="1199">
        <f t="shared" si="1"/>
        <v>0</v>
      </c>
      <c r="I17" s="1199">
        <f t="shared" ref="I17" si="23">H17+365</f>
        <v>365</v>
      </c>
      <c r="J17" s="1167" t="s">
        <v>2269</v>
      </c>
      <c r="K17" s="129" t="str">
        <f>IF(ISNA(VLOOKUP(A_Business_Type_Code_HC,CAT_DlrType_table,2,FALSE)),"[ Dropdown Menu - Choose LOB ]",(VLOOKUP(A_Business_Type_Code_HC,CAT_DlrType_table,2,FALSE)))</f>
        <v>Harco Auto Dealer (Quote)</v>
      </c>
      <c r="L17" s="267"/>
      <c r="M17" s="267"/>
      <c r="N17" s="267"/>
      <c r="O17" s="267"/>
      <c r="P17" s="267"/>
      <c r="Q17" s="267"/>
      <c r="R17" s="267"/>
      <c r="S17" s="267"/>
      <c r="T17" s="267"/>
      <c r="U17" s="267"/>
      <c r="V17" s="267"/>
      <c r="W17" s="267"/>
      <c r="X17" s="267"/>
      <c r="Y17" s="267"/>
      <c r="Z17" s="267"/>
      <c r="AA17" s="267"/>
      <c r="AB17" s="267"/>
      <c r="AC17" s="267"/>
      <c r="AD17" s="267"/>
      <c r="AE17" s="267"/>
      <c r="AF17" s="267"/>
      <c r="AG17" s="267"/>
      <c r="AH17" s="267"/>
      <c r="AI17" s="267"/>
      <c r="AJ17" s="267"/>
      <c r="AK17" s="267"/>
      <c r="AL17" s="267"/>
      <c r="AM17" s="267"/>
      <c r="AN17" s="267"/>
      <c r="AO17" s="267"/>
      <c r="AP17" s="267"/>
      <c r="AQ17" s="267"/>
      <c r="AR17" s="267"/>
      <c r="AS17" s="267"/>
      <c r="AT17" s="267"/>
      <c r="AU17" s="267"/>
      <c r="AV17" s="267"/>
      <c r="AW17" s="267"/>
      <c r="AX17" s="267"/>
      <c r="AY17" s="267"/>
      <c r="AZ17" s="267"/>
      <c r="BA17" s="267"/>
      <c r="BB17" s="1200"/>
      <c r="BC17" s="1167">
        <v>1</v>
      </c>
      <c r="BD17" s="304"/>
      <c r="BE17" s="304"/>
      <c r="BF17" s="304"/>
      <c r="BG17" s="304"/>
      <c r="BH17" s="267"/>
      <c r="BI17" s="267"/>
      <c r="BJ17" s="267"/>
      <c r="BK17" s="267"/>
      <c r="BL17" s="267"/>
      <c r="BM17" s="267"/>
      <c r="BN17" s="267"/>
      <c r="BO17" s="267"/>
      <c r="BP17" s="267"/>
      <c r="BQ17" s="267"/>
      <c r="BR17" s="1168"/>
      <c r="BS17" s="304"/>
      <c r="BT17" s="304"/>
      <c r="BU17" s="304"/>
      <c r="BV17" s="304"/>
      <c r="BW17" s="304"/>
      <c r="BX17" s="304"/>
      <c r="BY17" s="1167" t="s">
        <v>2271</v>
      </c>
      <c r="BZ17" s="1169">
        <f>IF(ISERROR(VLOOKUP($K17,'LOB Ref'!$B$1:$H$7,3,FALSE)),"---",(VLOOKUP($K17,'LOB Ref'!$B$1:$H$7,3,FALSE)))</f>
        <v>261</v>
      </c>
      <c r="CA17" s="1169">
        <f t="shared" si="2"/>
        <v>261</v>
      </c>
      <c r="CB17" s="1169" t="s">
        <v>2271</v>
      </c>
      <c r="CC17" s="1169">
        <v>312</v>
      </c>
      <c r="CD17" s="1170">
        <f ca="1">TODAY()</f>
        <v>44057</v>
      </c>
      <c r="CE17" s="304"/>
      <c r="CF17" s="304"/>
      <c r="CG17" s="304"/>
      <c r="CH17" s="304"/>
      <c r="CI17" s="304"/>
      <c r="CJ17" s="304"/>
      <c r="CK17" s="304"/>
      <c r="CL17" s="304"/>
      <c r="CM17" s="304"/>
      <c r="CN17" s="304"/>
      <c r="CO17" s="304"/>
      <c r="CP17" s="304"/>
      <c r="CQ17" s="304"/>
      <c r="CR17" s="304"/>
      <c r="CS17" s="304"/>
      <c r="CT17" s="304"/>
      <c r="CU17" s="304"/>
      <c r="CV17" s="304"/>
      <c r="CW17" s="304"/>
      <c r="CX17" s="304"/>
      <c r="CY17" s="304"/>
      <c r="CZ17" s="304"/>
      <c r="DA17" s="304"/>
      <c r="DB17" s="304"/>
      <c r="DC17" s="304"/>
      <c r="DD17" s="304"/>
      <c r="DE17" s="304"/>
      <c r="DF17" s="304"/>
      <c r="DG17" s="304"/>
      <c r="DH17" s="304"/>
      <c r="DI17" s="304"/>
      <c r="DJ17" s="304"/>
      <c r="DK17" s="304"/>
      <c r="DL17" s="304"/>
      <c r="DM17" s="304"/>
      <c r="DN17" s="304"/>
      <c r="DO17" s="304"/>
      <c r="DP17" s="304"/>
      <c r="DQ17" s="304"/>
      <c r="DR17" s="304"/>
      <c r="DS17" s="304"/>
      <c r="DT17" s="304"/>
      <c r="DU17" s="304"/>
      <c r="DV17" s="304"/>
      <c r="DW17" s="304"/>
      <c r="DX17" s="304"/>
      <c r="DY17" s="304"/>
      <c r="DZ17" s="304"/>
      <c r="EA17" s="304"/>
      <c r="EB17" s="304"/>
      <c r="EC17" s="304"/>
      <c r="ED17" s="304"/>
      <c r="EE17" s="304"/>
      <c r="EF17" s="304"/>
      <c r="EG17" s="304"/>
      <c r="EH17" s="304"/>
      <c r="EI17" s="304"/>
      <c r="EJ17" s="304"/>
      <c r="EK17" s="304"/>
      <c r="EL17" s="304"/>
      <c r="EM17" s="304"/>
      <c r="EN17" s="304"/>
      <c r="EO17" s="304"/>
      <c r="EP17" s="304"/>
      <c r="EQ17" s="304"/>
      <c r="ER17" s="304"/>
      <c r="ES17" s="304"/>
      <c r="ET17" s="304"/>
      <c r="EU17" s="304"/>
      <c r="EV17" s="304"/>
      <c r="EW17" s="304"/>
      <c r="EX17" s="304"/>
      <c r="EY17" s="304"/>
      <c r="EZ17" s="304"/>
      <c r="FA17" s="304"/>
      <c r="FB17" s="304"/>
      <c r="FC17" s="304"/>
      <c r="FD17" s="304"/>
      <c r="FE17" s="304"/>
      <c r="FF17" s="304"/>
      <c r="FG17" s="304"/>
      <c r="FH17" s="304"/>
      <c r="FI17" s="304"/>
      <c r="FJ17" s="1167" t="s">
        <v>2272</v>
      </c>
      <c r="FK17" s="1167" t="s">
        <v>1654</v>
      </c>
      <c r="FL17" s="1171">
        <f>BR17</f>
        <v>0</v>
      </c>
      <c r="FM17" s="304"/>
      <c r="FN17" s="304"/>
      <c r="FO17" s="304"/>
      <c r="FP17" s="304"/>
      <c r="FQ17" s="304"/>
      <c r="FR17" s="1167" t="s">
        <v>1654</v>
      </c>
      <c r="FS17" s="1168"/>
    </row>
    <row r="18" spans="1:175" x14ac:dyDescent="0.2">
      <c r="A18" s="1172" t="str">
        <f>IF(A17="","",A17)</f>
        <v/>
      </c>
      <c r="B18" s="1172">
        <f t="shared" ref="B18" si="24">IF(B17="","---",B17)</f>
        <v>0</v>
      </c>
      <c r="C18" s="1172"/>
      <c r="D18" s="1172" t="str">
        <f>IF(D17="","---",D17)</f>
        <v>---</v>
      </c>
      <c r="E18" s="1172"/>
      <c r="F18" s="1172"/>
      <c r="G18" s="1172" t="s">
        <v>1654</v>
      </c>
      <c r="H18" s="1173">
        <f t="shared" ref="H18:I18" si="25">IF(H17="","---",H17)</f>
        <v>0</v>
      </c>
      <c r="I18" s="1173">
        <f t="shared" si="25"/>
        <v>365</v>
      </c>
      <c r="J18" s="1172" t="s">
        <v>2269</v>
      </c>
      <c r="K18" s="1172" t="str">
        <f t="shared" ref="K18" si="26">IF(K17="[ Dropdown Menu - Choose LOB ]","---",K17)</f>
        <v>Harco Auto Dealer (Quote)</v>
      </c>
      <c r="L18" s="1172"/>
      <c r="M18" s="1172"/>
      <c r="N18" s="1172"/>
      <c r="O18" s="1172"/>
      <c r="P18" s="1172"/>
      <c r="Q18" s="1172"/>
      <c r="R18" s="1172"/>
      <c r="S18" s="1172"/>
      <c r="T18" s="1172"/>
      <c r="U18" s="1172"/>
      <c r="V18" s="1172"/>
      <c r="W18" s="1172"/>
      <c r="X18" s="1172"/>
      <c r="Y18" s="1172"/>
      <c r="Z18" s="1172"/>
      <c r="AA18" s="1172"/>
      <c r="AB18" s="1172"/>
      <c r="AC18" s="1172"/>
      <c r="AD18" s="1172"/>
      <c r="AE18" s="1172"/>
      <c r="AF18" s="1172"/>
      <c r="AG18" s="1172"/>
      <c r="AH18" s="1172"/>
      <c r="AI18" s="1172"/>
      <c r="AJ18" s="1172"/>
      <c r="AK18" s="1172"/>
      <c r="AL18" s="1172"/>
      <c r="AM18" s="1172"/>
      <c r="AN18" s="1172"/>
      <c r="AO18" s="1172"/>
      <c r="AP18" s="1172"/>
      <c r="AQ18" s="1172"/>
      <c r="AR18" s="1172"/>
      <c r="AS18" s="1172"/>
      <c r="AT18" s="1172"/>
      <c r="AU18" s="1172"/>
      <c r="AV18" s="1172"/>
      <c r="AW18" s="1172"/>
      <c r="AX18" s="1172"/>
      <c r="AY18" s="1172"/>
      <c r="AZ18" s="1172"/>
      <c r="BA18" s="1172"/>
      <c r="BB18" s="1201" t="str">
        <f>IF(BB17="","---",BB17)</f>
        <v>---</v>
      </c>
      <c r="BC18" s="1172">
        <v>1</v>
      </c>
      <c r="BD18" s="1172"/>
      <c r="BE18" s="1172"/>
      <c r="BF18" s="1172"/>
      <c r="BG18" s="1172"/>
      <c r="BH18" s="1172" t="str">
        <f>IF(BH17="","---",BH17)</f>
        <v>---</v>
      </c>
      <c r="BI18" s="1172" t="str">
        <f>IF(BI17="","---",BI17)</f>
        <v>---</v>
      </c>
      <c r="BJ18" s="1172"/>
      <c r="BK18" s="1172"/>
      <c r="BL18" s="1172" t="str">
        <f>IF(BL17="","---",BL17)</f>
        <v>---</v>
      </c>
      <c r="BM18" s="1172"/>
      <c r="BN18" s="1172" t="str">
        <f>IF(BN17="","---",BN17)</f>
        <v>---</v>
      </c>
      <c r="BO18" s="1172"/>
      <c r="BP18" s="1172"/>
      <c r="BQ18" s="1172"/>
      <c r="BR18" s="1174" t="str">
        <f>IF(BR17="","---",BR17)</f>
        <v>---</v>
      </c>
      <c r="BS18" s="1172"/>
      <c r="BT18" s="1172"/>
      <c r="BU18" s="1172"/>
      <c r="BV18" s="1172"/>
      <c r="BW18" s="1172"/>
      <c r="BX18" s="1172"/>
      <c r="BY18" s="1172" t="s">
        <v>2271</v>
      </c>
      <c r="BZ18" s="1175">
        <f>IF(ISERROR(VLOOKUP($K17,'LOB Ref'!$B$1:$H$7,7,FALSE)),"---",(VLOOKUP($K17,'LOB Ref'!$B$1:$H$7,7,FALSE)))</f>
        <v>261</v>
      </c>
      <c r="CA18" s="1175">
        <f t="shared" si="2"/>
        <v>261</v>
      </c>
      <c r="CB18" s="1175" t="s">
        <v>2271</v>
      </c>
      <c r="CC18" s="1175">
        <f>IF(ISERROR(VLOOKUP($K17,'LOB Ref'!$B$1:$H$7,6,FALSE)),"---",(VLOOKUP($K17,'LOB Ref'!$B$1:$H$7,6,FALSE)))</f>
        <v>312</v>
      </c>
      <c r="CD18" s="1176">
        <f ca="1">IF(CD17="","---",CD17)</f>
        <v>44057</v>
      </c>
      <c r="CE18" s="1172"/>
      <c r="CF18" s="1172"/>
      <c r="CG18" s="1172"/>
      <c r="CH18" s="1172"/>
      <c r="CI18" s="1172"/>
      <c r="CJ18" s="1172"/>
      <c r="CK18" s="1172"/>
      <c r="CL18" s="1172"/>
      <c r="CM18" s="1172"/>
      <c r="CN18" s="1172"/>
      <c r="CO18" s="1172"/>
      <c r="CP18" s="1172"/>
      <c r="CQ18" s="1172"/>
      <c r="CR18" s="1172"/>
      <c r="CS18" s="1172"/>
      <c r="CT18" s="1172"/>
      <c r="CU18" s="1172"/>
      <c r="CV18" s="1172"/>
      <c r="CW18" s="1172"/>
      <c r="CX18" s="1172"/>
      <c r="CY18" s="1172"/>
      <c r="CZ18" s="1172"/>
      <c r="DA18" s="1172"/>
      <c r="DB18" s="1172"/>
      <c r="DC18" s="1172"/>
      <c r="DD18" s="1172"/>
      <c r="DE18" s="1172"/>
      <c r="DF18" s="1172"/>
      <c r="DG18" s="1172"/>
      <c r="DH18" s="1172"/>
      <c r="DI18" s="1172"/>
      <c r="DJ18" s="1172"/>
      <c r="DK18" s="1172"/>
      <c r="DL18" s="1172"/>
      <c r="DM18" s="1172"/>
      <c r="DN18" s="1172"/>
      <c r="DO18" s="1172"/>
      <c r="DP18" s="1172"/>
      <c r="DQ18" s="1172"/>
      <c r="DR18" s="1172"/>
      <c r="DS18" s="1172"/>
      <c r="DT18" s="1172"/>
      <c r="DU18" s="1172"/>
      <c r="DV18" s="1172"/>
      <c r="DW18" s="1172"/>
      <c r="DX18" s="1172"/>
      <c r="DY18" s="1172"/>
      <c r="DZ18" s="1172"/>
      <c r="EA18" s="1172"/>
      <c r="EB18" s="1172"/>
      <c r="EC18" s="1172"/>
      <c r="ED18" s="1172"/>
      <c r="EE18" s="1172"/>
      <c r="EF18" s="1172"/>
      <c r="EG18" s="1172"/>
      <c r="EH18" s="1172"/>
      <c r="EI18" s="1172"/>
      <c r="EJ18" s="1172"/>
      <c r="EK18" s="1172"/>
      <c r="EL18" s="1172"/>
      <c r="EM18" s="1172"/>
      <c r="EN18" s="1172"/>
      <c r="EO18" s="1172"/>
      <c r="EP18" s="1172"/>
      <c r="EQ18" s="1172"/>
      <c r="ER18" s="1172"/>
      <c r="ES18" s="1172"/>
      <c r="ET18" s="1172"/>
      <c r="EU18" s="1172"/>
      <c r="EV18" s="1172"/>
      <c r="EW18" s="1172"/>
      <c r="EX18" s="1172"/>
      <c r="EY18" s="1172"/>
      <c r="EZ18" s="1172"/>
      <c r="FA18" s="1172"/>
      <c r="FB18" s="1172"/>
      <c r="FC18" s="1172"/>
      <c r="FD18" s="1172"/>
      <c r="FE18" s="1172"/>
      <c r="FF18" s="1172"/>
      <c r="FG18" s="1172"/>
      <c r="FH18" s="1172"/>
      <c r="FI18" s="1172"/>
      <c r="FJ18" s="1172" t="s">
        <v>2273</v>
      </c>
      <c r="FK18" s="1172" t="s">
        <v>1654</v>
      </c>
      <c r="FL18" s="1174">
        <f>IF(FL17="","---",FL17)</f>
        <v>0</v>
      </c>
      <c r="FM18" s="1172"/>
      <c r="FN18" s="1172"/>
      <c r="FO18" s="1172"/>
      <c r="FP18" s="1172"/>
      <c r="FQ18" s="1172"/>
      <c r="FR18" s="1172" t="s">
        <v>1654</v>
      </c>
      <c r="FS18" s="1174" t="str">
        <f>IF(FS17="","---",FS17)</f>
        <v>---</v>
      </c>
    </row>
    <row r="19" spans="1:175" x14ac:dyDescent="0.2">
      <c r="A19" s="267"/>
      <c r="B19" s="538">
        <f t="shared" si="0"/>
        <v>0</v>
      </c>
      <c r="C19" s="267"/>
      <c r="D19" s="267"/>
      <c r="E19" s="304"/>
      <c r="F19" s="304"/>
      <c r="G19" s="1167" t="s">
        <v>1654</v>
      </c>
      <c r="H19" s="1199">
        <f t="shared" si="1"/>
        <v>0</v>
      </c>
      <c r="I19" s="1199">
        <f t="shared" ref="I19" si="27">H19+365</f>
        <v>365</v>
      </c>
      <c r="J19" s="1167" t="s">
        <v>2269</v>
      </c>
      <c r="K19" s="129" t="str">
        <f>IF(ISNA(VLOOKUP(A_Business_Type_Code_HC,CAT_DlrType_table,2,FALSE)),"[ Dropdown Menu - Choose LOB ]",(VLOOKUP(A_Business_Type_Code_HC,CAT_DlrType_table,2,FALSE)))</f>
        <v>Harco Auto Dealer (Quote)</v>
      </c>
      <c r="L19" s="267"/>
      <c r="M19" s="267"/>
      <c r="N19" s="267"/>
      <c r="O19" s="267"/>
      <c r="P19" s="267"/>
      <c r="Q19" s="267"/>
      <c r="R19" s="267"/>
      <c r="S19" s="267"/>
      <c r="T19" s="267"/>
      <c r="U19" s="267"/>
      <c r="V19" s="267"/>
      <c r="W19" s="267"/>
      <c r="X19" s="267"/>
      <c r="Y19" s="267"/>
      <c r="Z19" s="267"/>
      <c r="AA19" s="267"/>
      <c r="AB19" s="267"/>
      <c r="AC19" s="267"/>
      <c r="AD19" s="267"/>
      <c r="AE19" s="267"/>
      <c r="AF19" s="267"/>
      <c r="AG19" s="267"/>
      <c r="AH19" s="267"/>
      <c r="AI19" s="267"/>
      <c r="AJ19" s="267"/>
      <c r="AK19" s="267"/>
      <c r="AL19" s="267"/>
      <c r="AM19" s="267"/>
      <c r="AN19" s="267"/>
      <c r="AO19" s="267"/>
      <c r="AP19" s="267"/>
      <c r="AQ19" s="267"/>
      <c r="AR19" s="267"/>
      <c r="AS19" s="267"/>
      <c r="AT19" s="267"/>
      <c r="AU19" s="267"/>
      <c r="AV19" s="267"/>
      <c r="AW19" s="267"/>
      <c r="AX19" s="267"/>
      <c r="AY19" s="267"/>
      <c r="AZ19" s="267"/>
      <c r="BA19" s="267"/>
      <c r="BB19" s="1200"/>
      <c r="BC19" s="1167">
        <v>1</v>
      </c>
      <c r="BD19" s="304"/>
      <c r="BE19" s="304"/>
      <c r="BF19" s="304"/>
      <c r="BG19" s="304"/>
      <c r="BH19" s="267"/>
      <c r="BI19" s="267"/>
      <c r="BJ19" s="267"/>
      <c r="BK19" s="267"/>
      <c r="BL19" s="267"/>
      <c r="BM19" s="267"/>
      <c r="BN19" s="267"/>
      <c r="BO19" s="267"/>
      <c r="BP19" s="267"/>
      <c r="BQ19" s="267"/>
      <c r="BR19" s="1168"/>
      <c r="BS19" s="304"/>
      <c r="BT19" s="304"/>
      <c r="BU19" s="304"/>
      <c r="BV19" s="304"/>
      <c r="BW19" s="304"/>
      <c r="BX19" s="304"/>
      <c r="BY19" s="1167" t="s">
        <v>2271</v>
      </c>
      <c r="BZ19" s="1169">
        <f>IF(ISERROR(VLOOKUP($K19,'LOB Ref'!$B$1:$H$7,3,FALSE)),"---",(VLOOKUP($K19,'LOB Ref'!$B$1:$H$7,3,FALSE)))</f>
        <v>261</v>
      </c>
      <c r="CA19" s="1169">
        <f t="shared" si="2"/>
        <v>261</v>
      </c>
      <c r="CB19" s="1169" t="s">
        <v>2271</v>
      </c>
      <c r="CC19" s="1169">
        <v>312</v>
      </c>
      <c r="CD19" s="1170">
        <f ca="1">TODAY()</f>
        <v>44057</v>
      </c>
      <c r="CE19" s="304"/>
      <c r="CF19" s="304"/>
      <c r="CG19" s="304"/>
      <c r="CH19" s="304"/>
      <c r="CI19" s="304"/>
      <c r="CJ19" s="304"/>
      <c r="CK19" s="304"/>
      <c r="CL19" s="304"/>
      <c r="CM19" s="304"/>
      <c r="CN19" s="304"/>
      <c r="CO19" s="304"/>
      <c r="CP19" s="304"/>
      <c r="CQ19" s="304"/>
      <c r="CR19" s="304"/>
      <c r="CS19" s="304"/>
      <c r="CT19" s="304"/>
      <c r="CU19" s="304"/>
      <c r="CV19" s="304"/>
      <c r="CW19" s="304"/>
      <c r="CX19" s="304"/>
      <c r="CY19" s="304"/>
      <c r="CZ19" s="304"/>
      <c r="DA19" s="304"/>
      <c r="DB19" s="304"/>
      <c r="DC19" s="304"/>
      <c r="DD19" s="304"/>
      <c r="DE19" s="304"/>
      <c r="DF19" s="304"/>
      <c r="DG19" s="304"/>
      <c r="DH19" s="304"/>
      <c r="DI19" s="304"/>
      <c r="DJ19" s="304"/>
      <c r="DK19" s="304"/>
      <c r="DL19" s="304"/>
      <c r="DM19" s="304"/>
      <c r="DN19" s="304"/>
      <c r="DO19" s="304"/>
      <c r="DP19" s="304"/>
      <c r="DQ19" s="304"/>
      <c r="DR19" s="304"/>
      <c r="DS19" s="304"/>
      <c r="DT19" s="304"/>
      <c r="DU19" s="304"/>
      <c r="DV19" s="304"/>
      <c r="DW19" s="304"/>
      <c r="DX19" s="304"/>
      <c r="DY19" s="304"/>
      <c r="DZ19" s="304"/>
      <c r="EA19" s="304"/>
      <c r="EB19" s="304"/>
      <c r="EC19" s="304"/>
      <c r="ED19" s="304"/>
      <c r="EE19" s="304"/>
      <c r="EF19" s="304"/>
      <c r="EG19" s="304"/>
      <c r="EH19" s="304"/>
      <c r="EI19" s="304"/>
      <c r="EJ19" s="304"/>
      <c r="EK19" s="304"/>
      <c r="EL19" s="304"/>
      <c r="EM19" s="304"/>
      <c r="EN19" s="304"/>
      <c r="EO19" s="304"/>
      <c r="EP19" s="304"/>
      <c r="EQ19" s="304"/>
      <c r="ER19" s="304"/>
      <c r="ES19" s="304"/>
      <c r="ET19" s="304"/>
      <c r="EU19" s="304"/>
      <c r="EV19" s="304"/>
      <c r="EW19" s="304"/>
      <c r="EX19" s="304"/>
      <c r="EY19" s="304"/>
      <c r="EZ19" s="304"/>
      <c r="FA19" s="304"/>
      <c r="FB19" s="304"/>
      <c r="FC19" s="304"/>
      <c r="FD19" s="304"/>
      <c r="FE19" s="304"/>
      <c r="FF19" s="304"/>
      <c r="FG19" s="304"/>
      <c r="FH19" s="304"/>
      <c r="FI19" s="304"/>
      <c r="FJ19" s="1167" t="s">
        <v>2272</v>
      </c>
      <c r="FK19" s="1167" t="s">
        <v>1654</v>
      </c>
      <c r="FL19" s="1171">
        <f>BR19</f>
        <v>0</v>
      </c>
      <c r="FM19" s="304"/>
      <c r="FN19" s="304"/>
      <c r="FO19" s="304"/>
      <c r="FP19" s="304"/>
      <c r="FQ19" s="304"/>
      <c r="FR19" s="1167" t="s">
        <v>1654</v>
      </c>
      <c r="FS19" s="1168"/>
    </row>
    <row r="20" spans="1:175" x14ac:dyDescent="0.2">
      <c r="A20" s="1172" t="str">
        <f>IF(A19="","",A19)</f>
        <v/>
      </c>
      <c r="B20" s="1172">
        <f t="shared" ref="B20" si="28">IF(B19="","---",B19)</f>
        <v>0</v>
      </c>
      <c r="C20" s="1172"/>
      <c r="D20" s="1172" t="str">
        <f>IF(D19="","---",D19)</f>
        <v>---</v>
      </c>
      <c r="E20" s="1172"/>
      <c r="F20" s="1172"/>
      <c r="G20" s="1172" t="s">
        <v>1654</v>
      </c>
      <c r="H20" s="1173">
        <f t="shared" ref="H20:I20" si="29">IF(H19="","---",H19)</f>
        <v>0</v>
      </c>
      <c r="I20" s="1173">
        <f t="shared" si="29"/>
        <v>365</v>
      </c>
      <c r="J20" s="1172" t="s">
        <v>2269</v>
      </c>
      <c r="K20" s="1172" t="str">
        <f t="shared" ref="K20" si="30">IF(K19="[ Dropdown Menu - Choose LOB ]","---",K19)</f>
        <v>Harco Auto Dealer (Quote)</v>
      </c>
      <c r="L20" s="1172"/>
      <c r="M20" s="1172"/>
      <c r="N20" s="1172"/>
      <c r="O20" s="1172"/>
      <c r="P20" s="1172"/>
      <c r="Q20" s="1172"/>
      <c r="R20" s="1172"/>
      <c r="S20" s="1172"/>
      <c r="T20" s="1172"/>
      <c r="U20" s="1172"/>
      <c r="V20" s="1172"/>
      <c r="W20" s="1172"/>
      <c r="X20" s="1172"/>
      <c r="Y20" s="1172"/>
      <c r="Z20" s="1172"/>
      <c r="AA20" s="1172"/>
      <c r="AB20" s="1172"/>
      <c r="AC20" s="1172"/>
      <c r="AD20" s="1172"/>
      <c r="AE20" s="1172"/>
      <c r="AF20" s="1172"/>
      <c r="AG20" s="1172"/>
      <c r="AH20" s="1172"/>
      <c r="AI20" s="1172"/>
      <c r="AJ20" s="1172"/>
      <c r="AK20" s="1172"/>
      <c r="AL20" s="1172"/>
      <c r="AM20" s="1172"/>
      <c r="AN20" s="1172"/>
      <c r="AO20" s="1172"/>
      <c r="AP20" s="1172"/>
      <c r="AQ20" s="1172"/>
      <c r="AR20" s="1172"/>
      <c r="AS20" s="1172"/>
      <c r="AT20" s="1172"/>
      <c r="AU20" s="1172"/>
      <c r="AV20" s="1172"/>
      <c r="AW20" s="1172"/>
      <c r="AX20" s="1172"/>
      <c r="AY20" s="1172"/>
      <c r="AZ20" s="1172"/>
      <c r="BA20" s="1172"/>
      <c r="BB20" s="1201" t="str">
        <f>IF(BB19="","---",BB19)</f>
        <v>---</v>
      </c>
      <c r="BC20" s="1172">
        <v>1</v>
      </c>
      <c r="BD20" s="1172"/>
      <c r="BE20" s="1172"/>
      <c r="BF20" s="1172"/>
      <c r="BG20" s="1172"/>
      <c r="BH20" s="1172" t="str">
        <f>IF(BH19="","---",BH19)</f>
        <v>---</v>
      </c>
      <c r="BI20" s="1172" t="str">
        <f>IF(BI19="","---",BI19)</f>
        <v>---</v>
      </c>
      <c r="BJ20" s="1172"/>
      <c r="BK20" s="1172"/>
      <c r="BL20" s="1172" t="str">
        <f>IF(BL19="","---",BL19)</f>
        <v>---</v>
      </c>
      <c r="BM20" s="1172"/>
      <c r="BN20" s="1172" t="str">
        <f>IF(BN19="","---",BN19)</f>
        <v>---</v>
      </c>
      <c r="BO20" s="1172"/>
      <c r="BP20" s="1172"/>
      <c r="BQ20" s="1172"/>
      <c r="BR20" s="1174" t="str">
        <f>IF(BR19="","---",BR19)</f>
        <v>---</v>
      </c>
      <c r="BS20" s="1172"/>
      <c r="BT20" s="1172"/>
      <c r="BU20" s="1172"/>
      <c r="BV20" s="1172"/>
      <c r="BW20" s="1172"/>
      <c r="BX20" s="1172"/>
      <c r="BY20" s="1172" t="s">
        <v>2271</v>
      </c>
      <c r="BZ20" s="1175">
        <f>IF(ISERROR(VLOOKUP($K19,'LOB Ref'!$B$1:$H$7,7,FALSE)),"---",(VLOOKUP($K19,'LOB Ref'!$B$1:$H$7,7,FALSE)))</f>
        <v>261</v>
      </c>
      <c r="CA20" s="1175">
        <f t="shared" si="2"/>
        <v>261</v>
      </c>
      <c r="CB20" s="1175" t="s">
        <v>2271</v>
      </c>
      <c r="CC20" s="1175">
        <f>IF(ISERROR(VLOOKUP($K19,'LOB Ref'!$B$1:$H$7,6,FALSE)),"---",(VLOOKUP($K19,'LOB Ref'!$B$1:$H$7,6,FALSE)))</f>
        <v>312</v>
      </c>
      <c r="CD20" s="1176">
        <f ca="1">IF(CD19="","---",CD19)</f>
        <v>44057</v>
      </c>
      <c r="CE20" s="1172"/>
      <c r="CF20" s="1172"/>
      <c r="CG20" s="1172"/>
      <c r="CH20" s="1172"/>
      <c r="CI20" s="1172"/>
      <c r="CJ20" s="1172"/>
      <c r="CK20" s="1172"/>
      <c r="CL20" s="1172"/>
      <c r="CM20" s="1172"/>
      <c r="CN20" s="1172"/>
      <c r="CO20" s="1172"/>
      <c r="CP20" s="1172"/>
      <c r="CQ20" s="1172"/>
      <c r="CR20" s="1172"/>
      <c r="CS20" s="1172"/>
      <c r="CT20" s="1172"/>
      <c r="CU20" s="1172"/>
      <c r="CV20" s="1172"/>
      <c r="CW20" s="1172"/>
      <c r="CX20" s="1172"/>
      <c r="CY20" s="1172"/>
      <c r="CZ20" s="1172"/>
      <c r="DA20" s="1172"/>
      <c r="DB20" s="1172"/>
      <c r="DC20" s="1172"/>
      <c r="DD20" s="1172"/>
      <c r="DE20" s="1172"/>
      <c r="DF20" s="1172"/>
      <c r="DG20" s="1172"/>
      <c r="DH20" s="1172"/>
      <c r="DI20" s="1172"/>
      <c r="DJ20" s="1172"/>
      <c r="DK20" s="1172"/>
      <c r="DL20" s="1172"/>
      <c r="DM20" s="1172"/>
      <c r="DN20" s="1172"/>
      <c r="DO20" s="1172"/>
      <c r="DP20" s="1172"/>
      <c r="DQ20" s="1172"/>
      <c r="DR20" s="1172"/>
      <c r="DS20" s="1172"/>
      <c r="DT20" s="1172"/>
      <c r="DU20" s="1172"/>
      <c r="DV20" s="1172"/>
      <c r="DW20" s="1172"/>
      <c r="DX20" s="1172"/>
      <c r="DY20" s="1172"/>
      <c r="DZ20" s="1172"/>
      <c r="EA20" s="1172"/>
      <c r="EB20" s="1172"/>
      <c r="EC20" s="1172"/>
      <c r="ED20" s="1172"/>
      <c r="EE20" s="1172"/>
      <c r="EF20" s="1172"/>
      <c r="EG20" s="1172"/>
      <c r="EH20" s="1172"/>
      <c r="EI20" s="1172"/>
      <c r="EJ20" s="1172"/>
      <c r="EK20" s="1172"/>
      <c r="EL20" s="1172"/>
      <c r="EM20" s="1172"/>
      <c r="EN20" s="1172"/>
      <c r="EO20" s="1172"/>
      <c r="EP20" s="1172"/>
      <c r="EQ20" s="1172"/>
      <c r="ER20" s="1172"/>
      <c r="ES20" s="1172"/>
      <c r="ET20" s="1172"/>
      <c r="EU20" s="1172"/>
      <c r="EV20" s="1172"/>
      <c r="EW20" s="1172"/>
      <c r="EX20" s="1172"/>
      <c r="EY20" s="1172"/>
      <c r="EZ20" s="1172"/>
      <c r="FA20" s="1172"/>
      <c r="FB20" s="1172"/>
      <c r="FC20" s="1172"/>
      <c r="FD20" s="1172"/>
      <c r="FE20" s="1172"/>
      <c r="FF20" s="1172"/>
      <c r="FG20" s="1172"/>
      <c r="FH20" s="1172"/>
      <c r="FI20" s="1172"/>
      <c r="FJ20" s="1172" t="s">
        <v>2273</v>
      </c>
      <c r="FK20" s="1172" t="s">
        <v>1654</v>
      </c>
      <c r="FL20" s="1174">
        <f>IF(FL19="","---",FL19)</f>
        <v>0</v>
      </c>
      <c r="FM20" s="1172"/>
      <c r="FN20" s="1172"/>
      <c r="FO20" s="1172"/>
      <c r="FP20" s="1172"/>
      <c r="FQ20" s="1172"/>
      <c r="FR20" s="1172" t="s">
        <v>1654</v>
      </c>
      <c r="FS20" s="1174" t="str">
        <f>IF(FS19="","---",FS19)</f>
        <v>---</v>
      </c>
    </row>
    <row r="21" spans="1:175" x14ac:dyDescent="0.2">
      <c r="A21" s="267"/>
      <c r="B21" s="538">
        <f t="shared" si="0"/>
        <v>0</v>
      </c>
      <c r="C21" s="267"/>
      <c r="D21" s="267"/>
      <c r="E21" s="304"/>
      <c r="F21" s="304"/>
      <c r="G21" s="1167" t="s">
        <v>1654</v>
      </c>
      <c r="H21" s="1199">
        <f t="shared" si="1"/>
        <v>0</v>
      </c>
      <c r="I21" s="1199">
        <f t="shared" ref="I21" si="31">H21+365</f>
        <v>365</v>
      </c>
      <c r="J21" s="1167" t="s">
        <v>2269</v>
      </c>
      <c r="K21" s="129" t="str">
        <f>IF(ISNA(VLOOKUP(A_Business_Type_Code_HC,CAT_DlrType_table,2,FALSE)),"[ Dropdown Menu - Choose LOB ]",(VLOOKUP(A_Business_Type_Code_HC,CAT_DlrType_table,2,FALSE)))</f>
        <v>Harco Auto Dealer (Quote)</v>
      </c>
      <c r="L21" s="267"/>
      <c r="M21" s="267"/>
      <c r="N21" s="267"/>
      <c r="O21" s="267"/>
      <c r="P21" s="267"/>
      <c r="Q21" s="267"/>
      <c r="R21" s="267"/>
      <c r="S21" s="267"/>
      <c r="T21" s="267"/>
      <c r="U21" s="267"/>
      <c r="V21" s="267"/>
      <c r="W21" s="267"/>
      <c r="X21" s="267"/>
      <c r="Y21" s="267"/>
      <c r="Z21" s="267"/>
      <c r="AA21" s="267"/>
      <c r="AB21" s="267"/>
      <c r="AC21" s="267"/>
      <c r="AD21" s="267"/>
      <c r="AE21" s="267"/>
      <c r="AF21" s="267"/>
      <c r="AG21" s="267"/>
      <c r="AH21" s="267"/>
      <c r="AI21" s="267"/>
      <c r="AJ21" s="267"/>
      <c r="AK21" s="267"/>
      <c r="AL21" s="267"/>
      <c r="AM21" s="267"/>
      <c r="AN21" s="267"/>
      <c r="AO21" s="267"/>
      <c r="AP21" s="267"/>
      <c r="AQ21" s="267"/>
      <c r="AR21" s="267"/>
      <c r="AS21" s="267"/>
      <c r="AT21" s="267"/>
      <c r="AU21" s="267"/>
      <c r="AV21" s="267"/>
      <c r="AW21" s="267"/>
      <c r="AX21" s="267"/>
      <c r="AY21" s="267"/>
      <c r="AZ21" s="267"/>
      <c r="BA21" s="267"/>
      <c r="BB21" s="1200"/>
      <c r="BC21" s="1167">
        <v>1</v>
      </c>
      <c r="BD21" s="304"/>
      <c r="BE21" s="304"/>
      <c r="BF21" s="304"/>
      <c r="BG21" s="304"/>
      <c r="BH21" s="267"/>
      <c r="BI21" s="267"/>
      <c r="BJ21" s="267"/>
      <c r="BK21" s="267"/>
      <c r="BL21" s="267"/>
      <c r="BM21" s="267"/>
      <c r="BN21" s="267"/>
      <c r="BO21" s="267"/>
      <c r="BP21" s="267"/>
      <c r="BQ21" s="267"/>
      <c r="BR21" s="1168"/>
      <c r="BS21" s="304"/>
      <c r="BT21" s="304"/>
      <c r="BU21" s="304"/>
      <c r="BV21" s="304"/>
      <c r="BW21" s="304"/>
      <c r="BX21" s="304"/>
      <c r="BY21" s="1167" t="s">
        <v>2271</v>
      </c>
      <c r="BZ21" s="1169">
        <f>IF(ISERROR(VLOOKUP($K21,'LOB Ref'!$B$1:$H$7,3,FALSE)),"---",(VLOOKUP($K21,'LOB Ref'!$B$1:$H$7,3,FALSE)))</f>
        <v>261</v>
      </c>
      <c r="CA21" s="1169">
        <f t="shared" si="2"/>
        <v>261</v>
      </c>
      <c r="CB21" s="1169" t="s">
        <v>2271</v>
      </c>
      <c r="CC21" s="1169">
        <v>312</v>
      </c>
      <c r="CD21" s="1170">
        <f ca="1">TODAY()</f>
        <v>44057</v>
      </c>
      <c r="CE21" s="304"/>
      <c r="CF21" s="304"/>
      <c r="CG21" s="304"/>
      <c r="CH21" s="304"/>
      <c r="CI21" s="304"/>
      <c r="CJ21" s="304"/>
      <c r="CK21" s="304"/>
      <c r="CL21" s="304"/>
      <c r="CM21" s="304"/>
      <c r="CN21" s="304"/>
      <c r="CO21" s="304"/>
      <c r="CP21" s="304"/>
      <c r="CQ21" s="304"/>
      <c r="CR21" s="304"/>
      <c r="CS21" s="304"/>
      <c r="CT21" s="304"/>
      <c r="CU21" s="304"/>
      <c r="CV21" s="304"/>
      <c r="CW21" s="304"/>
      <c r="CX21" s="304"/>
      <c r="CY21" s="304"/>
      <c r="CZ21" s="304"/>
      <c r="DA21" s="304"/>
      <c r="DB21" s="304"/>
      <c r="DC21" s="304"/>
      <c r="DD21" s="304"/>
      <c r="DE21" s="304"/>
      <c r="DF21" s="304"/>
      <c r="DG21" s="304"/>
      <c r="DH21" s="304"/>
      <c r="DI21" s="304"/>
      <c r="DJ21" s="304"/>
      <c r="DK21" s="304"/>
      <c r="DL21" s="304"/>
      <c r="DM21" s="304"/>
      <c r="DN21" s="304"/>
      <c r="DO21" s="304"/>
      <c r="DP21" s="304"/>
      <c r="DQ21" s="304"/>
      <c r="DR21" s="304"/>
      <c r="DS21" s="304"/>
      <c r="DT21" s="304"/>
      <c r="DU21" s="304"/>
      <c r="DV21" s="304"/>
      <c r="DW21" s="304"/>
      <c r="DX21" s="304"/>
      <c r="DY21" s="304"/>
      <c r="DZ21" s="304"/>
      <c r="EA21" s="304"/>
      <c r="EB21" s="304"/>
      <c r="EC21" s="304"/>
      <c r="ED21" s="304"/>
      <c r="EE21" s="304"/>
      <c r="EF21" s="304"/>
      <c r="EG21" s="304"/>
      <c r="EH21" s="304"/>
      <c r="EI21" s="304"/>
      <c r="EJ21" s="304"/>
      <c r="EK21" s="304"/>
      <c r="EL21" s="304"/>
      <c r="EM21" s="304"/>
      <c r="EN21" s="304"/>
      <c r="EO21" s="304"/>
      <c r="EP21" s="304"/>
      <c r="EQ21" s="304"/>
      <c r="ER21" s="304"/>
      <c r="ES21" s="304"/>
      <c r="ET21" s="304"/>
      <c r="EU21" s="304"/>
      <c r="EV21" s="304"/>
      <c r="EW21" s="304"/>
      <c r="EX21" s="304"/>
      <c r="EY21" s="304"/>
      <c r="EZ21" s="304"/>
      <c r="FA21" s="304"/>
      <c r="FB21" s="304"/>
      <c r="FC21" s="304"/>
      <c r="FD21" s="304"/>
      <c r="FE21" s="304"/>
      <c r="FF21" s="304"/>
      <c r="FG21" s="304"/>
      <c r="FH21" s="304"/>
      <c r="FI21" s="304"/>
      <c r="FJ21" s="1167" t="s">
        <v>2272</v>
      </c>
      <c r="FK21" s="1167" t="s">
        <v>1654</v>
      </c>
      <c r="FL21" s="1171">
        <f>BR21</f>
        <v>0</v>
      </c>
      <c r="FM21" s="304"/>
      <c r="FN21" s="304"/>
      <c r="FO21" s="304"/>
      <c r="FP21" s="304"/>
      <c r="FQ21" s="304"/>
      <c r="FR21" s="1167" t="s">
        <v>1654</v>
      </c>
      <c r="FS21" s="1168"/>
    </row>
    <row r="22" spans="1:175" x14ac:dyDescent="0.2">
      <c r="A22" s="1172" t="str">
        <f>IF(A21="","",A21)</f>
        <v/>
      </c>
      <c r="B22" s="1172">
        <f t="shared" ref="B22" si="32">IF(B21="","---",B21)</f>
        <v>0</v>
      </c>
      <c r="C22" s="1172"/>
      <c r="D22" s="1172" t="str">
        <f>IF(D21="","---",D21)</f>
        <v>---</v>
      </c>
      <c r="E22" s="1172"/>
      <c r="F22" s="1172"/>
      <c r="G22" s="1172" t="s">
        <v>1654</v>
      </c>
      <c r="H22" s="1173">
        <f t="shared" ref="H22:I22" si="33">IF(H21="","---",H21)</f>
        <v>0</v>
      </c>
      <c r="I22" s="1173">
        <f t="shared" si="33"/>
        <v>365</v>
      </c>
      <c r="J22" s="1172" t="s">
        <v>2269</v>
      </c>
      <c r="K22" s="1172" t="str">
        <f t="shared" ref="K22" si="34">IF(K21="[ Dropdown Menu - Choose LOB ]","---",K21)</f>
        <v>Harco Auto Dealer (Quote)</v>
      </c>
      <c r="L22" s="1172"/>
      <c r="M22" s="1172"/>
      <c r="N22" s="1172"/>
      <c r="O22" s="1172"/>
      <c r="P22" s="1172"/>
      <c r="Q22" s="1172"/>
      <c r="R22" s="1172"/>
      <c r="S22" s="1172"/>
      <c r="T22" s="1172"/>
      <c r="U22" s="1172"/>
      <c r="V22" s="1172"/>
      <c r="W22" s="1172"/>
      <c r="X22" s="1172"/>
      <c r="Y22" s="1172"/>
      <c r="Z22" s="1172"/>
      <c r="AA22" s="1172"/>
      <c r="AB22" s="1172"/>
      <c r="AC22" s="1172"/>
      <c r="AD22" s="1172"/>
      <c r="AE22" s="1172"/>
      <c r="AF22" s="1172"/>
      <c r="AG22" s="1172"/>
      <c r="AH22" s="1172"/>
      <c r="AI22" s="1172"/>
      <c r="AJ22" s="1172"/>
      <c r="AK22" s="1172"/>
      <c r="AL22" s="1172"/>
      <c r="AM22" s="1172"/>
      <c r="AN22" s="1172"/>
      <c r="AO22" s="1172"/>
      <c r="AP22" s="1172"/>
      <c r="AQ22" s="1172"/>
      <c r="AR22" s="1172"/>
      <c r="AS22" s="1172"/>
      <c r="AT22" s="1172"/>
      <c r="AU22" s="1172"/>
      <c r="AV22" s="1172"/>
      <c r="AW22" s="1172"/>
      <c r="AX22" s="1172"/>
      <c r="AY22" s="1172"/>
      <c r="AZ22" s="1172"/>
      <c r="BA22" s="1172"/>
      <c r="BB22" s="1201" t="str">
        <f>IF(BB21="","---",BB21)</f>
        <v>---</v>
      </c>
      <c r="BC22" s="1172">
        <v>1</v>
      </c>
      <c r="BD22" s="1172"/>
      <c r="BE22" s="1172"/>
      <c r="BF22" s="1172"/>
      <c r="BG22" s="1172"/>
      <c r="BH22" s="1172" t="str">
        <f>IF(BH21="","---",BH21)</f>
        <v>---</v>
      </c>
      <c r="BI22" s="1172" t="str">
        <f>IF(BI21="","---",BI21)</f>
        <v>---</v>
      </c>
      <c r="BJ22" s="1172"/>
      <c r="BK22" s="1172"/>
      <c r="BL22" s="1172" t="str">
        <f>IF(BL21="","---",BL21)</f>
        <v>---</v>
      </c>
      <c r="BM22" s="1172"/>
      <c r="BN22" s="1172" t="str">
        <f>IF(BN21="","---",BN21)</f>
        <v>---</v>
      </c>
      <c r="BO22" s="1172"/>
      <c r="BP22" s="1172"/>
      <c r="BQ22" s="1172"/>
      <c r="BR22" s="1174" t="str">
        <f>IF(BR21="","---",BR21)</f>
        <v>---</v>
      </c>
      <c r="BS22" s="1172"/>
      <c r="BT22" s="1172"/>
      <c r="BU22" s="1172"/>
      <c r="BV22" s="1172"/>
      <c r="BW22" s="1172"/>
      <c r="BX22" s="1172"/>
      <c r="BY22" s="1172" t="s">
        <v>2271</v>
      </c>
      <c r="BZ22" s="1175">
        <f>IF(ISERROR(VLOOKUP($K21,'LOB Ref'!$B$1:$H$7,7,FALSE)),"---",(VLOOKUP($K21,'LOB Ref'!$B$1:$H$7,7,FALSE)))</f>
        <v>261</v>
      </c>
      <c r="CA22" s="1175">
        <f t="shared" si="2"/>
        <v>261</v>
      </c>
      <c r="CB22" s="1175" t="s">
        <v>2271</v>
      </c>
      <c r="CC22" s="1175">
        <f>IF(ISERROR(VLOOKUP($K21,'LOB Ref'!$B$1:$H$7,6,FALSE)),"---",(VLOOKUP($K21,'LOB Ref'!$B$1:$H$7,6,FALSE)))</f>
        <v>312</v>
      </c>
      <c r="CD22" s="1176">
        <f ca="1">IF(CD21="","---",CD21)</f>
        <v>44057</v>
      </c>
      <c r="CE22" s="1172"/>
      <c r="CF22" s="1172"/>
      <c r="CG22" s="1172"/>
      <c r="CH22" s="1172"/>
      <c r="CI22" s="1172"/>
      <c r="CJ22" s="1172"/>
      <c r="CK22" s="1172"/>
      <c r="CL22" s="1172"/>
      <c r="CM22" s="1172"/>
      <c r="CN22" s="1172"/>
      <c r="CO22" s="1172"/>
      <c r="CP22" s="1172"/>
      <c r="CQ22" s="1172"/>
      <c r="CR22" s="1172"/>
      <c r="CS22" s="1172"/>
      <c r="CT22" s="1172"/>
      <c r="CU22" s="1172"/>
      <c r="CV22" s="1172"/>
      <c r="CW22" s="1172"/>
      <c r="CX22" s="1172"/>
      <c r="CY22" s="1172"/>
      <c r="CZ22" s="1172"/>
      <c r="DA22" s="1172"/>
      <c r="DB22" s="1172"/>
      <c r="DC22" s="1172"/>
      <c r="DD22" s="1172"/>
      <c r="DE22" s="1172"/>
      <c r="DF22" s="1172"/>
      <c r="DG22" s="1172"/>
      <c r="DH22" s="1172"/>
      <c r="DI22" s="1172"/>
      <c r="DJ22" s="1172"/>
      <c r="DK22" s="1172"/>
      <c r="DL22" s="1172"/>
      <c r="DM22" s="1172"/>
      <c r="DN22" s="1172"/>
      <c r="DO22" s="1172"/>
      <c r="DP22" s="1172"/>
      <c r="DQ22" s="1172"/>
      <c r="DR22" s="1172"/>
      <c r="DS22" s="1172"/>
      <c r="DT22" s="1172"/>
      <c r="DU22" s="1172"/>
      <c r="DV22" s="1172"/>
      <c r="DW22" s="1172"/>
      <c r="DX22" s="1172"/>
      <c r="DY22" s="1172"/>
      <c r="DZ22" s="1172"/>
      <c r="EA22" s="1172"/>
      <c r="EB22" s="1172"/>
      <c r="EC22" s="1172"/>
      <c r="ED22" s="1172"/>
      <c r="EE22" s="1172"/>
      <c r="EF22" s="1172"/>
      <c r="EG22" s="1172"/>
      <c r="EH22" s="1172"/>
      <c r="EI22" s="1172"/>
      <c r="EJ22" s="1172"/>
      <c r="EK22" s="1172"/>
      <c r="EL22" s="1172"/>
      <c r="EM22" s="1172"/>
      <c r="EN22" s="1172"/>
      <c r="EO22" s="1172"/>
      <c r="EP22" s="1172"/>
      <c r="EQ22" s="1172"/>
      <c r="ER22" s="1172"/>
      <c r="ES22" s="1172"/>
      <c r="ET22" s="1172"/>
      <c r="EU22" s="1172"/>
      <c r="EV22" s="1172"/>
      <c r="EW22" s="1172"/>
      <c r="EX22" s="1172"/>
      <c r="EY22" s="1172"/>
      <c r="EZ22" s="1172"/>
      <c r="FA22" s="1172"/>
      <c r="FB22" s="1172"/>
      <c r="FC22" s="1172"/>
      <c r="FD22" s="1172"/>
      <c r="FE22" s="1172"/>
      <c r="FF22" s="1172"/>
      <c r="FG22" s="1172"/>
      <c r="FH22" s="1172"/>
      <c r="FI22" s="1172"/>
      <c r="FJ22" s="1172" t="s">
        <v>2273</v>
      </c>
      <c r="FK22" s="1172" t="s">
        <v>1654</v>
      </c>
      <c r="FL22" s="1174">
        <f>IF(FL21="","---",FL21)</f>
        <v>0</v>
      </c>
      <c r="FM22" s="1172"/>
      <c r="FN22" s="1172"/>
      <c r="FO22" s="1172"/>
      <c r="FP22" s="1172"/>
      <c r="FQ22" s="1172"/>
      <c r="FR22" s="1172" t="s">
        <v>1654</v>
      </c>
      <c r="FS22" s="1174" t="str">
        <f>IF(FS21="","---",FS21)</f>
        <v>---</v>
      </c>
    </row>
    <row r="23" spans="1:175" x14ac:dyDescent="0.2">
      <c r="A23" s="267"/>
      <c r="B23" s="538">
        <f t="shared" si="0"/>
        <v>0</v>
      </c>
      <c r="C23" s="267"/>
      <c r="D23" s="267"/>
      <c r="E23" s="304"/>
      <c r="F23" s="304"/>
      <c r="G23" s="1167" t="s">
        <v>1654</v>
      </c>
      <c r="H23" s="1199">
        <f t="shared" si="1"/>
        <v>0</v>
      </c>
      <c r="I23" s="1199">
        <f t="shared" ref="I23" si="35">H23+365</f>
        <v>365</v>
      </c>
      <c r="J23" s="1167" t="s">
        <v>2269</v>
      </c>
      <c r="K23" s="129" t="str">
        <f>IF(ISNA(VLOOKUP(A_Business_Type_Code_HC,CAT_DlrType_table,2,FALSE)),"[ Dropdown Menu - Choose LOB ]",(VLOOKUP(A_Business_Type_Code_HC,CAT_DlrType_table,2,FALSE)))</f>
        <v>Harco Auto Dealer (Quote)</v>
      </c>
      <c r="L23" s="267"/>
      <c r="M23" s="267"/>
      <c r="N23" s="267"/>
      <c r="O23" s="267"/>
      <c r="P23" s="267"/>
      <c r="Q23" s="267"/>
      <c r="R23" s="267"/>
      <c r="S23" s="267"/>
      <c r="T23" s="267"/>
      <c r="U23" s="267"/>
      <c r="V23" s="267"/>
      <c r="W23" s="267"/>
      <c r="X23" s="267"/>
      <c r="Y23" s="267"/>
      <c r="Z23" s="267"/>
      <c r="AA23" s="267"/>
      <c r="AB23" s="267"/>
      <c r="AC23" s="267"/>
      <c r="AD23" s="267"/>
      <c r="AE23" s="267"/>
      <c r="AF23" s="267"/>
      <c r="AG23" s="267"/>
      <c r="AH23" s="267"/>
      <c r="AI23" s="267"/>
      <c r="AJ23" s="267"/>
      <c r="AK23" s="267"/>
      <c r="AL23" s="267"/>
      <c r="AM23" s="267"/>
      <c r="AN23" s="267"/>
      <c r="AO23" s="267"/>
      <c r="AP23" s="267"/>
      <c r="AQ23" s="267"/>
      <c r="AR23" s="267"/>
      <c r="AS23" s="267"/>
      <c r="AT23" s="267"/>
      <c r="AU23" s="267"/>
      <c r="AV23" s="267"/>
      <c r="AW23" s="267"/>
      <c r="AX23" s="267"/>
      <c r="AY23" s="267"/>
      <c r="AZ23" s="267"/>
      <c r="BA23" s="267"/>
      <c r="BB23" s="1200"/>
      <c r="BC23" s="1167">
        <v>1</v>
      </c>
      <c r="BD23" s="304"/>
      <c r="BE23" s="304"/>
      <c r="BF23" s="304"/>
      <c r="BG23" s="304"/>
      <c r="BH23" s="267"/>
      <c r="BI23" s="267"/>
      <c r="BJ23" s="267"/>
      <c r="BK23" s="267"/>
      <c r="BL23" s="267"/>
      <c r="BM23" s="267"/>
      <c r="BN23" s="267"/>
      <c r="BO23" s="267"/>
      <c r="BP23" s="267"/>
      <c r="BQ23" s="267"/>
      <c r="BR23" s="1168"/>
      <c r="BS23" s="304"/>
      <c r="BT23" s="304"/>
      <c r="BU23" s="304"/>
      <c r="BV23" s="304"/>
      <c r="BW23" s="304"/>
      <c r="BX23" s="304"/>
      <c r="BY23" s="1167" t="s">
        <v>2271</v>
      </c>
      <c r="BZ23" s="1169">
        <f>IF(ISERROR(VLOOKUP($K23,'LOB Ref'!$B$1:$H$7,3,FALSE)),"---",(VLOOKUP($K23,'LOB Ref'!$B$1:$H$7,3,FALSE)))</f>
        <v>261</v>
      </c>
      <c r="CA23" s="1169">
        <f t="shared" si="2"/>
        <v>261</v>
      </c>
      <c r="CB23" s="1169" t="s">
        <v>2271</v>
      </c>
      <c r="CC23" s="1169">
        <v>312</v>
      </c>
      <c r="CD23" s="1170">
        <f ca="1">TODAY()</f>
        <v>44057</v>
      </c>
      <c r="CE23" s="304"/>
      <c r="CF23" s="304"/>
      <c r="CG23" s="304"/>
      <c r="CH23" s="304"/>
      <c r="CI23" s="304"/>
      <c r="CJ23" s="304"/>
      <c r="CK23" s="304"/>
      <c r="CL23" s="304"/>
      <c r="CM23" s="304"/>
      <c r="CN23" s="304"/>
      <c r="CO23" s="304"/>
      <c r="CP23" s="304"/>
      <c r="CQ23" s="304"/>
      <c r="CR23" s="304"/>
      <c r="CS23" s="304"/>
      <c r="CT23" s="304"/>
      <c r="CU23" s="304"/>
      <c r="CV23" s="304"/>
      <c r="CW23" s="304"/>
      <c r="CX23" s="304"/>
      <c r="CY23" s="304"/>
      <c r="CZ23" s="304"/>
      <c r="DA23" s="304"/>
      <c r="DB23" s="304"/>
      <c r="DC23" s="304"/>
      <c r="DD23" s="304"/>
      <c r="DE23" s="304"/>
      <c r="DF23" s="304"/>
      <c r="DG23" s="304"/>
      <c r="DH23" s="304"/>
      <c r="DI23" s="304"/>
      <c r="DJ23" s="304"/>
      <c r="DK23" s="304"/>
      <c r="DL23" s="304"/>
      <c r="DM23" s="304"/>
      <c r="DN23" s="304"/>
      <c r="DO23" s="304"/>
      <c r="DP23" s="304"/>
      <c r="DQ23" s="304"/>
      <c r="DR23" s="304"/>
      <c r="DS23" s="304"/>
      <c r="DT23" s="304"/>
      <c r="DU23" s="304"/>
      <c r="DV23" s="304"/>
      <c r="DW23" s="304"/>
      <c r="DX23" s="304"/>
      <c r="DY23" s="304"/>
      <c r="DZ23" s="304"/>
      <c r="EA23" s="304"/>
      <c r="EB23" s="304"/>
      <c r="EC23" s="304"/>
      <c r="ED23" s="304"/>
      <c r="EE23" s="304"/>
      <c r="EF23" s="304"/>
      <c r="EG23" s="304"/>
      <c r="EH23" s="304"/>
      <c r="EI23" s="304"/>
      <c r="EJ23" s="304"/>
      <c r="EK23" s="304"/>
      <c r="EL23" s="304"/>
      <c r="EM23" s="304"/>
      <c r="EN23" s="304"/>
      <c r="EO23" s="304"/>
      <c r="EP23" s="304"/>
      <c r="EQ23" s="304"/>
      <c r="ER23" s="304"/>
      <c r="ES23" s="304"/>
      <c r="ET23" s="304"/>
      <c r="EU23" s="304"/>
      <c r="EV23" s="304"/>
      <c r="EW23" s="304"/>
      <c r="EX23" s="304"/>
      <c r="EY23" s="304"/>
      <c r="EZ23" s="304"/>
      <c r="FA23" s="304"/>
      <c r="FB23" s="304"/>
      <c r="FC23" s="304"/>
      <c r="FD23" s="304"/>
      <c r="FE23" s="304"/>
      <c r="FF23" s="304"/>
      <c r="FG23" s="304"/>
      <c r="FH23" s="304"/>
      <c r="FI23" s="304"/>
      <c r="FJ23" s="1167" t="s">
        <v>2272</v>
      </c>
      <c r="FK23" s="1167" t="s">
        <v>1654</v>
      </c>
      <c r="FL23" s="1171">
        <f>BR23</f>
        <v>0</v>
      </c>
      <c r="FM23" s="304"/>
      <c r="FN23" s="304"/>
      <c r="FO23" s="304"/>
      <c r="FP23" s="304"/>
      <c r="FQ23" s="304"/>
      <c r="FR23" s="1167" t="s">
        <v>1654</v>
      </c>
      <c r="FS23" s="1168"/>
    </row>
    <row r="24" spans="1:175" x14ac:dyDescent="0.2">
      <c r="A24" s="1172" t="str">
        <f>IF(A23="","",A23)</f>
        <v/>
      </c>
      <c r="B24" s="1172">
        <f t="shared" ref="B24" si="36">IF(B23="","---",B23)</f>
        <v>0</v>
      </c>
      <c r="C24" s="1172"/>
      <c r="D24" s="1172" t="str">
        <f>IF(D23="","---",D23)</f>
        <v>---</v>
      </c>
      <c r="E24" s="1172"/>
      <c r="F24" s="1172"/>
      <c r="G24" s="1172" t="s">
        <v>1654</v>
      </c>
      <c r="H24" s="1173">
        <f t="shared" ref="H24:I24" si="37">IF(H23="","---",H23)</f>
        <v>0</v>
      </c>
      <c r="I24" s="1173">
        <f t="shared" si="37"/>
        <v>365</v>
      </c>
      <c r="J24" s="1172" t="s">
        <v>2269</v>
      </c>
      <c r="K24" s="1172" t="str">
        <f t="shared" ref="K24" si="38">IF(K23="[ Dropdown Menu - Choose LOB ]","---",K23)</f>
        <v>Harco Auto Dealer (Quote)</v>
      </c>
      <c r="L24" s="1172"/>
      <c r="M24" s="1172"/>
      <c r="N24" s="1172"/>
      <c r="O24" s="1172"/>
      <c r="P24" s="1172"/>
      <c r="Q24" s="1172"/>
      <c r="R24" s="1172"/>
      <c r="S24" s="1172"/>
      <c r="T24" s="1172"/>
      <c r="U24" s="1172"/>
      <c r="V24" s="1172"/>
      <c r="W24" s="1172"/>
      <c r="X24" s="1172"/>
      <c r="Y24" s="1172"/>
      <c r="Z24" s="1172"/>
      <c r="AA24" s="1172"/>
      <c r="AB24" s="1172"/>
      <c r="AC24" s="1172"/>
      <c r="AD24" s="1172"/>
      <c r="AE24" s="1172"/>
      <c r="AF24" s="1172"/>
      <c r="AG24" s="1172"/>
      <c r="AH24" s="1172"/>
      <c r="AI24" s="1172"/>
      <c r="AJ24" s="1172"/>
      <c r="AK24" s="1172"/>
      <c r="AL24" s="1172"/>
      <c r="AM24" s="1172"/>
      <c r="AN24" s="1172"/>
      <c r="AO24" s="1172"/>
      <c r="AP24" s="1172"/>
      <c r="AQ24" s="1172"/>
      <c r="AR24" s="1172"/>
      <c r="AS24" s="1172"/>
      <c r="AT24" s="1172"/>
      <c r="AU24" s="1172"/>
      <c r="AV24" s="1172"/>
      <c r="AW24" s="1172"/>
      <c r="AX24" s="1172"/>
      <c r="AY24" s="1172"/>
      <c r="AZ24" s="1172"/>
      <c r="BA24" s="1172"/>
      <c r="BB24" s="1201" t="str">
        <f>IF(BB23="","---",BB23)</f>
        <v>---</v>
      </c>
      <c r="BC24" s="1172">
        <v>1</v>
      </c>
      <c r="BD24" s="1172"/>
      <c r="BE24" s="1172"/>
      <c r="BF24" s="1172"/>
      <c r="BG24" s="1172"/>
      <c r="BH24" s="1172" t="str">
        <f>IF(BH23="","---",BH23)</f>
        <v>---</v>
      </c>
      <c r="BI24" s="1172" t="str">
        <f>IF(BI23="","---",BI23)</f>
        <v>---</v>
      </c>
      <c r="BJ24" s="1172"/>
      <c r="BK24" s="1172"/>
      <c r="BL24" s="1172" t="str">
        <f>IF(BL23="","---",BL23)</f>
        <v>---</v>
      </c>
      <c r="BM24" s="1172"/>
      <c r="BN24" s="1172" t="str">
        <f>IF(BN23="","---",BN23)</f>
        <v>---</v>
      </c>
      <c r="BO24" s="1172"/>
      <c r="BP24" s="1172"/>
      <c r="BQ24" s="1172"/>
      <c r="BR24" s="1174" t="str">
        <f>IF(BR23="","---",BR23)</f>
        <v>---</v>
      </c>
      <c r="BS24" s="1172"/>
      <c r="BT24" s="1172"/>
      <c r="BU24" s="1172"/>
      <c r="BV24" s="1172"/>
      <c r="BW24" s="1172"/>
      <c r="BX24" s="1172"/>
      <c r="BY24" s="1172" t="s">
        <v>2271</v>
      </c>
      <c r="BZ24" s="1175">
        <f>IF(ISERROR(VLOOKUP($K23,'LOB Ref'!$B$1:$H$7,7,FALSE)),"---",(VLOOKUP($K23,'LOB Ref'!$B$1:$H$7,7,FALSE)))</f>
        <v>261</v>
      </c>
      <c r="CA24" s="1175">
        <f t="shared" si="2"/>
        <v>261</v>
      </c>
      <c r="CB24" s="1175" t="s">
        <v>2271</v>
      </c>
      <c r="CC24" s="1175">
        <f>IF(ISERROR(VLOOKUP($K23,'LOB Ref'!$B$1:$H$7,6,FALSE)),"---",(VLOOKUP($K23,'LOB Ref'!$B$1:$H$7,6,FALSE)))</f>
        <v>312</v>
      </c>
      <c r="CD24" s="1176">
        <f ca="1">IF(CD23="","---",CD23)</f>
        <v>44057</v>
      </c>
      <c r="CE24" s="1172"/>
      <c r="CF24" s="1172"/>
      <c r="CG24" s="1172"/>
      <c r="CH24" s="1172"/>
      <c r="CI24" s="1172"/>
      <c r="CJ24" s="1172"/>
      <c r="CK24" s="1172"/>
      <c r="CL24" s="1172"/>
      <c r="CM24" s="1172"/>
      <c r="CN24" s="1172"/>
      <c r="CO24" s="1172"/>
      <c r="CP24" s="1172"/>
      <c r="CQ24" s="1172"/>
      <c r="CR24" s="1172"/>
      <c r="CS24" s="1172"/>
      <c r="CT24" s="1172"/>
      <c r="CU24" s="1172"/>
      <c r="CV24" s="1172"/>
      <c r="CW24" s="1172"/>
      <c r="CX24" s="1172"/>
      <c r="CY24" s="1172"/>
      <c r="CZ24" s="1172"/>
      <c r="DA24" s="1172"/>
      <c r="DB24" s="1172"/>
      <c r="DC24" s="1172"/>
      <c r="DD24" s="1172"/>
      <c r="DE24" s="1172"/>
      <c r="DF24" s="1172"/>
      <c r="DG24" s="1172"/>
      <c r="DH24" s="1172"/>
      <c r="DI24" s="1172"/>
      <c r="DJ24" s="1172"/>
      <c r="DK24" s="1172"/>
      <c r="DL24" s="1172"/>
      <c r="DM24" s="1172"/>
      <c r="DN24" s="1172"/>
      <c r="DO24" s="1172"/>
      <c r="DP24" s="1172"/>
      <c r="DQ24" s="1172"/>
      <c r="DR24" s="1172"/>
      <c r="DS24" s="1172"/>
      <c r="DT24" s="1172"/>
      <c r="DU24" s="1172"/>
      <c r="DV24" s="1172"/>
      <c r="DW24" s="1172"/>
      <c r="DX24" s="1172"/>
      <c r="DY24" s="1172"/>
      <c r="DZ24" s="1172"/>
      <c r="EA24" s="1172"/>
      <c r="EB24" s="1172"/>
      <c r="EC24" s="1172"/>
      <c r="ED24" s="1172"/>
      <c r="EE24" s="1172"/>
      <c r="EF24" s="1172"/>
      <c r="EG24" s="1172"/>
      <c r="EH24" s="1172"/>
      <c r="EI24" s="1172"/>
      <c r="EJ24" s="1172"/>
      <c r="EK24" s="1172"/>
      <c r="EL24" s="1172"/>
      <c r="EM24" s="1172"/>
      <c r="EN24" s="1172"/>
      <c r="EO24" s="1172"/>
      <c r="EP24" s="1172"/>
      <c r="EQ24" s="1172"/>
      <c r="ER24" s="1172"/>
      <c r="ES24" s="1172"/>
      <c r="ET24" s="1172"/>
      <c r="EU24" s="1172"/>
      <c r="EV24" s="1172"/>
      <c r="EW24" s="1172"/>
      <c r="EX24" s="1172"/>
      <c r="EY24" s="1172"/>
      <c r="EZ24" s="1172"/>
      <c r="FA24" s="1172"/>
      <c r="FB24" s="1172"/>
      <c r="FC24" s="1172"/>
      <c r="FD24" s="1172"/>
      <c r="FE24" s="1172"/>
      <c r="FF24" s="1172"/>
      <c r="FG24" s="1172"/>
      <c r="FH24" s="1172"/>
      <c r="FI24" s="1172"/>
      <c r="FJ24" s="1172" t="s">
        <v>2273</v>
      </c>
      <c r="FK24" s="1172" t="s">
        <v>1654</v>
      </c>
      <c r="FL24" s="1174">
        <f>IF(FL23="","---",FL23)</f>
        <v>0</v>
      </c>
      <c r="FM24" s="1172"/>
      <c r="FN24" s="1172"/>
      <c r="FO24" s="1172"/>
      <c r="FP24" s="1172"/>
      <c r="FQ24" s="1172"/>
      <c r="FR24" s="1172" t="s">
        <v>1654</v>
      </c>
      <c r="FS24" s="1174" t="str">
        <f>IF(FS23="","---",FS23)</f>
        <v>---</v>
      </c>
    </row>
    <row r="25" spans="1:175" x14ac:dyDescent="0.2">
      <c r="A25" s="267"/>
      <c r="B25" s="538">
        <f t="shared" si="0"/>
        <v>0</v>
      </c>
      <c r="C25" s="267"/>
      <c r="D25" s="267"/>
      <c r="E25" s="304"/>
      <c r="F25" s="304"/>
      <c r="G25" s="1167" t="s">
        <v>1654</v>
      </c>
      <c r="H25" s="1199">
        <f t="shared" si="1"/>
        <v>0</v>
      </c>
      <c r="I25" s="1199">
        <f t="shared" ref="I25" si="39">H25+365</f>
        <v>365</v>
      </c>
      <c r="J25" s="1167" t="s">
        <v>2269</v>
      </c>
      <c r="K25" s="129" t="str">
        <f>IF(ISNA(VLOOKUP(A_Business_Type_Code_HC,CAT_DlrType_table,2,FALSE)),"[ Dropdown Menu - Choose LOB ]",(VLOOKUP(A_Business_Type_Code_HC,CAT_DlrType_table,2,FALSE)))</f>
        <v>Harco Auto Dealer (Quote)</v>
      </c>
      <c r="L25" s="267"/>
      <c r="M25" s="267"/>
      <c r="N25" s="267"/>
      <c r="O25" s="267"/>
      <c r="P25" s="267"/>
      <c r="Q25" s="267"/>
      <c r="R25" s="267"/>
      <c r="S25" s="267"/>
      <c r="T25" s="267"/>
      <c r="U25" s="267"/>
      <c r="V25" s="267"/>
      <c r="W25" s="267"/>
      <c r="X25" s="267"/>
      <c r="Y25" s="267"/>
      <c r="Z25" s="267"/>
      <c r="AA25" s="267"/>
      <c r="AB25" s="267"/>
      <c r="AC25" s="267"/>
      <c r="AD25" s="267"/>
      <c r="AE25" s="267"/>
      <c r="AF25" s="267"/>
      <c r="AG25" s="267"/>
      <c r="AH25" s="267"/>
      <c r="AI25" s="267"/>
      <c r="AJ25" s="267"/>
      <c r="AK25" s="267"/>
      <c r="AL25" s="267"/>
      <c r="AM25" s="267"/>
      <c r="AN25" s="267"/>
      <c r="AO25" s="267"/>
      <c r="AP25" s="267"/>
      <c r="AQ25" s="267"/>
      <c r="AR25" s="267"/>
      <c r="AS25" s="267"/>
      <c r="AT25" s="267"/>
      <c r="AU25" s="267"/>
      <c r="AV25" s="267"/>
      <c r="AW25" s="267"/>
      <c r="AX25" s="267"/>
      <c r="AY25" s="267"/>
      <c r="AZ25" s="267"/>
      <c r="BA25" s="267"/>
      <c r="BB25" s="1200"/>
      <c r="BC25" s="1167">
        <v>1</v>
      </c>
      <c r="BD25" s="304"/>
      <c r="BE25" s="304"/>
      <c r="BF25" s="304"/>
      <c r="BG25" s="304"/>
      <c r="BH25" s="267"/>
      <c r="BI25" s="267"/>
      <c r="BJ25" s="267"/>
      <c r="BK25" s="267"/>
      <c r="BL25" s="267"/>
      <c r="BM25" s="267"/>
      <c r="BN25" s="267"/>
      <c r="BO25" s="267"/>
      <c r="BP25" s="267"/>
      <c r="BQ25" s="267"/>
      <c r="BR25" s="1168"/>
      <c r="BS25" s="304"/>
      <c r="BT25" s="304"/>
      <c r="BU25" s="304"/>
      <c r="BV25" s="304"/>
      <c r="BW25" s="304"/>
      <c r="BX25" s="304"/>
      <c r="BY25" s="1167" t="s">
        <v>2271</v>
      </c>
      <c r="BZ25" s="1169">
        <f>IF(ISERROR(VLOOKUP($K25,'LOB Ref'!$B$1:$H$7,3,FALSE)),"---",(VLOOKUP($K25,'LOB Ref'!$B$1:$H$7,3,FALSE)))</f>
        <v>261</v>
      </c>
      <c r="CA25" s="1169">
        <f t="shared" si="2"/>
        <v>261</v>
      </c>
      <c r="CB25" s="1169" t="s">
        <v>2271</v>
      </c>
      <c r="CC25" s="1169">
        <v>312</v>
      </c>
      <c r="CD25" s="1170">
        <f ca="1">TODAY()</f>
        <v>44057</v>
      </c>
      <c r="CE25" s="304"/>
      <c r="CF25" s="304"/>
      <c r="CG25" s="304"/>
      <c r="CH25" s="304"/>
      <c r="CI25" s="304"/>
      <c r="CJ25" s="304"/>
      <c r="CK25" s="304"/>
      <c r="CL25" s="304"/>
      <c r="CM25" s="304"/>
      <c r="CN25" s="304"/>
      <c r="CO25" s="304"/>
      <c r="CP25" s="304"/>
      <c r="CQ25" s="304"/>
      <c r="CR25" s="304"/>
      <c r="CS25" s="304"/>
      <c r="CT25" s="304"/>
      <c r="CU25" s="304"/>
      <c r="CV25" s="304"/>
      <c r="CW25" s="304"/>
      <c r="CX25" s="304"/>
      <c r="CY25" s="304"/>
      <c r="CZ25" s="304"/>
      <c r="DA25" s="304"/>
      <c r="DB25" s="304"/>
      <c r="DC25" s="304"/>
      <c r="DD25" s="304"/>
      <c r="DE25" s="304"/>
      <c r="DF25" s="304"/>
      <c r="DG25" s="304"/>
      <c r="DH25" s="304"/>
      <c r="DI25" s="304"/>
      <c r="DJ25" s="304"/>
      <c r="DK25" s="304"/>
      <c r="DL25" s="304"/>
      <c r="DM25" s="304"/>
      <c r="DN25" s="304"/>
      <c r="DO25" s="304"/>
      <c r="DP25" s="304"/>
      <c r="DQ25" s="304"/>
      <c r="DR25" s="304"/>
      <c r="DS25" s="304"/>
      <c r="DT25" s="304"/>
      <c r="DU25" s="304"/>
      <c r="DV25" s="304"/>
      <c r="DW25" s="304"/>
      <c r="DX25" s="304"/>
      <c r="DY25" s="304"/>
      <c r="DZ25" s="304"/>
      <c r="EA25" s="304"/>
      <c r="EB25" s="304"/>
      <c r="EC25" s="304"/>
      <c r="ED25" s="304"/>
      <c r="EE25" s="304"/>
      <c r="EF25" s="304"/>
      <c r="EG25" s="304"/>
      <c r="EH25" s="304"/>
      <c r="EI25" s="304"/>
      <c r="EJ25" s="304"/>
      <c r="EK25" s="304"/>
      <c r="EL25" s="304"/>
      <c r="EM25" s="304"/>
      <c r="EN25" s="304"/>
      <c r="EO25" s="304"/>
      <c r="EP25" s="304"/>
      <c r="EQ25" s="304"/>
      <c r="ER25" s="304"/>
      <c r="ES25" s="304"/>
      <c r="ET25" s="304"/>
      <c r="EU25" s="304"/>
      <c r="EV25" s="304"/>
      <c r="EW25" s="304"/>
      <c r="EX25" s="304"/>
      <c r="EY25" s="304"/>
      <c r="EZ25" s="304"/>
      <c r="FA25" s="304"/>
      <c r="FB25" s="304"/>
      <c r="FC25" s="304"/>
      <c r="FD25" s="304"/>
      <c r="FE25" s="304"/>
      <c r="FF25" s="304"/>
      <c r="FG25" s="304"/>
      <c r="FH25" s="304"/>
      <c r="FI25" s="304"/>
      <c r="FJ25" s="1167" t="s">
        <v>2272</v>
      </c>
      <c r="FK25" s="1167" t="s">
        <v>1654</v>
      </c>
      <c r="FL25" s="1171">
        <f>BR25</f>
        <v>0</v>
      </c>
      <c r="FM25" s="304"/>
      <c r="FN25" s="304"/>
      <c r="FO25" s="304"/>
      <c r="FP25" s="304"/>
      <c r="FQ25" s="304"/>
      <c r="FR25" s="1167" t="s">
        <v>1654</v>
      </c>
      <c r="FS25" s="1168"/>
    </row>
    <row r="26" spans="1:175" x14ac:dyDescent="0.2">
      <c r="A26" s="1172" t="str">
        <f>IF(A25="","",A25)</f>
        <v/>
      </c>
      <c r="B26" s="1172">
        <f t="shared" ref="B26" si="40">IF(B25="","---",B25)</f>
        <v>0</v>
      </c>
      <c r="C26" s="1172"/>
      <c r="D26" s="1172" t="str">
        <f>IF(D25="","---",D25)</f>
        <v>---</v>
      </c>
      <c r="E26" s="1172"/>
      <c r="F26" s="1172"/>
      <c r="G26" s="1172" t="s">
        <v>1654</v>
      </c>
      <c r="H26" s="1173">
        <f t="shared" ref="H26:I26" si="41">IF(H25="","---",H25)</f>
        <v>0</v>
      </c>
      <c r="I26" s="1173">
        <f t="shared" si="41"/>
        <v>365</v>
      </c>
      <c r="J26" s="1172" t="s">
        <v>2269</v>
      </c>
      <c r="K26" s="1172" t="str">
        <f t="shared" ref="K26" si="42">IF(K25="[ Dropdown Menu - Choose LOB ]","---",K25)</f>
        <v>Harco Auto Dealer (Quote)</v>
      </c>
      <c r="L26" s="1172"/>
      <c r="M26" s="1172"/>
      <c r="N26" s="1172"/>
      <c r="O26" s="1172"/>
      <c r="P26" s="1172"/>
      <c r="Q26" s="1172"/>
      <c r="R26" s="1172"/>
      <c r="S26" s="1172"/>
      <c r="T26" s="1172"/>
      <c r="U26" s="1172"/>
      <c r="V26" s="1172"/>
      <c r="W26" s="1172"/>
      <c r="X26" s="1172"/>
      <c r="Y26" s="1172"/>
      <c r="Z26" s="1172"/>
      <c r="AA26" s="1172"/>
      <c r="AB26" s="1172"/>
      <c r="AC26" s="1172"/>
      <c r="AD26" s="1172"/>
      <c r="AE26" s="1172"/>
      <c r="AF26" s="1172"/>
      <c r="AG26" s="1172"/>
      <c r="AH26" s="1172"/>
      <c r="AI26" s="1172"/>
      <c r="AJ26" s="1172"/>
      <c r="AK26" s="1172"/>
      <c r="AL26" s="1172"/>
      <c r="AM26" s="1172"/>
      <c r="AN26" s="1172"/>
      <c r="AO26" s="1172"/>
      <c r="AP26" s="1172"/>
      <c r="AQ26" s="1172"/>
      <c r="AR26" s="1172"/>
      <c r="AS26" s="1172"/>
      <c r="AT26" s="1172"/>
      <c r="AU26" s="1172"/>
      <c r="AV26" s="1172"/>
      <c r="AW26" s="1172"/>
      <c r="AX26" s="1172"/>
      <c r="AY26" s="1172"/>
      <c r="AZ26" s="1172"/>
      <c r="BA26" s="1172"/>
      <c r="BB26" s="1201" t="str">
        <f>IF(BB25="","---",BB25)</f>
        <v>---</v>
      </c>
      <c r="BC26" s="1172">
        <v>1</v>
      </c>
      <c r="BD26" s="1172"/>
      <c r="BE26" s="1172"/>
      <c r="BF26" s="1172"/>
      <c r="BG26" s="1172"/>
      <c r="BH26" s="1172" t="str">
        <f>IF(BH25="","---",BH25)</f>
        <v>---</v>
      </c>
      <c r="BI26" s="1172" t="str">
        <f>IF(BI25="","---",BI25)</f>
        <v>---</v>
      </c>
      <c r="BJ26" s="1172"/>
      <c r="BK26" s="1172"/>
      <c r="BL26" s="1172" t="str">
        <f>IF(BL25="","---",BL25)</f>
        <v>---</v>
      </c>
      <c r="BM26" s="1172"/>
      <c r="BN26" s="1172" t="str">
        <f>IF(BN25="","---",BN25)</f>
        <v>---</v>
      </c>
      <c r="BO26" s="1172"/>
      <c r="BP26" s="1172"/>
      <c r="BQ26" s="1172"/>
      <c r="BR26" s="1174" t="str">
        <f>IF(BR25="","---",BR25)</f>
        <v>---</v>
      </c>
      <c r="BS26" s="1172"/>
      <c r="BT26" s="1172"/>
      <c r="BU26" s="1172"/>
      <c r="BV26" s="1172"/>
      <c r="BW26" s="1172"/>
      <c r="BX26" s="1172"/>
      <c r="BY26" s="1172" t="s">
        <v>2271</v>
      </c>
      <c r="BZ26" s="1175">
        <f>IF(ISERROR(VLOOKUP($K25,'LOB Ref'!$B$1:$H$7,7,FALSE)),"---",(VLOOKUP($K25,'LOB Ref'!$B$1:$H$7,7,FALSE)))</f>
        <v>261</v>
      </c>
      <c r="CA26" s="1175">
        <f t="shared" si="2"/>
        <v>261</v>
      </c>
      <c r="CB26" s="1175" t="s">
        <v>2271</v>
      </c>
      <c r="CC26" s="1175">
        <f>IF(ISERROR(VLOOKUP($K25,'LOB Ref'!$B$1:$H$7,6,FALSE)),"---",(VLOOKUP($K25,'LOB Ref'!$B$1:$H$7,6,FALSE)))</f>
        <v>312</v>
      </c>
      <c r="CD26" s="1176">
        <f ca="1">IF(CD25="","---",CD25)</f>
        <v>44057</v>
      </c>
      <c r="CE26" s="1172"/>
      <c r="CF26" s="1172"/>
      <c r="CG26" s="1172"/>
      <c r="CH26" s="1172"/>
      <c r="CI26" s="1172"/>
      <c r="CJ26" s="1172"/>
      <c r="CK26" s="1172"/>
      <c r="CL26" s="1172"/>
      <c r="CM26" s="1172"/>
      <c r="CN26" s="1172"/>
      <c r="CO26" s="1172"/>
      <c r="CP26" s="1172"/>
      <c r="CQ26" s="1172"/>
      <c r="CR26" s="1172"/>
      <c r="CS26" s="1172"/>
      <c r="CT26" s="1172"/>
      <c r="CU26" s="1172"/>
      <c r="CV26" s="1172"/>
      <c r="CW26" s="1172"/>
      <c r="CX26" s="1172"/>
      <c r="CY26" s="1172"/>
      <c r="CZ26" s="1172"/>
      <c r="DA26" s="1172"/>
      <c r="DB26" s="1172"/>
      <c r="DC26" s="1172"/>
      <c r="DD26" s="1172"/>
      <c r="DE26" s="1172"/>
      <c r="DF26" s="1172"/>
      <c r="DG26" s="1172"/>
      <c r="DH26" s="1172"/>
      <c r="DI26" s="1172"/>
      <c r="DJ26" s="1172"/>
      <c r="DK26" s="1172"/>
      <c r="DL26" s="1172"/>
      <c r="DM26" s="1172"/>
      <c r="DN26" s="1172"/>
      <c r="DO26" s="1172"/>
      <c r="DP26" s="1172"/>
      <c r="DQ26" s="1172"/>
      <c r="DR26" s="1172"/>
      <c r="DS26" s="1172"/>
      <c r="DT26" s="1172"/>
      <c r="DU26" s="1172"/>
      <c r="DV26" s="1172"/>
      <c r="DW26" s="1172"/>
      <c r="DX26" s="1172"/>
      <c r="DY26" s="1172"/>
      <c r="DZ26" s="1172"/>
      <c r="EA26" s="1172"/>
      <c r="EB26" s="1172"/>
      <c r="EC26" s="1172"/>
      <c r="ED26" s="1172"/>
      <c r="EE26" s="1172"/>
      <c r="EF26" s="1172"/>
      <c r="EG26" s="1172"/>
      <c r="EH26" s="1172"/>
      <c r="EI26" s="1172"/>
      <c r="EJ26" s="1172"/>
      <c r="EK26" s="1172"/>
      <c r="EL26" s="1172"/>
      <c r="EM26" s="1172"/>
      <c r="EN26" s="1172"/>
      <c r="EO26" s="1172"/>
      <c r="EP26" s="1172"/>
      <c r="EQ26" s="1172"/>
      <c r="ER26" s="1172"/>
      <c r="ES26" s="1172"/>
      <c r="ET26" s="1172"/>
      <c r="EU26" s="1172"/>
      <c r="EV26" s="1172"/>
      <c r="EW26" s="1172"/>
      <c r="EX26" s="1172"/>
      <c r="EY26" s="1172"/>
      <c r="EZ26" s="1172"/>
      <c r="FA26" s="1172"/>
      <c r="FB26" s="1172"/>
      <c r="FC26" s="1172"/>
      <c r="FD26" s="1172"/>
      <c r="FE26" s="1172"/>
      <c r="FF26" s="1172"/>
      <c r="FG26" s="1172"/>
      <c r="FH26" s="1172"/>
      <c r="FI26" s="1172"/>
      <c r="FJ26" s="1172" t="s">
        <v>2273</v>
      </c>
      <c r="FK26" s="1172" t="s">
        <v>1654</v>
      </c>
      <c r="FL26" s="1174">
        <f>IF(FL25="","---",FL25)</f>
        <v>0</v>
      </c>
      <c r="FM26" s="1172"/>
      <c r="FN26" s="1172"/>
      <c r="FO26" s="1172"/>
      <c r="FP26" s="1172"/>
      <c r="FQ26" s="1172"/>
      <c r="FR26" s="1172" t="s">
        <v>1654</v>
      </c>
      <c r="FS26" s="1174" t="str">
        <f>IF(FS25="","---",FS25)</f>
        <v>---</v>
      </c>
    </row>
    <row r="27" spans="1:175" x14ac:dyDescent="0.2">
      <c r="A27" s="267"/>
      <c r="B27" s="538">
        <f t="shared" si="0"/>
        <v>0</v>
      </c>
      <c r="C27" s="267"/>
      <c r="D27" s="267"/>
      <c r="E27" s="304"/>
      <c r="F27" s="304"/>
      <c r="G27" s="1167" t="s">
        <v>1654</v>
      </c>
      <c r="H27" s="1199">
        <f t="shared" si="1"/>
        <v>0</v>
      </c>
      <c r="I27" s="1199">
        <f t="shared" ref="I27" si="43">H27+365</f>
        <v>365</v>
      </c>
      <c r="J27" s="1167" t="s">
        <v>2269</v>
      </c>
      <c r="K27" s="129" t="str">
        <f>IF(ISNA(VLOOKUP(A_Business_Type_Code_HC,CAT_DlrType_table,2,FALSE)),"[ Dropdown Menu - Choose LOB ]",(VLOOKUP(A_Business_Type_Code_HC,CAT_DlrType_table,2,FALSE)))</f>
        <v>Harco Auto Dealer (Quote)</v>
      </c>
      <c r="L27" s="267"/>
      <c r="M27" s="267"/>
      <c r="N27" s="267"/>
      <c r="O27" s="267"/>
      <c r="P27" s="267"/>
      <c r="Q27" s="267"/>
      <c r="R27" s="267"/>
      <c r="S27" s="267"/>
      <c r="T27" s="267"/>
      <c r="U27" s="267"/>
      <c r="V27" s="267"/>
      <c r="W27" s="267"/>
      <c r="X27" s="267"/>
      <c r="Y27" s="267"/>
      <c r="Z27" s="267"/>
      <c r="AA27" s="267"/>
      <c r="AB27" s="267"/>
      <c r="AC27" s="267"/>
      <c r="AD27" s="267"/>
      <c r="AE27" s="267"/>
      <c r="AF27" s="267"/>
      <c r="AG27" s="267"/>
      <c r="AH27" s="267"/>
      <c r="AI27" s="267"/>
      <c r="AJ27" s="267"/>
      <c r="AK27" s="267"/>
      <c r="AL27" s="267"/>
      <c r="AM27" s="267"/>
      <c r="AN27" s="267"/>
      <c r="AO27" s="267"/>
      <c r="AP27" s="267"/>
      <c r="AQ27" s="267"/>
      <c r="AR27" s="267"/>
      <c r="AS27" s="267"/>
      <c r="AT27" s="267"/>
      <c r="AU27" s="267"/>
      <c r="AV27" s="267"/>
      <c r="AW27" s="267"/>
      <c r="AX27" s="267"/>
      <c r="AY27" s="267"/>
      <c r="AZ27" s="267"/>
      <c r="BA27" s="267"/>
      <c r="BB27" s="1200"/>
      <c r="BC27" s="1167">
        <v>1</v>
      </c>
      <c r="BD27" s="304"/>
      <c r="BE27" s="304"/>
      <c r="BF27" s="304"/>
      <c r="BG27" s="304"/>
      <c r="BH27" s="267"/>
      <c r="BI27" s="267"/>
      <c r="BJ27" s="267"/>
      <c r="BK27" s="267"/>
      <c r="BL27" s="267"/>
      <c r="BM27" s="267"/>
      <c r="BN27" s="267"/>
      <c r="BO27" s="267"/>
      <c r="BP27" s="267"/>
      <c r="BQ27" s="267"/>
      <c r="BR27" s="1168"/>
      <c r="BS27" s="304"/>
      <c r="BT27" s="304"/>
      <c r="BU27" s="304"/>
      <c r="BV27" s="304"/>
      <c r="BW27" s="304"/>
      <c r="BX27" s="304"/>
      <c r="BY27" s="1167" t="s">
        <v>2271</v>
      </c>
      <c r="BZ27" s="1169">
        <f>IF(ISERROR(VLOOKUP($K27,'LOB Ref'!$B$1:$H$7,3,FALSE)),"---",(VLOOKUP($K27,'LOB Ref'!$B$1:$H$7,3,FALSE)))</f>
        <v>261</v>
      </c>
      <c r="CA27" s="1169">
        <f t="shared" si="2"/>
        <v>261</v>
      </c>
      <c r="CB27" s="1169" t="s">
        <v>2271</v>
      </c>
      <c r="CC27" s="1169">
        <v>312</v>
      </c>
      <c r="CD27" s="1170">
        <f ca="1">TODAY()</f>
        <v>44057</v>
      </c>
      <c r="CE27" s="304"/>
      <c r="CF27" s="304"/>
      <c r="CG27" s="304"/>
      <c r="CH27" s="304"/>
      <c r="CI27" s="304"/>
      <c r="CJ27" s="304"/>
      <c r="CK27" s="304"/>
      <c r="CL27" s="304"/>
      <c r="CM27" s="304"/>
      <c r="CN27" s="304"/>
      <c r="CO27" s="304"/>
      <c r="CP27" s="304"/>
      <c r="CQ27" s="304"/>
      <c r="CR27" s="304"/>
      <c r="CS27" s="304"/>
      <c r="CT27" s="304"/>
      <c r="CU27" s="304"/>
      <c r="CV27" s="304"/>
      <c r="CW27" s="304"/>
      <c r="CX27" s="304"/>
      <c r="CY27" s="304"/>
      <c r="CZ27" s="304"/>
      <c r="DA27" s="304"/>
      <c r="DB27" s="304"/>
      <c r="DC27" s="304"/>
      <c r="DD27" s="304"/>
      <c r="DE27" s="304"/>
      <c r="DF27" s="304"/>
      <c r="DG27" s="304"/>
      <c r="DH27" s="304"/>
      <c r="DI27" s="304"/>
      <c r="DJ27" s="304"/>
      <c r="DK27" s="304"/>
      <c r="DL27" s="304"/>
      <c r="DM27" s="304"/>
      <c r="DN27" s="304"/>
      <c r="DO27" s="304"/>
      <c r="DP27" s="304"/>
      <c r="DQ27" s="304"/>
      <c r="DR27" s="304"/>
      <c r="DS27" s="304"/>
      <c r="DT27" s="304"/>
      <c r="DU27" s="304"/>
      <c r="DV27" s="304"/>
      <c r="DW27" s="304"/>
      <c r="DX27" s="304"/>
      <c r="DY27" s="304"/>
      <c r="DZ27" s="304"/>
      <c r="EA27" s="304"/>
      <c r="EB27" s="304"/>
      <c r="EC27" s="304"/>
      <c r="ED27" s="304"/>
      <c r="EE27" s="304"/>
      <c r="EF27" s="304"/>
      <c r="EG27" s="304"/>
      <c r="EH27" s="304"/>
      <c r="EI27" s="304"/>
      <c r="EJ27" s="304"/>
      <c r="EK27" s="304"/>
      <c r="EL27" s="304"/>
      <c r="EM27" s="304"/>
      <c r="EN27" s="304"/>
      <c r="EO27" s="304"/>
      <c r="EP27" s="304"/>
      <c r="EQ27" s="304"/>
      <c r="ER27" s="304"/>
      <c r="ES27" s="304"/>
      <c r="ET27" s="304"/>
      <c r="EU27" s="304"/>
      <c r="EV27" s="304"/>
      <c r="EW27" s="304"/>
      <c r="EX27" s="304"/>
      <c r="EY27" s="304"/>
      <c r="EZ27" s="304"/>
      <c r="FA27" s="304"/>
      <c r="FB27" s="304"/>
      <c r="FC27" s="304"/>
      <c r="FD27" s="304"/>
      <c r="FE27" s="304"/>
      <c r="FF27" s="304"/>
      <c r="FG27" s="304"/>
      <c r="FH27" s="304"/>
      <c r="FI27" s="304"/>
      <c r="FJ27" s="1167" t="s">
        <v>2272</v>
      </c>
      <c r="FK27" s="1167" t="s">
        <v>1654</v>
      </c>
      <c r="FL27" s="1171">
        <f>BR27</f>
        <v>0</v>
      </c>
      <c r="FM27" s="304"/>
      <c r="FN27" s="304"/>
      <c r="FO27" s="304"/>
      <c r="FP27" s="304"/>
      <c r="FQ27" s="304"/>
      <c r="FR27" s="1167" t="s">
        <v>1654</v>
      </c>
      <c r="FS27" s="1168"/>
    </row>
    <row r="28" spans="1:175" x14ac:dyDescent="0.2">
      <c r="A28" s="1172" t="str">
        <f>IF(A27="","",A27)</f>
        <v/>
      </c>
      <c r="B28" s="1172">
        <f t="shared" ref="B28" si="44">IF(B27="","---",B27)</f>
        <v>0</v>
      </c>
      <c r="C28" s="1172"/>
      <c r="D28" s="1172" t="str">
        <f>IF(D27="","---",D27)</f>
        <v>---</v>
      </c>
      <c r="E28" s="1172"/>
      <c r="F28" s="1172"/>
      <c r="G28" s="1172" t="s">
        <v>1654</v>
      </c>
      <c r="H28" s="1173">
        <f t="shared" ref="H28:I28" si="45">IF(H27="","---",H27)</f>
        <v>0</v>
      </c>
      <c r="I28" s="1173">
        <f t="shared" si="45"/>
        <v>365</v>
      </c>
      <c r="J28" s="1172" t="s">
        <v>2269</v>
      </c>
      <c r="K28" s="1172" t="str">
        <f t="shared" ref="K28" si="46">IF(K27="[ Dropdown Menu - Choose LOB ]","---",K27)</f>
        <v>Harco Auto Dealer (Quote)</v>
      </c>
      <c r="L28" s="1172"/>
      <c r="M28" s="1172"/>
      <c r="N28" s="1172"/>
      <c r="O28" s="1172"/>
      <c r="P28" s="1172"/>
      <c r="Q28" s="1172"/>
      <c r="R28" s="1172"/>
      <c r="S28" s="1172"/>
      <c r="T28" s="1172"/>
      <c r="U28" s="1172"/>
      <c r="V28" s="1172"/>
      <c r="W28" s="1172"/>
      <c r="X28" s="1172"/>
      <c r="Y28" s="1172"/>
      <c r="Z28" s="1172"/>
      <c r="AA28" s="1172"/>
      <c r="AB28" s="1172"/>
      <c r="AC28" s="1172"/>
      <c r="AD28" s="1172"/>
      <c r="AE28" s="1172"/>
      <c r="AF28" s="1172"/>
      <c r="AG28" s="1172"/>
      <c r="AH28" s="1172"/>
      <c r="AI28" s="1172"/>
      <c r="AJ28" s="1172"/>
      <c r="AK28" s="1172"/>
      <c r="AL28" s="1172"/>
      <c r="AM28" s="1172"/>
      <c r="AN28" s="1172"/>
      <c r="AO28" s="1172"/>
      <c r="AP28" s="1172"/>
      <c r="AQ28" s="1172"/>
      <c r="AR28" s="1172"/>
      <c r="AS28" s="1172"/>
      <c r="AT28" s="1172"/>
      <c r="AU28" s="1172"/>
      <c r="AV28" s="1172"/>
      <c r="AW28" s="1172"/>
      <c r="AX28" s="1172"/>
      <c r="AY28" s="1172"/>
      <c r="AZ28" s="1172"/>
      <c r="BA28" s="1172"/>
      <c r="BB28" s="1201" t="str">
        <f>IF(BB27="","---",BB27)</f>
        <v>---</v>
      </c>
      <c r="BC28" s="1172">
        <v>1</v>
      </c>
      <c r="BD28" s="1172"/>
      <c r="BE28" s="1172"/>
      <c r="BF28" s="1172"/>
      <c r="BG28" s="1172"/>
      <c r="BH28" s="1172" t="str">
        <f>IF(BH27="","---",BH27)</f>
        <v>---</v>
      </c>
      <c r="BI28" s="1172" t="str">
        <f>IF(BI27="","---",BI27)</f>
        <v>---</v>
      </c>
      <c r="BJ28" s="1172"/>
      <c r="BK28" s="1172"/>
      <c r="BL28" s="1172" t="str">
        <f>IF(BL27="","---",BL27)</f>
        <v>---</v>
      </c>
      <c r="BM28" s="1172"/>
      <c r="BN28" s="1172" t="str">
        <f>IF(BN27="","---",BN27)</f>
        <v>---</v>
      </c>
      <c r="BO28" s="1172"/>
      <c r="BP28" s="1172"/>
      <c r="BQ28" s="1172"/>
      <c r="BR28" s="1174" t="str">
        <f>IF(BR27="","---",BR27)</f>
        <v>---</v>
      </c>
      <c r="BS28" s="1172"/>
      <c r="BT28" s="1172"/>
      <c r="BU28" s="1172"/>
      <c r="BV28" s="1172"/>
      <c r="BW28" s="1172"/>
      <c r="BX28" s="1172"/>
      <c r="BY28" s="1172" t="s">
        <v>2271</v>
      </c>
      <c r="BZ28" s="1175">
        <f>IF(ISERROR(VLOOKUP($K27,'LOB Ref'!$B$1:$H$7,7,FALSE)),"---",(VLOOKUP($K27,'LOB Ref'!$B$1:$H$7,7,FALSE)))</f>
        <v>261</v>
      </c>
      <c r="CA28" s="1175">
        <f t="shared" si="2"/>
        <v>261</v>
      </c>
      <c r="CB28" s="1175" t="s">
        <v>2271</v>
      </c>
      <c r="CC28" s="1175">
        <f>IF(ISERROR(VLOOKUP($K27,'LOB Ref'!$B$1:$H$7,6,FALSE)),"---",(VLOOKUP($K27,'LOB Ref'!$B$1:$H$7,6,FALSE)))</f>
        <v>312</v>
      </c>
      <c r="CD28" s="1176">
        <f ca="1">IF(CD27="","---",CD27)</f>
        <v>44057</v>
      </c>
      <c r="CE28" s="1172"/>
      <c r="CF28" s="1172"/>
      <c r="CG28" s="1172"/>
      <c r="CH28" s="1172"/>
      <c r="CI28" s="1172"/>
      <c r="CJ28" s="1172"/>
      <c r="CK28" s="1172"/>
      <c r="CL28" s="1172"/>
      <c r="CM28" s="1172"/>
      <c r="CN28" s="1172"/>
      <c r="CO28" s="1172"/>
      <c r="CP28" s="1172"/>
      <c r="CQ28" s="1172"/>
      <c r="CR28" s="1172"/>
      <c r="CS28" s="1172"/>
      <c r="CT28" s="1172"/>
      <c r="CU28" s="1172"/>
      <c r="CV28" s="1172"/>
      <c r="CW28" s="1172"/>
      <c r="CX28" s="1172"/>
      <c r="CY28" s="1172"/>
      <c r="CZ28" s="1172"/>
      <c r="DA28" s="1172"/>
      <c r="DB28" s="1172"/>
      <c r="DC28" s="1172"/>
      <c r="DD28" s="1172"/>
      <c r="DE28" s="1172"/>
      <c r="DF28" s="1172"/>
      <c r="DG28" s="1172"/>
      <c r="DH28" s="1172"/>
      <c r="DI28" s="1172"/>
      <c r="DJ28" s="1172"/>
      <c r="DK28" s="1172"/>
      <c r="DL28" s="1172"/>
      <c r="DM28" s="1172"/>
      <c r="DN28" s="1172"/>
      <c r="DO28" s="1172"/>
      <c r="DP28" s="1172"/>
      <c r="DQ28" s="1172"/>
      <c r="DR28" s="1172"/>
      <c r="DS28" s="1172"/>
      <c r="DT28" s="1172"/>
      <c r="DU28" s="1172"/>
      <c r="DV28" s="1172"/>
      <c r="DW28" s="1172"/>
      <c r="DX28" s="1172"/>
      <c r="DY28" s="1172"/>
      <c r="DZ28" s="1172"/>
      <c r="EA28" s="1172"/>
      <c r="EB28" s="1172"/>
      <c r="EC28" s="1172"/>
      <c r="ED28" s="1172"/>
      <c r="EE28" s="1172"/>
      <c r="EF28" s="1172"/>
      <c r="EG28" s="1172"/>
      <c r="EH28" s="1172"/>
      <c r="EI28" s="1172"/>
      <c r="EJ28" s="1172"/>
      <c r="EK28" s="1172"/>
      <c r="EL28" s="1172"/>
      <c r="EM28" s="1172"/>
      <c r="EN28" s="1172"/>
      <c r="EO28" s="1172"/>
      <c r="EP28" s="1172"/>
      <c r="EQ28" s="1172"/>
      <c r="ER28" s="1172"/>
      <c r="ES28" s="1172"/>
      <c r="ET28" s="1172"/>
      <c r="EU28" s="1172"/>
      <c r="EV28" s="1172"/>
      <c r="EW28" s="1172"/>
      <c r="EX28" s="1172"/>
      <c r="EY28" s="1172"/>
      <c r="EZ28" s="1172"/>
      <c r="FA28" s="1172"/>
      <c r="FB28" s="1172"/>
      <c r="FC28" s="1172"/>
      <c r="FD28" s="1172"/>
      <c r="FE28" s="1172"/>
      <c r="FF28" s="1172"/>
      <c r="FG28" s="1172"/>
      <c r="FH28" s="1172"/>
      <c r="FI28" s="1172"/>
      <c r="FJ28" s="1172" t="s">
        <v>2273</v>
      </c>
      <c r="FK28" s="1172" t="s">
        <v>1654</v>
      </c>
      <c r="FL28" s="1174">
        <f>IF(FL27="","---",FL27)</f>
        <v>0</v>
      </c>
      <c r="FM28" s="1172"/>
      <c r="FN28" s="1172"/>
      <c r="FO28" s="1172"/>
      <c r="FP28" s="1172"/>
      <c r="FQ28" s="1172"/>
      <c r="FR28" s="1172" t="s">
        <v>1654</v>
      </c>
      <c r="FS28" s="1174" t="str">
        <f>IF(FS27="","---",FS27)</f>
        <v>---</v>
      </c>
    </row>
    <row r="29" spans="1:175" x14ac:dyDescent="0.2">
      <c r="A29" s="267"/>
      <c r="B29" s="538">
        <f t="shared" si="0"/>
        <v>0</v>
      </c>
      <c r="C29" s="267"/>
      <c r="D29" s="267"/>
      <c r="E29" s="304"/>
      <c r="F29" s="304"/>
      <c r="G29" s="1167" t="s">
        <v>1654</v>
      </c>
      <c r="H29" s="1199">
        <f t="shared" si="1"/>
        <v>0</v>
      </c>
      <c r="I29" s="1199">
        <f t="shared" ref="I29" si="47">H29+365</f>
        <v>365</v>
      </c>
      <c r="J29" s="1167" t="s">
        <v>2269</v>
      </c>
      <c r="K29" s="129" t="str">
        <f>IF(ISNA(VLOOKUP(A_Business_Type_Code_HC,CAT_DlrType_table,2,FALSE)),"[ Dropdown Menu - Choose LOB ]",(VLOOKUP(A_Business_Type_Code_HC,CAT_DlrType_table,2,FALSE)))</f>
        <v>Harco Auto Dealer (Quote)</v>
      </c>
      <c r="L29" s="267"/>
      <c r="M29" s="267"/>
      <c r="N29" s="267"/>
      <c r="O29" s="267"/>
      <c r="P29" s="267"/>
      <c r="Q29" s="267"/>
      <c r="R29" s="267"/>
      <c r="S29" s="267"/>
      <c r="T29" s="267"/>
      <c r="U29" s="267"/>
      <c r="V29" s="267"/>
      <c r="W29" s="267"/>
      <c r="X29" s="267"/>
      <c r="Y29" s="267"/>
      <c r="Z29" s="267"/>
      <c r="AA29" s="267"/>
      <c r="AB29" s="267"/>
      <c r="AC29" s="267"/>
      <c r="AD29" s="267"/>
      <c r="AE29" s="267"/>
      <c r="AF29" s="267"/>
      <c r="AG29" s="267"/>
      <c r="AH29" s="267"/>
      <c r="AI29" s="267"/>
      <c r="AJ29" s="267"/>
      <c r="AK29" s="267"/>
      <c r="AL29" s="267"/>
      <c r="AM29" s="267"/>
      <c r="AN29" s="267"/>
      <c r="AO29" s="267"/>
      <c r="AP29" s="267"/>
      <c r="AQ29" s="267"/>
      <c r="AR29" s="267"/>
      <c r="AS29" s="267"/>
      <c r="AT29" s="267"/>
      <c r="AU29" s="267"/>
      <c r="AV29" s="267"/>
      <c r="AW29" s="267"/>
      <c r="AX29" s="267"/>
      <c r="AY29" s="267"/>
      <c r="AZ29" s="267"/>
      <c r="BA29" s="267"/>
      <c r="BB29" s="1200"/>
      <c r="BC29" s="1167">
        <v>1</v>
      </c>
      <c r="BD29" s="304"/>
      <c r="BE29" s="304"/>
      <c r="BF29" s="304"/>
      <c r="BG29" s="304"/>
      <c r="BH29" s="267"/>
      <c r="BI29" s="267"/>
      <c r="BJ29" s="267"/>
      <c r="BK29" s="267"/>
      <c r="BL29" s="267"/>
      <c r="BM29" s="267"/>
      <c r="BN29" s="267"/>
      <c r="BO29" s="267"/>
      <c r="BP29" s="267"/>
      <c r="BQ29" s="267"/>
      <c r="BR29" s="1168"/>
      <c r="BS29" s="304"/>
      <c r="BT29" s="304"/>
      <c r="BU29" s="304"/>
      <c r="BV29" s="304"/>
      <c r="BW29" s="304"/>
      <c r="BX29" s="304"/>
      <c r="BY29" s="1167" t="s">
        <v>2271</v>
      </c>
      <c r="BZ29" s="1169">
        <f>IF(ISERROR(VLOOKUP($K29,'LOB Ref'!$B$1:$H$7,3,FALSE)),"---",(VLOOKUP($K29,'LOB Ref'!$B$1:$H$7,3,FALSE)))</f>
        <v>261</v>
      </c>
      <c r="CA29" s="1169">
        <f t="shared" si="2"/>
        <v>261</v>
      </c>
      <c r="CB29" s="1169" t="s">
        <v>2271</v>
      </c>
      <c r="CC29" s="1169">
        <v>312</v>
      </c>
      <c r="CD29" s="1170">
        <f ca="1">TODAY()</f>
        <v>44057</v>
      </c>
      <c r="CE29" s="304"/>
      <c r="CF29" s="304"/>
      <c r="CG29" s="304"/>
      <c r="CH29" s="304"/>
      <c r="CI29" s="304"/>
      <c r="CJ29" s="304"/>
      <c r="CK29" s="304"/>
      <c r="CL29" s="304"/>
      <c r="CM29" s="304"/>
      <c r="CN29" s="304"/>
      <c r="CO29" s="304"/>
      <c r="CP29" s="304"/>
      <c r="CQ29" s="304"/>
      <c r="CR29" s="304"/>
      <c r="CS29" s="304"/>
      <c r="CT29" s="304"/>
      <c r="CU29" s="304"/>
      <c r="CV29" s="304"/>
      <c r="CW29" s="304"/>
      <c r="CX29" s="304"/>
      <c r="CY29" s="304"/>
      <c r="CZ29" s="304"/>
      <c r="DA29" s="304"/>
      <c r="DB29" s="304"/>
      <c r="DC29" s="304"/>
      <c r="DD29" s="304"/>
      <c r="DE29" s="304"/>
      <c r="DF29" s="304"/>
      <c r="DG29" s="304"/>
      <c r="DH29" s="304"/>
      <c r="DI29" s="304"/>
      <c r="DJ29" s="304"/>
      <c r="DK29" s="304"/>
      <c r="DL29" s="304"/>
      <c r="DM29" s="304"/>
      <c r="DN29" s="304"/>
      <c r="DO29" s="304"/>
      <c r="DP29" s="304"/>
      <c r="DQ29" s="304"/>
      <c r="DR29" s="304"/>
      <c r="DS29" s="304"/>
      <c r="DT29" s="304"/>
      <c r="DU29" s="304"/>
      <c r="DV29" s="304"/>
      <c r="DW29" s="304"/>
      <c r="DX29" s="304"/>
      <c r="DY29" s="304"/>
      <c r="DZ29" s="304"/>
      <c r="EA29" s="304"/>
      <c r="EB29" s="304"/>
      <c r="EC29" s="304"/>
      <c r="ED29" s="304"/>
      <c r="EE29" s="304"/>
      <c r="EF29" s="304"/>
      <c r="EG29" s="304"/>
      <c r="EH29" s="304"/>
      <c r="EI29" s="304"/>
      <c r="EJ29" s="304"/>
      <c r="EK29" s="304"/>
      <c r="EL29" s="304"/>
      <c r="EM29" s="304"/>
      <c r="EN29" s="304"/>
      <c r="EO29" s="304"/>
      <c r="EP29" s="304"/>
      <c r="EQ29" s="304"/>
      <c r="ER29" s="304"/>
      <c r="ES29" s="304"/>
      <c r="ET29" s="304"/>
      <c r="EU29" s="304"/>
      <c r="EV29" s="304"/>
      <c r="EW29" s="304"/>
      <c r="EX29" s="304"/>
      <c r="EY29" s="304"/>
      <c r="EZ29" s="304"/>
      <c r="FA29" s="304"/>
      <c r="FB29" s="304"/>
      <c r="FC29" s="304"/>
      <c r="FD29" s="304"/>
      <c r="FE29" s="304"/>
      <c r="FF29" s="304"/>
      <c r="FG29" s="304"/>
      <c r="FH29" s="304"/>
      <c r="FI29" s="304"/>
      <c r="FJ29" s="1167" t="s">
        <v>2272</v>
      </c>
      <c r="FK29" s="1167" t="s">
        <v>1654</v>
      </c>
      <c r="FL29" s="1171">
        <f>BR29</f>
        <v>0</v>
      </c>
      <c r="FM29" s="304"/>
      <c r="FN29" s="304"/>
      <c r="FO29" s="304"/>
      <c r="FP29" s="304"/>
      <c r="FQ29" s="304"/>
      <c r="FR29" s="1167" t="s">
        <v>1654</v>
      </c>
      <c r="FS29" s="1168"/>
    </row>
    <row r="30" spans="1:175" x14ac:dyDescent="0.2">
      <c r="A30" s="1172" t="str">
        <f>IF(A29="","",A29)</f>
        <v/>
      </c>
      <c r="B30" s="1172">
        <f t="shared" ref="B30" si="48">IF(B29="","---",B29)</f>
        <v>0</v>
      </c>
      <c r="C30" s="1172"/>
      <c r="D30" s="1172" t="str">
        <f>IF(D29="","---",D29)</f>
        <v>---</v>
      </c>
      <c r="E30" s="1172"/>
      <c r="F30" s="1172"/>
      <c r="G30" s="1172" t="s">
        <v>1654</v>
      </c>
      <c r="H30" s="1173">
        <f t="shared" ref="H30:I30" si="49">IF(H29="","---",H29)</f>
        <v>0</v>
      </c>
      <c r="I30" s="1173">
        <f t="shared" si="49"/>
        <v>365</v>
      </c>
      <c r="J30" s="1172" t="s">
        <v>2269</v>
      </c>
      <c r="K30" s="1172" t="str">
        <f t="shared" ref="K30" si="50">IF(K29="[ Dropdown Menu - Choose LOB ]","---",K29)</f>
        <v>Harco Auto Dealer (Quote)</v>
      </c>
      <c r="L30" s="1172"/>
      <c r="M30" s="1172"/>
      <c r="N30" s="1172"/>
      <c r="O30" s="1172"/>
      <c r="P30" s="1172"/>
      <c r="Q30" s="1172"/>
      <c r="R30" s="1172"/>
      <c r="S30" s="1172"/>
      <c r="T30" s="1172"/>
      <c r="U30" s="1172"/>
      <c r="V30" s="1172"/>
      <c r="W30" s="1172"/>
      <c r="X30" s="1172"/>
      <c r="Y30" s="1172"/>
      <c r="Z30" s="1172"/>
      <c r="AA30" s="1172"/>
      <c r="AB30" s="1172"/>
      <c r="AC30" s="1172"/>
      <c r="AD30" s="1172"/>
      <c r="AE30" s="1172"/>
      <c r="AF30" s="1172"/>
      <c r="AG30" s="1172"/>
      <c r="AH30" s="1172"/>
      <c r="AI30" s="1172"/>
      <c r="AJ30" s="1172"/>
      <c r="AK30" s="1172"/>
      <c r="AL30" s="1172"/>
      <c r="AM30" s="1172"/>
      <c r="AN30" s="1172"/>
      <c r="AO30" s="1172"/>
      <c r="AP30" s="1172"/>
      <c r="AQ30" s="1172"/>
      <c r="AR30" s="1172"/>
      <c r="AS30" s="1172"/>
      <c r="AT30" s="1172"/>
      <c r="AU30" s="1172"/>
      <c r="AV30" s="1172"/>
      <c r="AW30" s="1172"/>
      <c r="AX30" s="1172"/>
      <c r="AY30" s="1172"/>
      <c r="AZ30" s="1172"/>
      <c r="BA30" s="1172"/>
      <c r="BB30" s="1201" t="str">
        <f>IF(BB29="","---",BB29)</f>
        <v>---</v>
      </c>
      <c r="BC30" s="1172">
        <v>1</v>
      </c>
      <c r="BD30" s="1172"/>
      <c r="BE30" s="1172"/>
      <c r="BF30" s="1172"/>
      <c r="BG30" s="1172"/>
      <c r="BH30" s="1172" t="str">
        <f>IF(BH29="","---",BH29)</f>
        <v>---</v>
      </c>
      <c r="BI30" s="1172" t="str">
        <f>IF(BI29="","---",BI29)</f>
        <v>---</v>
      </c>
      <c r="BJ30" s="1172"/>
      <c r="BK30" s="1172"/>
      <c r="BL30" s="1172" t="str">
        <f>IF(BL29="","---",BL29)</f>
        <v>---</v>
      </c>
      <c r="BM30" s="1172"/>
      <c r="BN30" s="1172" t="str">
        <f>IF(BN29="","---",BN29)</f>
        <v>---</v>
      </c>
      <c r="BO30" s="1172"/>
      <c r="BP30" s="1172"/>
      <c r="BQ30" s="1172"/>
      <c r="BR30" s="1174" t="str">
        <f>IF(BR29="","---",BR29)</f>
        <v>---</v>
      </c>
      <c r="BS30" s="1172"/>
      <c r="BT30" s="1172"/>
      <c r="BU30" s="1172"/>
      <c r="BV30" s="1172"/>
      <c r="BW30" s="1172"/>
      <c r="BX30" s="1172"/>
      <c r="BY30" s="1172" t="s">
        <v>2271</v>
      </c>
      <c r="BZ30" s="1175">
        <f>IF(ISERROR(VLOOKUP($K29,'LOB Ref'!$B$1:$H$7,7,FALSE)),"---",(VLOOKUP($K29,'LOB Ref'!$B$1:$H$7,7,FALSE)))</f>
        <v>261</v>
      </c>
      <c r="CA30" s="1175">
        <f t="shared" si="2"/>
        <v>261</v>
      </c>
      <c r="CB30" s="1175" t="s">
        <v>2271</v>
      </c>
      <c r="CC30" s="1175">
        <f>IF(ISERROR(VLOOKUP($K29,'LOB Ref'!$B$1:$H$7,6,FALSE)),"---",(VLOOKUP($K29,'LOB Ref'!$B$1:$H$7,6,FALSE)))</f>
        <v>312</v>
      </c>
      <c r="CD30" s="1176">
        <f ca="1">IF(CD29="","---",CD29)</f>
        <v>44057</v>
      </c>
      <c r="CE30" s="1172"/>
      <c r="CF30" s="1172"/>
      <c r="CG30" s="1172"/>
      <c r="CH30" s="1172"/>
      <c r="CI30" s="1172"/>
      <c r="CJ30" s="1172"/>
      <c r="CK30" s="1172"/>
      <c r="CL30" s="1172"/>
      <c r="CM30" s="1172"/>
      <c r="CN30" s="1172"/>
      <c r="CO30" s="1172"/>
      <c r="CP30" s="1172"/>
      <c r="CQ30" s="1172"/>
      <c r="CR30" s="1172"/>
      <c r="CS30" s="1172"/>
      <c r="CT30" s="1172"/>
      <c r="CU30" s="1172"/>
      <c r="CV30" s="1172"/>
      <c r="CW30" s="1172"/>
      <c r="CX30" s="1172"/>
      <c r="CY30" s="1172"/>
      <c r="CZ30" s="1172"/>
      <c r="DA30" s="1172"/>
      <c r="DB30" s="1172"/>
      <c r="DC30" s="1172"/>
      <c r="DD30" s="1172"/>
      <c r="DE30" s="1172"/>
      <c r="DF30" s="1172"/>
      <c r="DG30" s="1172"/>
      <c r="DH30" s="1172"/>
      <c r="DI30" s="1172"/>
      <c r="DJ30" s="1172"/>
      <c r="DK30" s="1172"/>
      <c r="DL30" s="1172"/>
      <c r="DM30" s="1172"/>
      <c r="DN30" s="1172"/>
      <c r="DO30" s="1172"/>
      <c r="DP30" s="1172"/>
      <c r="DQ30" s="1172"/>
      <c r="DR30" s="1172"/>
      <c r="DS30" s="1172"/>
      <c r="DT30" s="1172"/>
      <c r="DU30" s="1172"/>
      <c r="DV30" s="1172"/>
      <c r="DW30" s="1172"/>
      <c r="DX30" s="1172"/>
      <c r="DY30" s="1172"/>
      <c r="DZ30" s="1172"/>
      <c r="EA30" s="1172"/>
      <c r="EB30" s="1172"/>
      <c r="EC30" s="1172"/>
      <c r="ED30" s="1172"/>
      <c r="EE30" s="1172"/>
      <c r="EF30" s="1172"/>
      <c r="EG30" s="1172"/>
      <c r="EH30" s="1172"/>
      <c r="EI30" s="1172"/>
      <c r="EJ30" s="1172"/>
      <c r="EK30" s="1172"/>
      <c r="EL30" s="1172"/>
      <c r="EM30" s="1172"/>
      <c r="EN30" s="1172"/>
      <c r="EO30" s="1172"/>
      <c r="EP30" s="1172"/>
      <c r="EQ30" s="1172"/>
      <c r="ER30" s="1172"/>
      <c r="ES30" s="1172"/>
      <c r="ET30" s="1172"/>
      <c r="EU30" s="1172"/>
      <c r="EV30" s="1172"/>
      <c r="EW30" s="1172"/>
      <c r="EX30" s="1172"/>
      <c r="EY30" s="1172"/>
      <c r="EZ30" s="1172"/>
      <c r="FA30" s="1172"/>
      <c r="FB30" s="1172"/>
      <c r="FC30" s="1172"/>
      <c r="FD30" s="1172"/>
      <c r="FE30" s="1172"/>
      <c r="FF30" s="1172"/>
      <c r="FG30" s="1172"/>
      <c r="FH30" s="1172"/>
      <c r="FI30" s="1172"/>
      <c r="FJ30" s="1172" t="s">
        <v>2273</v>
      </c>
      <c r="FK30" s="1172" t="s">
        <v>1654</v>
      </c>
      <c r="FL30" s="1174">
        <f>IF(FL29="","---",FL29)</f>
        <v>0</v>
      </c>
      <c r="FM30" s="1172"/>
      <c r="FN30" s="1172"/>
      <c r="FO30" s="1172"/>
      <c r="FP30" s="1172"/>
      <c r="FQ30" s="1172"/>
      <c r="FR30" s="1172" t="s">
        <v>1654</v>
      </c>
      <c r="FS30" s="1174" t="str">
        <f>IF(FS29="","---",FS29)</f>
        <v>---</v>
      </c>
    </row>
    <row r="31" spans="1:175" x14ac:dyDescent="0.2">
      <c r="A31" s="267"/>
      <c r="B31" s="538">
        <f t="shared" si="0"/>
        <v>0</v>
      </c>
      <c r="C31" s="267"/>
      <c r="D31" s="267"/>
      <c r="E31" s="304"/>
      <c r="F31" s="304"/>
      <c r="G31" s="1167" t="s">
        <v>1654</v>
      </c>
      <c r="H31" s="1199">
        <f t="shared" si="1"/>
        <v>0</v>
      </c>
      <c r="I31" s="1199">
        <f t="shared" ref="I31" si="51">H31+365</f>
        <v>365</v>
      </c>
      <c r="J31" s="1167" t="s">
        <v>2269</v>
      </c>
      <c r="K31" s="129" t="str">
        <f>IF(ISNA(VLOOKUP(A_Business_Type_Code_HC,CAT_DlrType_table,2,FALSE)),"[ Dropdown Menu - Choose LOB ]",(VLOOKUP(A_Business_Type_Code_HC,CAT_DlrType_table,2,FALSE)))</f>
        <v>Harco Auto Dealer (Quote)</v>
      </c>
      <c r="L31" s="267"/>
      <c r="M31" s="267"/>
      <c r="N31" s="267"/>
      <c r="O31" s="267"/>
      <c r="P31" s="267"/>
      <c r="Q31" s="267"/>
      <c r="R31" s="267"/>
      <c r="S31" s="267"/>
      <c r="T31" s="267"/>
      <c r="U31" s="267"/>
      <c r="V31" s="267"/>
      <c r="W31" s="267"/>
      <c r="X31" s="267"/>
      <c r="Y31" s="267"/>
      <c r="Z31" s="267"/>
      <c r="AA31" s="267"/>
      <c r="AB31" s="267"/>
      <c r="AC31" s="267"/>
      <c r="AD31" s="267"/>
      <c r="AE31" s="267"/>
      <c r="AF31" s="267"/>
      <c r="AG31" s="267"/>
      <c r="AH31" s="267"/>
      <c r="AI31" s="267"/>
      <c r="AJ31" s="267"/>
      <c r="AK31" s="267"/>
      <c r="AL31" s="267"/>
      <c r="AM31" s="267"/>
      <c r="AN31" s="267"/>
      <c r="AO31" s="267"/>
      <c r="AP31" s="267"/>
      <c r="AQ31" s="267"/>
      <c r="AR31" s="267"/>
      <c r="AS31" s="267"/>
      <c r="AT31" s="267"/>
      <c r="AU31" s="267"/>
      <c r="AV31" s="267"/>
      <c r="AW31" s="267"/>
      <c r="AX31" s="267"/>
      <c r="AY31" s="267"/>
      <c r="AZ31" s="267"/>
      <c r="BA31" s="267"/>
      <c r="BB31" s="1200"/>
      <c r="BC31" s="1167">
        <v>1</v>
      </c>
      <c r="BD31" s="304"/>
      <c r="BE31" s="304"/>
      <c r="BF31" s="304"/>
      <c r="BG31" s="304"/>
      <c r="BH31" s="267"/>
      <c r="BI31" s="267"/>
      <c r="BJ31" s="267"/>
      <c r="BK31" s="267"/>
      <c r="BL31" s="267"/>
      <c r="BM31" s="267"/>
      <c r="BN31" s="267"/>
      <c r="BO31" s="267"/>
      <c r="BP31" s="267"/>
      <c r="BQ31" s="267"/>
      <c r="BR31" s="1168"/>
      <c r="BS31" s="304"/>
      <c r="BT31" s="304"/>
      <c r="BU31" s="304"/>
      <c r="BV31" s="304"/>
      <c r="BW31" s="304"/>
      <c r="BX31" s="304"/>
      <c r="BY31" s="1167" t="s">
        <v>2271</v>
      </c>
      <c r="BZ31" s="1169">
        <f>IF(ISERROR(VLOOKUP($K31,'LOB Ref'!$B$1:$H$7,3,FALSE)),"---",(VLOOKUP($K31,'LOB Ref'!$B$1:$H$7,3,FALSE)))</f>
        <v>261</v>
      </c>
      <c r="CA31" s="1169">
        <f t="shared" si="2"/>
        <v>261</v>
      </c>
      <c r="CB31" s="1169" t="s">
        <v>2271</v>
      </c>
      <c r="CC31" s="1169">
        <v>312</v>
      </c>
      <c r="CD31" s="1170">
        <f ca="1">TODAY()</f>
        <v>44057</v>
      </c>
      <c r="CE31" s="304"/>
      <c r="CF31" s="304"/>
      <c r="CG31" s="304"/>
      <c r="CH31" s="304"/>
      <c r="CI31" s="304"/>
      <c r="CJ31" s="304"/>
      <c r="CK31" s="304"/>
      <c r="CL31" s="304"/>
      <c r="CM31" s="304"/>
      <c r="CN31" s="304"/>
      <c r="CO31" s="304"/>
      <c r="CP31" s="304"/>
      <c r="CQ31" s="304"/>
      <c r="CR31" s="304"/>
      <c r="CS31" s="304"/>
      <c r="CT31" s="304"/>
      <c r="CU31" s="304"/>
      <c r="CV31" s="304"/>
      <c r="CW31" s="304"/>
      <c r="CX31" s="304"/>
      <c r="CY31" s="304"/>
      <c r="CZ31" s="304"/>
      <c r="DA31" s="304"/>
      <c r="DB31" s="304"/>
      <c r="DC31" s="304"/>
      <c r="DD31" s="304"/>
      <c r="DE31" s="304"/>
      <c r="DF31" s="304"/>
      <c r="DG31" s="304"/>
      <c r="DH31" s="304"/>
      <c r="DI31" s="304"/>
      <c r="DJ31" s="304"/>
      <c r="DK31" s="304"/>
      <c r="DL31" s="304"/>
      <c r="DM31" s="304"/>
      <c r="DN31" s="304"/>
      <c r="DO31" s="304"/>
      <c r="DP31" s="304"/>
      <c r="DQ31" s="304"/>
      <c r="DR31" s="304"/>
      <c r="DS31" s="304"/>
      <c r="DT31" s="304"/>
      <c r="DU31" s="304"/>
      <c r="DV31" s="304"/>
      <c r="DW31" s="304"/>
      <c r="DX31" s="304"/>
      <c r="DY31" s="304"/>
      <c r="DZ31" s="304"/>
      <c r="EA31" s="304"/>
      <c r="EB31" s="304"/>
      <c r="EC31" s="304"/>
      <c r="ED31" s="304"/>
      <c r="EE31" s="304"/>
      <c r="EF31" s="304"/>
      <c r="EG31" s="304"/>
      <c r="EH31" s="304"/>
      <c r="EI31" s="304"/>
      <c r="EJ31" s="304"/>
      <c r="EK31" s="304"/>
      <c r="EL31" s="304"/>
      <c r="EM31" s="304"/>
      <c r="EN31" s="304"/>
      <c r="EO31" s="304"/>
      <c r="EP31" s="304"/>
      <c r="EQ31" s="304"/>
      <c r="ER31" s="304"/>
      <c r="ES31" s="304"/>
      <c r="ET31" s="304"/>
      <c r="EU31" s="304"/>
      <c r="EV31" s="304"/>
      <c r="EW31" s="304"/>
      <c r="EX31" s="304"/>
      <c r="EY31" s="304"/>
      <c r="EZ31" s="304"/>
      <c r="FA31" s="304"/>
      <c r="FB31" s="304"/>
      <c r="FC31" s="304"/>
      <c r="FD31" s="304"/>
      <c r="FE31" s="304"/>
      <c r="FF31" s="304"/>
      <c r="FG31" s="304"/>
      <c r="FH31" s="304"/>
      <c r="FI31" s="304"/>
      <c r="FJ31" s="1167" t="s">
        <v>2272</v>
      </c>
      <c r="FK31" s="1167" t="s">
        <v>1654</v>
      </c>
      <c r="FL31" s="1171">
        <f>BR31</f>
        <v>0</v>
      </c>
      <c r="FM31" s="304"/>
      <c r="FN31" s="304"/>
      <c r="FO31" s="304"/>
      <c r="FP31" s="304"/>
      <c r="FQ31" s="304"/>
      <c r="FR31" s="1167" t="s">
        <v>1654</v>
      </c>
      <c r="FS31" s="1168"/>
    </row>
    <row r="32" spans="1:175" x14ac:dyDescent="0.2">
      <c r="A32" s="1172" t="str">
        <f>IF(A31="","",A31)</f>
        <v/>
      </c>
      <c r="B32" s="1172">
        <f t="shared" ref="B32" si="52">IF(B31="","---",B31)</f>
        <v>0</v>
      </c>
      <c r="C32" s="1172"/>
      <c r="D32" s="1172" t="str">
        <f>IF(D31="","---",D31)</f>
        <v>---</v>
      </c>
      <c r="E32" s="1172"/>
      <c r="F32" s="1172"/>
      <c r="G32" s="1172" t="s">
        <v>1654</v>
      </c>
      <c r="H32" s="1173">
        <f t="shared" ref="H32:I32" si="53">IF(H31="","---",H31)</f>
        <v>0</v>
      </c>
      <c r="I32" s="1173">
        <f t="shared" si="53"/>
        <v>365</v>
      </c>
      <c r="J32" s="1172" t="s">
        <v>2269</v>
      </c>
      <c r="K32" s="1172" t="str">
        <f t="shared" ref="K32" si="54">IF(K31="[ Dropdown Menu - Choose LOB ]","---",K31)</f>
        <v>Harco Auto Dealer (Quote)</v>
      </c>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201" t="str">
        <f>IF(BB31="","---",BB31)</f>
        <v>---</v>
      </c>
      <c r="BC32" s="1172">
        <v>1</v>
      </c>
      <c r="BD32" s="1172"/>
      <c r="BE32" s="1172"/>
      <c r="BF32" s="1172"/>
      <c r="BG32" s="1172"/>
      <c r="BH32" s="1172" t="str">
        <f>IF(BH31="","---",BH31)</f>
        <v>---</v>
      </c>
      <c r="BI32" s="1172" t="str">
        <f>IF(BI31="","---",BI31)</f>
        <v>---</v>
      </c>
      <c r="BJ32" s="1172"/>
      <c r="BK32" s="1172"/>
      <c r="BL32" s="1172" t="str">
        <f>IF(BL31="","---",BL31)</f>
        <v>---</v>
      </c>
      <c r="BM32" s="1172"/>
      <c r="BN32" s="1172" t="str">
        <f>IF(BN31="","---",BN31)</f>
        <v>---</v>
      </c>
      <c r="BO32" s="1172"/>
      <c r="BP32" s="1172"/>
      <c r="BQ32" s="1172"/>
      <c r="BR32" s="1174" t="str">
        <f>IF(BR31="","---",BR31)</f>
        <v>---</v>
      </c>
      <c r="BS32" s="1172"/>
      <c r="BT32" s="1172"/>
      <c r="BU32" s="1172"/>
      <c r="BV32" s="1172"/>
      <c r="BW32" s="1172"/>
      <c r="BX32" s="1172"/>
      <c r="BY32" s="1172" t="s">
        <v>2271</v>
      </c>
      <c r="BZ32" s="1175">
        <f>IF(ISERROR(VLOOKUP($K31,'LOB Ref'!$B$1:$H$7,7,FALSE)),"---",(VLOOKUP($K31,'LOB Ref'!$B$1:$H$7,7,FALSE)))</f>
        <v>261</v>
      </c>
      <c r="CA32" s="1175">
        <f t="shared" si="2"/>
        <v>261</v>
      </c>
      <c r="CB32" s="1175" t="s">
        <v>2271</v>
      </c>
      <c r="CC32" s="1175">
        <f>IF(ISERROR(VLOOKUP($K31,'LOB Ref'!$B$1:$H$7,6,FALSE)),"---",(VLOOKUP($K31,'LOB Ref'!$B$1:$H$7,6,FALSE)))</f>
        <v>312</v>
      </c>
      <c r="CD32" s="1176">
        <f ca="1">IF(CD31="","---",CD31)</f>
        <v>44057</v>
      </c>
      <c r="CE32" s="1172"/>
      <c r="CF32" s="1172"/>
      <c r="CG32" s="1172"/>
      <c r="CH32" s="1172"/>
      <c r="CI32" s="1172"/>
      <c r="CJ32" s="1172"/>
      <c r="CK32" s="1172"/>
      <c r="CL32" s="1172"/>
      <c r="CM32" s="1172"/>
      <c r="CN32" s="1172"/>
      <c r="CO32" s="1172"/>
      <c r="CP32" s="1172"/>
      <c r="CQ32" s="1172"/>
      <c r="CR32" s="1172"/>
      <c r="CS32" s="1172"/>
      <c r="CT32" s="1172"/>
      <c r="CU32" s="1172"/>
      <c r="CV32" s="1172"/>
      <c r="CW32" s="1172"/>
      <c r="CX32" s="1172"/>
      <c r="CY32" s="1172"/>
      <c r="CZ32" s="1172"/>
      <c r="DA32" s="1172"/>
      <c r="DB32" s="1172"/>
      <c r="DC32" s="1172"/>
      <c r="DD32" s="1172"/>
      <c r="DE32" s="1172"/>
      <c r="DF32" s="1172"/>
      <c r="DG32" s="1172"/>
      <c r="DH32" s="1172"/>
      <c r="DI32" s="1172"/>
      <c r="DJ32" s="1172"/>
      <c r="DK32" s="1172"/>
      <c r="DL32" s="1172"/>
      <c r="DM32" s="1172"/>
      <c r="DN32" s="1172"/>
      <c r="DO32" s="1172"/>
      <c r="DP32" s="1172"/>
      <c r="DQ32" s="1172"/>
      <c r="DR32" s="1172"/>
      <c r="DS32" s="1172"/>
      <c r="DT32" s="1172"/>
      <c r="DU32" s="1172"/>
      <c r="DV32" s="1172"/>
      <c r="DW32" s="1172"/>
      <c r="DX32" s="1172"/>
      <c r="DY32" s="1172"/>
      <c r="DZ32" s="1172"/>
      <c r="EA32" s="1172"/>
      <c r="EB32" s="1172"/>
      <c r="EC32" s="1172"/>
      <c r="ED32" s="1172"/>
      <c r="EE32" s="1172"/>
      <c r="EF32" s="1172"/>
      <c r="EG32" s="1172"/>
      <c r="EH32" s="1172"/>
      <c r="EI32" s="1172"/>
      <c r="EJ32" s="1172"/>
      <c r="EK32" s="1172"/>
      <c r="EL32" s="1172"/>
      <c r="EM32" s="1172"/>
      <c r="EN32" s="1172"/>
      <c r="EO32" s="1172"/>
      <c r="EP32" s="1172"/>
      <c r="EQ32" s="1172"/>
      <c r="ER32" s="1172"/>
      <c r="ES32" s="1172"/>
      <c r="ET32" s="1172"/>
      <c r="EU32" s="1172"/>
      <c r="EV32" s="1172"/>
      <c r="EW32" s="1172"/>
      <c r="EX32" s="1172"/>
      <c r="EY32" s="1172"/>
      <c r="EZ32" s="1172"/>
      <c r="FA32" s="1172"/>
      <c r="FB32" s="1172"/>
      <c r="FC32" s="1172"/>
      <c r="FD32" s="1172"/>
      <c r="FE32" s="1172"/>
      <c r="FF32" s="1172"/>
      <c r="FG32" s="1172"/>
      <c r="FH32" s="1172"/>
      <c r="FI32" s="1172"/>
      <c r="FJ32" s="1172" t="s">
        <v>2273</v>
      </c>
      <c r="FK32" s="1172" t="s">
        <v>1654</v>
      </c>
      <c r="FL32" s="1174">
        <f>IF(FL31="","---",FL31)</f>
        <v>0</v>
      </c>
      <c r="FM32" s="1172"/>
      <c r="FN32" s="1172"/>
      <c r="FO32" s="1172"/>
      <c r="FP32" s="1172"/>
      <c r="FQ32" s="1172"/>
      <c r="FR32" s="1172" t="s">
        <v>1654</v>
      </c>
      <c r="FS32" s="1174" t="str">
        <f>IF(FS31="","---",FS31)</f>
        <v>---</v>
      </c>
    </row>
    <row r="33" spans="1:175" x14ac:dyDescent="0.2">
      <c r="A33" s="267"/>
      <c r="B33" s="538">
        <f t="shared" si="0"/>
        <v>0</v>
      </c>
      <c r="C33" s="267"/>
      <c r="D33" s="267"/>
      <c r="E33" s="304"/>
      <c r="F33" s="304"/>
      <c r="G33" s="1167" t="s">
        <v>1654</v>
      </c>
      <c r="H33" s="1199">
        <f t="shared" si="1"/>
        <v>0</v>
      </c>
      <c r="I33" s="1199">
        <f t="shared" ref="I33" si="55">H33+365</f>
        <v>365</v>
      </c>
      <c r="J33" s="1167" t="s">
        <v>2269</v>
      </c>
      <c r="K33" s="129" t="str">
        <f>IF(ISNA(VLOOKUP(A_Business_Type_Code_HC,CAT_DlrType_table,2,FALSE)),"[ Dropdown Menu - Choose LOB ]",(VLOOKUP(A_Business_Type_Code_HC,CAT_DlrType_table,2,FALSE)))</f>
        <v>Harco Auto Dealer (Quote)</v>
      </c>
      <c r="L33" s="267"/>
      <c r="M33" s="267"/>
      <c r="N33" s="267"/>
      <c r="O33" s="267"/>
      <c r="P33" s="267"/>
      <c r="Q33" s="267"/>
      <c r="R33" s="267"/>
      <c r="S33" s="267"/>
      <c r="T33" s="267"/>
      <c r="U33" s="267"/>
      <c r="V33" s="267"/>
      <c r="W33" s="267"/>
      <c r="X33" s="267"/>
      <c r="Y33" s="267"/>
      <c r="Z33" s="267"/>
      <c r="AA33" s="267"/>
      <c r="AB33" s="267"/>
      <c r="AC33" s="267"/>
      <c r="AD33" s="267"/>
      <c r="AE33" s="267"/>
      <c r="AF33" s="267"/>
      <c r="AG33" s="267"/>
      <c r="AH33" s="267"/>
      <c r="AI33" s="267"/>
      <c r="AJ33" s="267"/>
      <c r="AK33" s="267"/>
      <c r="AL33" s="267"/>
      <c r="AM33" s="267"/>
      <c r="AN33" s="267"/>
      <c r="AO33" s="267"/>
      <c r="AP33" s="267"/>
      <c r="AQ33" s="267"/>
      <c r="AR33" s="267"/>
      <c r="AS33" s="267"/>
      <c r="AT33" s="267"/>
      <c r="AU33" s="267"/>
      <c r="AV33" s="267"/>
      <c r="AW33" s="267"/>
      <c r="AX33" s="267"/>
      <c r="AY33" s="267"/>
      <c r="AZ33" s="267"/>
      <c r="BA33" s="267"/>
      <c r="BB33" s="1200"/>
      <c r="BC33" s="1167">
        <v>1</v>
      </c>
      <c r="BD33" s="304"/>
      <c r="BE33" s="304"/>
      <c r="BF33" s="304"/>
      <c r="BG33" s="304"/>
      <c r="BH33" s="267"/>
      <c r="BI33" s="267"/>
      <c r="BJ33" s="267"/>
      <c r="BK33" s="267"/>
      <c r="BL33" s="267"/>
      <c r="BM33" s="267"/>
      <c r="BN33" s="267"/>
      <c r="BO33" s="267"/>
      <c r="BP33" s="267"/>
      <c r="BQ33" s="267"/>
      <c r="BR33" s="1168"/>
      <c r="BS33" s="304"/>
      <c r="BT33" s="304"/>
      <c r="BU33" s="304"/>
      <c r="BV33" s="304"/>
      <c r="BW33" s="304"/>
      <c r="BX33" s="304"/>
      <c r="BY33" s="1167" t="s">
        <v>2271</v>
      </c>
      <c r="BZ33" s="1169">
        <f>IF(ISERROR(VLOOKUP($K33,'LOB Ref'!$B$1:$H$7,3,FALSE)),"---",(VLOOKUP($K33,'LOB Ref'!$B$1:$H$7,3,FALSE)))</f>
        <v>261</v>
      </c>
      <c r="CA33" s="1169">
        <f t="shared" si="2"/>
        <v>261</v>
      </c>
      <c r="CB33" s="1169" t="s">
        <v>2271</v>
      </c>
      <c r="CC33" s="1169">
        <v>312</v>
      </c>
      <c r="CD33" s="1170">
        <f ca="1">TODAY()</f>
        <v>44057</v>
      </c>
      <c r="CE33" s="304"/>
      <c r="CF33" s="304"/>
      <c r="CG33" s="304"/>
      <c r="CH33" s="304"/>
      <c r="CI33" s="304"/>
      <c r="CJ33" s="304"/>
      <c r="CK33" s="304"/>
      <c r="CL33" s="304"/>
      <c r="CM33" s="304"/>
      <c r="CN33" s="304"/>
      <c r="CO33" s="304"/>
      <c r="CP33" s="304"/>
      <c r="CQ33" s="304"/>
      <c r="CR33" s="304"/>
      <c r="CS33" s="304"/>
      <c r="CT33" s="304"/>
      <c r="CU33" s="304"/>
      <c r="CV33" s="304"/>
      <c r="CW33" s="304"/>
      <c r="CX33" s="304"/>
      <c r="CY33" s="304"/>
      <c r="CZ33" s="304"/>
      <c r="DA33" s="304"/>
      <c r="DB33" s="304"/>
      <c r="DC33" s="304"/>
      <c r="DD33" s="304"/>
      <c r="DE33" s="304"/>
      <c r="DF33" s="304"/>
      <c r="DG33" s="304"/>
      <c r="DH33" s="304"/>
      <c r="DI33" s="304"/>
      <c r="DJ33" s="304"/>
      <c r="DK33" s="304"/>
      <c r="DL33" s="304"/>
      <c r="DM33" s="304"/>
      <c r="DN33" s="304"/>
      <c r="DO33" s="304"/>
      <c r="DP33" s="304"/>
      <c r="DQ33" s="304"/>
      <c r="DR33" s="304"/>
      <c r="DS33" s="304"/>
      <c r="DT33" s="304"/>
      <c r="DU33" s="304"/>
      <c r="DV33" s="304"/>
      <c r="DW33" s="304"/>
      <c r="DX33" s="304"/>
      <c r="DY33" s="304"/>
      <c r="DZ33" s="304"/>
      <c r="EA33" s="304"/>
      <c r="EB33" s="304"/>
      <c r="EC33" s="304"/>
      <c r="ED33" s="304"/>
      <c r="EE33" s="304"/>
      <c r="EF33" s="304"/>
      <c r="EG33" s="304"/>
      <c r="EH33" s="304"/>
      <c r="EI33" s="304"/>
      <c r="EJ33" s="304"/>
      <c r="EK33" s="304"/>
      <c r="EL33" s="304"/>
      <c r="EM33" s="304"/>
      <c r="EN33" s="304"/>
      <c r="EO33" s="304"/>
      <c r="EP33" s="304"/>
      <c r="EQ33" s="304"/>
      <c r="ER33" s="304"/>
      <c r="ES33" s="304"/>
      <c r="ET33" s="304"/>
      <c r="EU33" s="304"/>
      <c r="EV33" s="304"/>
      <c r="EW33" s="304"/>
      <c r="EX33" s="304"/>
      <c r="EY33" s="304"/>
      <c r="EZ33" s="304"/>
      <c r="FA33" s="304"/>
      <c r="FB33" s="304"/>
      <c r="FC33" s="304"/>
      <c r="FD33" s="304"/>
      <c r="FE33" s="304"/>
      <c r="FF33" s="304"/>
      <c r="FG33" s="304"/>
      <c r="FH33" s="304"/>
      <c r="FI33" s="304"/>
      <c r="FJ33" s="1167" t="s">
        <v>2272</v>
      </c>
      <c r="FK33" s="1167" t="s">
        <v>1654</v>
      </c>
      <c r="FL33" s="1171">
        <f>BR33</f>
        <v>0</v>
      </c>
      <c r="FM33" s="304"/>
      <c r="FN33" s="304"/>
      <c r="FO33" s="304"/>
      <c r="FP33" s="304"/>
      <c r="FQ33" s="304"/>
      <c r="FR33" s="1167" t="s">
        <v>1654</v>
      </c>
      <c r="FS33" s="1168"/>
    </row>
    <row r="34" spans="1:175" x14ac:dyDescent="0.2">
      <c r="A34" s="1172" t="str">
        <f>IF(A33="","",A33)</f>
        <v/>
      </c>
      <c r="B34" s="1172">
        <f t="shared" ref="B34" si="56">IF(B33="","---",B33)</f>
        <v>0</v>
      </c>
      <c r="C34" s="1172"/>
      <c r="D34" s="1172" t="str">
        <f>IF(D33="","---",D33)</f>
        <v>---</v>
      </c>
      <c r="E34" s="1172"/>
      <c r="F34" s="1172"/>
      <c r="G34" s="1172" t="s">
        <v>1654</v>
      </c>
      <c r="H34" s="1173">
        <f t="shared" ref="H34:I34" si="57">IF(H33="","---",H33)</f>
        <v>0</v>
      </c>
      <c r="I34" s="1173">
        <f t="shared" si="57"/>
        <v>365</v>
      </c>
      <c r="J34" s="1172" t="s">
        <v>2269</v>
      </c>
      <c r="K34" s="1172" t="str">
        <f t="shared" ref="K34" si="58">IF(K33="[ Dropdown Menu - Choose LOB ]","---",K33)</f>
        <v>Harco Auto Dealer (Quote)</v>
      </c>
      <c r="L34" s="1172"/>
      <c r="M34" s="1172"/>
      <c r="N34" s="1172"/>
      <c r="O34" s="1172"/>
      <c r="P34" s="1172"/>
      <c r="Q34" s="1172"/>
      <c r="R34" s="1172"/>
      <c r="S34" s="1172"/>
      <c r="T34" s="1172"/>
      <c r="U34" s="1172"/>
      <c r="V34" s="1172"/>
      <c r="W34" s="1172"/>
      <c r="X34" s="1172"/>
      <c r="Y34" s="1172"/>
      <c r="Z34" s="1172"/>
      <c r="AA34" s="1172"/>
      <c r="AB34" s="1172"/>
      <c r="AC34" s="1172"/>
      <c r="AD34" s="1172"/>
      <c r="AE34" s="1172"/>
      <c r="AF34" s="1172"/>
      <c r="AG34" s="1172"/>
      <c r="AH34" s="1172"/>
      <c r="AI34" s="1172"/>
      <c r="AJ34" s="1172"/>
      <c r="AK34" s="1172"/>
      <c r="AL34" s="1172"/>
      <c r="AM34" s="1172"/>
      <c r="AN34" s="1172"/>
      <c r="AO34" s="1172"/>
      <c r="AP34" s="1172"/>
      <c r="AQ34" s="1172"/>
      <c r="AR34" s="1172"/>
      <c r="AS34" s="1172"/>
      <c r="AT34" s="1172"/>
      <c r="AU34" s="1172"/>
      <c r="AV34" s="1172"/>
      <c r="AW34" s="1172"/>
      <c r="AX34" s="1172"/>
      <c r="AY34" s="1172"/>
      <c r="AZ34" s="1172"/>
      <c r="BA34" s="1172"/>
      <c r="BB34" s="1201" t="str">
        <f>IF(BB33="","---",BB33)</f>
        <v>---</v>
      </c>
      <c r="BC34" s="1172">
        <v>1</v>
      </c>
      <c r="BD34" s="1172"/>
      <c r="BE34" s="1172"/>
      <c r="BF34" s="1172"/>
      <c r="BG34" s="1172"/>
      <c r="BH34" s="1172" t="str">
        <f>IF(BH33="","---",BH33)</f>
        <v>---</v>
      </c>
      <c r="BI34" s="1172" t="str">
        <f>IF(BI33="","---",BI33)</f>
        <v>---</v>
      </c>
      <c r="BJ34" s="1172"/>
      <c r="BK34" s="1172"/>
      <c r="BL34" s="1172" t="str">
        <f>IF(BL33="","---",BL33)</f>
        <v>---</v>
      </c>
      <c r="BM34" s="1172"/>
      <c r="BN34" s="1172" t="str">
        <f>IF(BN33="","---",BN33)</f>
        <v>---</v>
      </c>
      <c r="BO34" s="1172"/>
      <c r="BP34" s="1172"/>
      <c r="BQ34" s="1172"/>
      <c r="BR34" s="1174" t="str">
        <f>IF(BR33="","---",BR33)</f>
        <v>---</v>
      </c>
      <c r="BS34" s="1172"/>
      <c r="BT34" s="1172"/>
      <c r="BU34" s="1172"/>
      <c r="BV34" s="1172"/>
      <c r="BW34" s="1172"/>
      <c r="BX34" s="1172"/>
      <c r="BY34" s="1172" t="s">
        <v>2271</v>
      </c>
      <c r="BZ34" s="1175">
        <f>IF(ISERROR(VLOOKUP($K33,'LOB Ref'!$B$1:$H$7,7,FALSE)),"---",(VLOOKUP($K33,'LOB Ref'!$B$1:$H$7,7,FALSE)))</f>
        <v>261</v>
      </c>
      <c r="CA34" s="1175">
        <f t="shared" si="2"/>
        <v>261</v>
      </c>
      <c r="CB34" s="1175" t="s">
        <v>2271</v>
      </c>
      <c r="CC34" s="1175">
        <f>IF(ISERROR(VLOOKUP($K33,'LOB Ref'!$B$1:$H$7,6,FALSE)),"---",(VLOOKUP($K33,'LOB Ref'!$B$1:$H$7,6,FALSE)))</f>
        <v>312</v>
      </c>
      <c r="CD34" s="1176">
        <f ca="1">IF(CD33="","---",CD33)</f>
        <v>44057</v>
      </c>
      <c r="CE34" s="1172"/>
      <c r="CF34" s="1172"/>
      <c r="CG34" s="1172"/>
      <c r="CH34" s="1172"/>
      <c r="CI34" s="1172"/>
      <c r="CJ34" s="1172"/>
      <c r="CK34" s="1172"/>
      <c r="CL34" s="1172"/>
      <c r="CM34" s="1172"/>
      <c r="CN34" s="1172"/>
      <c r="CO34" s="1172"/>
      <c r="CP34" s="1172"/>
      <c r="CQ34" s="1172"/>
      <c r="CR34" s="1172"/>
      <c r="CS34" s="1172"/>
      <c r="CT34" s="1172"/>
      <c r="CU34" s="1172"/>
      <c r="CV34" s="1172"/>
      <c r="CW34" s="1172"/>
      <c r="CX34" s="1172"/>
      <c r="CY34" s="1172"/>
      <c r="CZ34" s="1172"/>
      <c r="DA34" s="1172"/>
      <c r="DB34" s="1172"/>
      <c r="DC34" s="1172"/>
      <c r="DD34" s="1172"/>
      <c r="DE34" s="1172"/>
      <c r="DF34" s="1172"/>
      <c r="DG34" s="1172"/>
      <c r="DH34" s="1172"/>
      <c r="DI34" s="1172"/>
      <c r="DJ34" s="1172"/>
      <c r="DK34" s="1172"/>
      <c r="DL34" s="1172"/>
      <c r="DM34" s="1172"/>
      <c r="DN34" s="1172"/>
      <c r="DO34" s="1172"/>
      <c r="DP34" s="1172"/>
      <c r="DQ34" s="1172"/>
      <c r="DR34" s="1172"/>
      <c r="DS34" s="1172"/>
      <c r="DT34" s="1172"/>
      <c r="DU34" s="1172"/>
      <c r="DV34" s="1172"/>
      <c r="DW34" s="1172"/>
      <c r="DX34" s="1172"/>
      <c r="DY34" s="1172"/>
      <c r="DZ34" s="1172"/>
      <c r="EA34" s="1172"/>
      <c r="EB34" s="1172"/>
      <c r="EC34" s="1172"/>
      <c r="ED34" s="1172"/>
      <c r="EE34" s="1172"/>
      <c r="EF34" s="1172"/>
      <c r="EG34" s="1172"/>
      <c r="EH34" s="1172"/>
      <c r="EI34" s="1172"/>
      <c r="EJ34" s="1172"/>
      <c r="EK34" s="1172"/>
      <c r="EL34" s="1172"/>
      <c r="EM34" s="1172"/>
      <c r="EN34" s="1172"/>
      <c r="EO34" s="1172"/>
      <c r="EP34" s="1172"/>
      <c r="EQ34" s="1172"/>
      <c r="ER34" s="1172"/>
      <c r="ES34" s="1172"/>
      <c r="ET34" s="1172"/>
      <c r="EU34" s="1172"/>
      <c r="EV34" s="1172"/>
      <c r="EW34" s="1172"/>
      <c r="EX34" s="1172"/>
      <c r="EY34" s="1172"/>
      <c r="EZ34" s="1172"/>
      <c r="FA34" s="1172"/>
      <c r="FB34" s="1172"/>
      <c r="FC34" s="1172"/>
      <c r="FD34" s="1172"/>
      <c r="FE34" s="1172"/>
      <c r="FF34" s="1172"/>
      <c r="FG34" s="1172"/>
      <c r="FH34" s="1172"/>
      <c r="FI34" s="1172"/>
      <c r="FJ34" s="1172" t="s">
        <v>2273</v>
      </c>
      <c r="FK34" s="1172" t="s">
        <v>1654</v>
      </c>
      <c r="FL34" s="1174">
        <f>IF(FL33="","---",FL33)</f>
        <v>0</v>
      </c>
      <c r="FM34" s="1172"/>
      <c r="FN34" s="1172"/>
      <c r="FO34" s="1172"/>
      <c r="FP34" s="1172"/>
      <c r="FQ34" s="1172"/>
      <c r="FR34" s="1172" t="s">
        <v>1654</v>
      </c>
      <c r="FS34" s="1174" t="str">
        <f>IF(FS33="","---",FS33)</f>
        <v>---</v>
      </c>
    </row>
    <row r="35" spans="1:175" x14ac:dyDescent="0.2">
      <c r="A35" s="267"/>
      <c r="B35" s="538">
        <f t="shared" si="0"/>
        <v>0</v>
      </c>
      <c r="C35" s="267"/>
      <c r="D35" s="267"/>
      <c r="E35" s="304"/>
      <c r="F35" s="304"/>
      <c r="G35" s="1167" t="s">
        <v>1654</v>
      </c>
      <c r="H35" s="1199">
        <f t="shared" si="1"/>
        <v>0</v>
      </c>
      <c r="I35" s="1199">
        <f t="shared" ref="I35" si="59">H35+365</f>
        <v>365</v>
      </c>
      <c r="J35" s="1167" t="s">
        <v>2269</v>
      </c>
      <c r="K35" s="129" t="str">
        <f>IF(ISNA(VLOOKUP(A_Business_Type_Code_HC,CAT_DlrType_table,2,FALSE)),"[ Dropdown Menu - Choose LOB ]",(VLOOKUP(A_Business_Type_Code_HC,CAT_DlrType_table,2,FALSE)))</f>
        <v>Harco Auto Dealer (Quote)</v>
      </c>
      <c r="L35" s="267"/>
      <c r="M35" s="267"/>
      <c r="N35" s="267"/>
      <c r="O35" s="267"/>
      <c r="P35" s="267"/>
      <c r="Q35" s="267"/>
      <c r="R35" s="267"/>
      <c r="S35" s="267"/>
      <c r="T35" s="267"/>
      <c r="U35" s="267"/>
      <c r="V35" s="267"/>
      <c r="W35" s="267"/>
      <c r="X35" s="267"/>
      <c r="Y35" s="267"/>
      <c r="Z35" s="267"/>
      <c r="AA35" s="267"/>
      <c r="AB35" s="267"/>
      <c r="AC35" s="267"/>
      <c r="AD35" s="267"/>
      <c r="AE35" s="267"/>
      <c r="AF35" s="267"/>
      <c r="AG35" s="267"/>
      <c r="AH35" s="267"/>
      <c r="AI35" s="267"/>
      <c r="AJ35" s="267"/>
      <c r="AK35" s="267"/>
      <c r="AL35" s="267"/>
      <c r="AM35" s="267"/>
      <c r="AN35" s="267"/>
      <c r="AO35" s="267"/>
      <c r="AP35" s="267"/>
      <c r="AQ35" s="267"/>
      <c r="AR35" s="267"/>
      <c r="AS35" s="267"/>
      <c r="AT35" s="267"/>
      <c r="AU35" s="267"/>
      <c r="AV35" s="267"/>
      <c r="AW35" s="267"/>
      <c r="AX35" s="267"/>
      <c r="AY35" s="267"/>
      <c r="AZ35" s="267"/>
      <c r="BA35" s="267"/>
      <c r="BB35" s="1200"/>
      <c r="BC35" s="1167">
        <v>1</v>
      </c>
      <c r="BD35" s="304"/>
      <c r="BE35" s="304"/>
      <c r="BF35" s="304"/>
      <c r="BG35" s="304"/>
      <c r="BH35" s="267"/>
      <c r="BI35" s="267"/>
      <c r="BJ35" s="267"/>
      <c r="BK35" s="267"/>
      <c r="BL35" s="267"/>
      <c r="BM35" s="267"/>
      <c r="BN35" s="267"/>
      <c r="BO35" s="267"/>
      <c r="BP35" s="267"/>
      <c r="BQ35" s="267"/>
      <c r="BR35" s="1168"/>
      <c r="BS35" s="304"/>
      <c r="BT35" s="304"/>
      <c r="BU35" s="304"/>
      <c r="BV35" s="304"/>
      <c r="BW35" s="304"/>
      <c r="BX35" s="304"/>
      <c r="BY35" s="1167" t="s">
        <v>2271</v>
      </c>
      <c r="BZ35" s="1169">
        <f>IF(ISERROR(VLOOKUP($K35,'LOB Ref'!$B$1:$H$7,3,FALSE)),"---",(VLOOKUP($K35,'LOB Ref'!$B$1:$H$7,3,FALSE)))</f>
        <v>261</v>
      </c>
      <c r="CA35" s="1169">
        <f t="shared" si="2"/>
        <v>261</v>
      </c>
      <c r="CB35" s="1169" t="s">
        <v>2271</v>
      </c>
      <c r="CC35" s="1169">
        <v>312</v>
      </c>
      <c r="CD35" s="1170">
        <f ca="1">TODAY()</f>
        <v>44057</v>
      </c>
      <c r="CE35" s="304"/>
      <c r="CF35" s="304"/>
      <c r="CG35" s="304"/>
      <c r="CH35" s="304"/>
      <c r="CI35" s="304"/>
      <c r="CJ35" s="304"/>
      <c r="CK35" s="304"/>
      <c r="CL35" s="304"/>
      <c r="CM35" s="304"/>
      <c r="CN35" s="304"/>
      <c r="CO35" s="304"/>
      <c r="CP35" s="304"/>
      <c r="CQ35" s="304"/>
      <c r="CR35" s="304"/>
      <c r="CS35" s="304"/>
      <c r="CT35" s="304"/>
      <c r="CU35" s="304"/>
      <c r="CV35" s="304"/>
      <c r="CW35" s="304"/>
      <c r="CX35" s="304"/>
      <c r="CY35" s="304"/>
      <c r="CZ35" s="304"/>
      <c r="DA35" s="304"/>
      <c r="DB35" s="304"/>
      <c r="DC35" s="304"/>
      <c r="DD35" s="304"/>
      <c r="DE35" s="304"/>
      <c r="DF35" s="304"/>
      <c r="DG35" s="304"/>
      <c r="DH35" s="304"/>
      <c r="DI35" s="304"/>
      <c r="DJ35" s="304"/>
      <c r="DK35" s="304"/>
      <c r="DL35" s="304"/>
      <c r="DM35" s="304"/>
      <c r="DN35" s="304"/>
      <c r="DO35" s="304"/>
      <c r="DP35" s="304"/>
      <c r="DQ35" s="304"/>
      <c r="DR35" s="304"/>
      <c r="DS35" s="304"/>
      <c r="DT35" s="304"/>
      <c r="DU35" s="304"/>
      <c r="DV35" s="304"/>
      <c r="DW35" s="304"/>
      <c r="DX35" s="304"/>
      <c r="DY35" s="304"/>
      <c r="DZ35" s="304"/>
      <c r="EA35" s="304"/>
      <c r="EB35" s="304"/>
      <c r="EC35" s="304"/>
      <c r="ED35" s="304"/>
      <c r="EE35" s="304"/>
      <c r="EF35" s="304"/>
      <c r="EG35" s="304"/>
      <c r="EH35" s="304"/>
      <c r="EI35" s="304"/>
      <c r="EJ35" s="304"/>
      <c r="EK35" s="304"/>
      <c r="EL35" s="304"/>
      <c r="EM35" s="304"/>
      <c r="EN35" s="304"/>
      <c r="EO35" s="304"/>
      <c r="EP35" s="304"/>
      <c r="EQ35" s="304"/>
      <c r="ER35" s="304"/>
      <c r="ES35" s="304"/>
      <c r="ET35" s="304"/>
      <c r="EU35" s="304"/>
      <c r="EV35" s="304"/>
      <c r="EW35" s="304"/>
      <c r="EX35" s="304"/>
      <c r="EY35" s="304"/>
      <c r="EZ35" s="304"/>
      <c r="FA35" s="304"/>
      <c r="FB35" s="304"/>
      <c r="FC35" s="304"/>
      <c r="FD35" s="304"/>
      <c r="FE35" s="304"/>
      <c r="FF35" s="304"/>
      <c r="FG35" s="304"/>
      <c r="FH35" s="304"/>
      <c r="FI35" s="304"/>
      <c r="FJ35" s="1167" t="s">
        <v>2272</v>
      </c>
      <c r="FK35" s="1167" t="s">
        <v>1654</v>
      </c>
      <c r="FL35" s="1171">
        <f>BR35</f>
        <v>0</v>
      </c>
      <c r="FM35" s="304"/>
      <c r="FN35" s="304"/>
      <c r="FO35" s="304"/>
      <c r="FP35" s="304"/>
      <c r="FQ35" s="304"/>
      <c r="FR35" s="1167" t="s">
        <v>1654</v>
      </c>
      <c r="FS35" s="1168"/>
    </row>
    <row r="36" spans="1:175" x14ac:dyDescent="0.2">
      <c r="A36" s="1172" t="str">
        <f>IF(A35="","",A35)</f>
        <v/>
      </c>
      <c r="B36" s="1172">
        <f t="shared" ref="B36" si="60">IF(B35="","---",B35)</f>
        <v>0</v>
      </c>
      <c r="C36" s="1172"/>
      <c r="D36" s="1172" t="str">
        <f>IF(D35="","---",D35)</f>
        <v>---</v>
      </c>
      <c r="E36" s="1172"/>
      <c r="F36" s="1172"/>
      <c r="G36" s="1172" t="s">
        <v>1654</v>
      </c>
      <c r="H36" s="1173">
        <f t="shared" ref="H36:I36" si="61">IF(H35="","---",H35)</f>
        <v>0</v>
      </c>
      <c r="I36" s="1173">
        <f t="shared" si="61"/>
        <v>365</v>
      </c>
      <c r="J36" s="1172" t="s">
        <v>2269</v>
      </c>
      <c r="K36" s="1172" t="str">
        <f t="shared" ref="K36" si="62">IF(K35="[ Dropdown Menu - Choose LOB ]","---",K35)</f>
        <v>Harco Auto Dealer (Quote)</v>
      </c>
      <c r="L36" s="1172"/>
      <c r="M36" s="1172"/>
      <c r="N36" s="1172"/>
      <c r="O36" s="1172"/>
      <c r="P36" s="1172"/>
      <c r="Q36" s="1172"/>
      <c r="R36" s="1172"/>
      <c r="S36" s="1172"/>
      <c r="T36" s="1172"/>
      <c r="U36" s="1172"/>
      <c r="V36" s="1172"/>
      <c r="W36" s="1172"/>
      <c r="X36" s="1172"/>
      <c r="Y36" s="1172"/>
      <c r="Z36" s="1172"/>
      <c r="AA36" s="1172"/>
      <c r="AB36" s="1172"/>
      <c r="AC36" s="1172"/>
      <c r="AD36" s="1172"/>
      <c r="AE36" s="1172"/>
      <c r="AF36" s="1172"/>
      <c r="AG36" s="1172"/>
      <c r="AH36" s="1172"/>
      <c r="AI36" s="1172"/>
      <c r="AJ36" s="1172"/>
      <c r="AK36" s="1172"/>
      <c r="AL36" s="1172"/>
      <c r="AM36" s="1172"/>
      <c r="AN36" s="1172"/>
      <c r="AO36" s="1172"/>
      <c r="AP36" s="1172"/>
      <c r="AQ36" s="1172"/>
      <c r="AR36" s="1172"/>
      <c r="AS36" s="1172"/>
      <c r="AT36" s="1172"/>
      <c r="AU36" s="1172"/>
      <c r="AV36" s="1172"/>
      <c r="AW36" s="1172"/>
      <c r="AX36" s="1172"/>
      <c r="AY36" s="1172"/>
      <c r="AZ36" s="1172"/>
      <c r="BA36" s="1172"/>
      <c r="BB36" s="1201" t="str">
        <f>IF(BB35="","---",BB35)</f>
        <v>---</v>
      </c>
      <c r="BC36" s="1172">
        <v>1</v>
      </c>
      <c r="BD36" s="1172"/>
      <c r="BE36" s="1172"/>
      <c r="BF36" s="1172"/>
      <c r="BG36" s="1172"/>
      <c r="BH36" s="1172" t="str">
        <f>IF(BH35="","---",BH35)</f>
        <v>---</v>
      </c>
      <c r="BI36" s="1172" t="str">
        <f>IF(BI35="","---",BI35)</f>
        <v>---</v>
      </c>
      <c r="BJ36" s="1172"/>
      <c r="BK36" s="1172"/>
      <c r="BL36" s="1172" t="str">
        <f>IF(BL35="","---",BL35)</f>
        <v>---</v>
      </c>
      <c r="BM36" s="1172"/>
      <c r="BN36" s="1172" t="str">
        <f>IF(BN35="","---",BN35)</f>
        <v>---</v>
      </c>
      <c r="BO36" s="1172"/>
      <c r="BP36" s="1172"/>
      <c r="BQ36" s="1172"/>
      <c r="BR36" s="1174" t="str">
        <f>IF(BR35="","---",BR35)</f>
        <v>---</v>
      </c>
      <c r="BS36" s="1172"/>
      <c r="BT36" s="1172"/>
      <c r="BU36" s="1172"/>
      <c r="BV36" s="1172"/>
      <c r="BW36" s="1172"/>
      <c r="BX36" s="1172"/>
      <c r="BY36" s="1172" t="s">
        <v>2271</v>
      </c>
      <c r="BZ36" s="1175">
        <f>IF(ISERROR(VLOOKUP($K35,'LOB Ref'!$B$1:$H$7,7,FALSE)),"---",(VLOOKUP($K35,'LOB Ref'!$B$1:$H$7,7,FALSE)))</f>
        <v>261</v>
      </c>
      <c r="CA36" s="1175">
        <f t="shared" si="2"/>
        <v>261</v>
      </c>
      <c r="CB36" s="1175" t="s">
        <v>2271</v>
      </c>
      <c r="CC36" s="1175">
        <f>IF(ISERROR(VLOOKUP($K35,'LOB Ref'!$B$1:$H$7,6,FALSE)),"---",(VLOOKUP($K35,'LOB Ref'!$B$1:$H$7,6,FALSE)))</f>
        <v>312</v>
      </c>
      <c r="CD36" s="1176">
        <f ca="1">IF(CD35="","---",CD35)</f>
        <v>44057</v>
      </c>
      <c r="CE36" s="1172"/>
      <c r="CF36" s="1172"/>
      <c r="CG36" s="1172"/>
      <c r="CH36" s="1172"/>
      <c r="CI36" s="1172"/>
      <c r="CJ36" s="1172"/>
      <c r="CK36" s="1172"/>
      <c r="CL36" s="1172"/>
      <c r="CM36" s="1172"/>
      <c r="CN36" s="1172"/>
      <c r="CO36" s="1172"/>
      <c r="CP36" s="1172"/>
      <c r="CQ36" s="1172"/>
      <c r="CR36" s="1172"/>
      <c r="CS36" s="1172"/>
      <c r="CT36" s="1172"/>
      <c r="CU36" s="1172"/>
      <c r="CV36" s="1172"/>
      <c r="CW36" s="1172"/>
      <c r="CX36" s="1172"/>
      <c r="CY36" s="1172"/>
      <c r="CZ36" s="1172"/>
      <c r="DA36" s="1172"/>
      <c r="DB36" s="1172"/>
      <c r="DC36" s="1172"/>
      <c r="DD36" s="1172"/>
      <c r="DE36" s="1172"/>
      <c r="DF36" s="1172"/>
      <c r="DG36" s="1172"/>
      <c r="DH36" s="1172"/>
      <c r="DI36" s="1172"/>
      <c r="DJ36" s="1172"/>
      <c r="DK36" s="1172"/>
      <c r="DL36" s="1172"/>
      <c r="DM36" s="1172"/>
      <c r="DN36" s="1172"/>
      <c r="DO36" s="1172"/>
      <c r="DP36" s="1172"/>
      <c r="DQ36" s="1172"/>
      <c r="DR36" s="1172"/>
      <c r="DS36" s="1172"/>
      <c r="DT36" s="1172"/>
      <c r="DU36" s="1172"/>
      <c r="DV36" s="1172"/>
      <c r="DW36" s="1172"/>
      <c r="DX36" s="1172"/>
      <c r="DY36" s="1172"/>
      <c r="DZ36" s="1172"/>
      <c r="EA36" s="1172"/>
      <c r="EB36" s="1172"/>
      <c r="EC36" s="1172"/>
      <c r="ED36" s="1172"/>
      <c r="EE36" s="1172"/>
      <c r="EF36" s="1172"/>
      <c r="EG36" s="1172"/>
      <c r="EH36" s="1172"/>
      <c r="EI36" s="1172"/>
      <c r="EJ36" s="1172"/>
      <c r="EK36" s="1172"/>
      <c r="EL36" s="1172"/>
      <c r="EM36" s="1172"/>
      <c r="EN36" s="1172"/>
      <c r="EO36" s="1172"/>
      <c r="EP36" s="1172"/>
      <c r="EQ36" s="1172"/>
      <c r="ER36" s="1172"/>
      <c r="ES36" s="1172"/>
      <c r="ET36" s="1172"/>
      <c r="EU36" s="1172"/>
      <c r="EV36" s="1172"/>
      <c r="EW36" s="1172"/>
      <c r="EX36" s="1172"/>
      <c r="EY36" s="1172"/>
      <c r="EZ36" s="1172"/>
      <c r="FA36" s="1172"/>
      <c r="FB36" s="1172"/>
      <c r="FC36" s="1172"/>
      <c r="FD36" s="1172"/>
      <c r="FE36" s="1172"/>
      <c r="FF36" s="1172"/>
      <c r="FG36" s="1172"/>
      <c r="FH36" s="1172"/>
      <c r="FI36" s="1172"/>
      <c r="FJ36" s="1172" t="s">
        <v>2273</v>
      </c>
      <c r="FK36" s="1172" t="s">
        <v>1654</v>
      </c>
      <c r="FL36" s="1174">
        <f>IF(FL35="","---",FL35)</f>
        <v>0</v>
      </c>
      <c r="FM36" s="1172"/>
      <c r="FN36" s="1172"/>
      <c r="FO36" s="1172"/>
      <c r="FP36" s="1172"/>
      <c r="FQ36" s="1172"/>
      <c r="FR36" s="1172" t="s">
        <v>1654</v>
      </c>
      <c r="FS36" s="1174" t="str">
        <f>IF(FS35="","---",FS35)</f>
        <v>---</v>
      </c>
    </row>
    <row r="37" spans="1:175" x14ac:dyDescent="0.2">
      <c r="A37" s="267"/>
      <c r="B37" s="538">
        <f t="shared" si="0"/>
        <v>0</v>
      </c>
      <c r="C37" s="267"/>
      <c r="D37" s="267"/>
      <c r="E37" s="304"/>
      <c r="F37" s="304"/>
      <c r="G37" s="1167" t="s">
        <v>1654</v>
      </c>
      <c r="H37" s="1199">
        <f t="shared" si="1"/>
        <v>0</v>
      </c>
      <c r="I37" s="1199">
        <f t="shared" ref="I37" si="63">H37+365</f>
        <v>365</v>
      </c>
      <c r="J37" s="1167" t="s">
        <v>2269</v>
      </c>
      <c r="K37" s="129" t="str">
        <f>IF(ISNA(VLOOKUP(A_Business_Type_Code_HC,CAT_DlrType_table,2,FALSE)),"[ Dropdown Menu - Choose LOB ]",(VLOOKUP(A_Business_Type_Code_HC,CAT_DlrType_table,2,FALSE)))</f>
        <v>Harco Auto Dealer (Quote)</v>
      </c>
      <c r="L37" s="267"/>
      <c r="M37" s="267"/>
      <c r="N37" s="267"/>
      <c r="O37" s="267"/>
      <c r="P37" s="267"/>
      <c r="Q37" s="267"/>
      <c r="R37" s="267"/>
      <c r="S37" s="267"/>
      <c r="T37" s="267"/>
      <c r="U37" s="267"/>
      <c r="V37" s="267"/>
      <c r="W37" s="267"/>
      <c r="X37" s="267"/>
      <c r="Y37" s="267"/>
      <c r="Z37" s="267"/>
      <c r="AA37" s="267"/>
      <c r="AB37" s="267"/>
      <c r="AC37" s="267"/>
      <c r="AD37" s="267"/>
      <c r="AE37" s="267"/>
      <c r="AF37" s="267"/>
      <c r="AG37" s="267"/>
      <c r="AH37" s="267"/>
      <c r="AI37" s="267"/>
      <c r="AJ37" s="267"/>
      <c r="AK37" s="267"/>
      <c r="AL37" s="267"/>
      <c r="AM37" s="267"/>
      <c r="AN37" s="267"/>
      <c r="AO37" s="267"/>
      <c r="AP37" s="267"/>
      <c r="AQ37" s="267"/>
      <c r="AR37" s="267"/>
      <c r="AS37" s="267"/>
      <c r="AT37" s="267"/>
      <c r="AU37" s="267"/>
      <c r="AV37" s="267"/>
      <c r="AW37" s="267"/>
      <c r="AX37" s="267"/>
      <c r="AY37" s="267"/>
      <c r="AZ37" s="267"/>
      <c r="BA37" s="267"/>
      <c r="BB37" s="1200"/>
      <c r="BC37" s="1167">
        <v>1</v>
      </c>
      <c r="BD37" s="304"/>
      <c r="BE37" s="304"/>
      <c r="BF37" s="304"/>
      <c r="BG37" s="304"/>
      <c r="BH37" s="267"/>
      <c r="BI37" s="267"/>
      <c r="BJ37" s="267"/>
      <c r="BK37" s="267"/>
      <c r="BL37" s="267"/>
      <c r="BM37" s="267"/>
      <c r="BN37" s="267"/>
      <c r="BO37" s="267"/>
      <c r="BP37" s="267"/>
      <c r="BQ37" s="267"/>
      <c r="BR37" s="1168"/>
      <c r="BS37" s="304"/>
      <c r="BT37" s="304"/>
      <c r="BU37" s="304"/>
      <c r="BV37" s="304"/>
      <c r="BW37" s="304"/>
      <c r="BX37" s="304"/>
      <c r="BY37" s="1167" t="s">
        <v>2271</v>
      </c>
      <c r="BZ37" s="1169">
        <f>IF(ISERROR(VLOOKUP($K37,'LOB Ref'!$B$1:$H$7,3,FALSE)),"---",(VLOOKUP($K37,'LOB Ref'!$B$1:$H$7,3,FALSE)))</f>
        <v>261</v>
      </c>
      <c r="CA37" s="1169">
        <f t="shared" si="2"/>
        <v>261</v>
      </c>
      <c r="CB37" s="1169" t="s">
        <v>2271</v>
      </c>
      <c r="CC37" s="1169">
        <v>312</v>
      </c>
      <c r="CD37" s="1170">
        <f ca="1">TODAY()</f>
        <v>44057</v>
      </c>
      <c r="CE37" s="304"/>
      <c r="CF37" s="304"/>
      <c r="CG37" s="304"/>
      <c r="CH37" s="304"/>
      <c r="CI37" s="304"/>
      <c r="CJ37" s="304"/>
      <c r="CK37" s="304"/>
      <c r="CL37" s="304"/>
      <c r="CM37" s="304"/>
      <c r="CN37" s="304"/>
      <c r="CO37" s="304"/>
      <c r="CP37" s="304"/>
      <c r="CQ37" s="304"/>
      <c r="CR37" s="304"/>
      <c r="CS37" s="304"/>
      <c r="CT37" s="304"/>
      <c r="CU37" s="304"/>
      <c r="CV37" s="304"/>
      <c r="CW37" s="304"/>
      <c r="CX37" s="304"/>
      <c r="CY37" s="304"/>
      <c r="CZ37" s="304"/>
      <c r="DA37" s="304"/>
      <c r="DB37" s="304"/>
      <c r="DC37" s="304"/>
      <c r="DD37" s="304"/>
      <c r="DE37" s="304"/>
      <c r="DF37" s="304"/>
      <c r="DG37" s="304"/>
      <c r="DH37" s="304"/>
      <c r="DI37" s="304"/>
      <c r="DJ37" s="304"/>
      <c r="DK37" s="304"/>
      <c r="DL37" s="304"/>
      <c r="DM37" s="304"/>
      <c r="DN37" s="304"/>
      <c r="DO37" s="304"/>
      <c r="DP37" s="304"/>
      <c r="DQ37" s="304"/>
      <c r="DR37" s="304"/>
      <c r="DS37" s="304"/>
      <c r="DT37" s="304"/>
      <c r="DU37" s="304"/>
      <c r="DV37" s="304"/>
      <c r="DW37" s="304"/>
      <c r="DX37" s="304"/>
      <c r="DY37" s="304"/>
      <c r="DZ37" s="304"/>
      <c r="EA37" s="304"/>
      <c r="EB37" s="304"/>
      <c r="EC37" s="304"/>
      <c r="ED37" s="304"/>
      <c r="EE37" s="304"/>
      <c r="EF37" s="304"/>
      <c r="EG37" s="304"/>
      <c r="EH37" s="304"/>
      <c r="EI37" s="304"/>
      <c r="EJ37" s="304"/>
      <c r="EK37" s="304"/>
      <c r="EL37" s="304"/>
      <c r="EM37" s="304"/>
      <c r="EN37" s="304"/>
      <c r="EO37" s="304"/>
      <c r="EP37" s="304"/>
      <c r="EQ37" s="304"/>
      <c r="ER37" s="304"/>
      <c r="ES37" s="304"/>
      <c r="ET37" s="304"/>
      <c r="EU37" s="304"/>
      <c r="EV37" s="304"/>
      <c r="EW37" s="304"/>
      <c r="EX37" s="304"/>
      <c r="EY37" s="304"/>
      <c r="EZ37" s="304"/>
      <c r="FA37" s="304"/>
      <c r="FB37" s="304"/>
      <c r="FC37" s="304"/>
      <c r="FD37" s="304"/>
      <c r="FE37" s="304"/>
      <c r="FF37" s="304"/>
      <c r="FG37" s="304"/>
      <c r="FH37" s="304"/>
      <c r="FI37" s="304"/>
      <c r="FJ37" s="1167" t="s">
        <v>2272</v>
      </c>
      <c r="FK37" s="1167" t="s">
        <v>1654</v>
      </c>
      <c r="FL37" s="1171">
        <f>BR37</f>
        <v>0</v>
      </c>
      <c r="FM37" s="304"/>
      <c r="FN37" s="304"/>
      <c r="FO37" s="304"/>
      <c r="FP37" s="304"/>
      <c r="FQ37" s="304"/>
      <c r="FR37" s="1167" t="s">
        <v>1654</v>
      </c>
      <c r="FS37" s="1168"/>
    </row>
    <row r="38" spans="1:175" x14ac:dyDescent="0.2">
      <c r="A38" s="1172" t="str">
        <f>IF(A37="","",A37)</f>
        <v/>
      </c>
      <c r="B38" s="1172">
        <f t="shared" ref="B38" si="64">IF(B37="","---",B37)</f>
        <v>0</v>
      </c>
      <c r="C38" s="1172"/>
      <c r="D38" s="1172" t="str">
        <f>IF(D37="","---",D37)</f>
        <v>---</v>
      </c>
      <c r="E38" s="1172"/>
      <c r="F38" s="1172"/>
      <c r="G38" s="1172" t="s">
        <v>1654</v>
      </c>
      <c r="H38" s="1173">
        <f t="shared" ref="H38:I38" si="65">IF(H37="","---",H37)</f>
        <v>0</v>
      </c>
      <c r="I38" s="1173">
        <f t="shared" si="65"/>
        <v>365</v>
      </c>
      <c r="J38" s="1172" t="s">
        <v>2269</v>
      </c>
      <c r="K38" s="1172" t="str">
        <f t="shared" ref="K38" si="66">IF(K37="[ Dropdown Menu - Choose LOB ]","---",K37)</f>
        <v>Harco Auto Dealer (Quote)</v>
      </c>
      <c r="L38" s="1172"/>
      <c r="M38" s="1172"/>
      <c r="N38" s="1172"/>
      <c r="O38" s="1172"/>
      <c r="P38" s="1172"/>
      <c r="Q38" s="1172"/>
      <c r="R38" s="1172"/>
      <c r="S38" s="1172"/>
      <c r="T38" s="1172"/>
      <c r="U38" s="1172"/>
      <c r="V38" s="1172"/>
      <c r="W38" s="1172"/>
      <c r="X38" s="1172"/>
      <c r="Y38" s="1172"/>
      <c r="Z38" s="1172"/>
      <c r="AA38" s="1172"/>
      <c r="AB38" s="1172"/>
      <c r="AC38" s="1172"/>
      <c r="AD38" s="1172"/>
      <c r="AE38" s="1172"/>
      <c r="AF38" s="1172"/>
      <c r="AG38" s="1172"/>
      <c r="AH38" s="1172"/>
      <c r="AI38" s="1172"/>
      <c r="AJ38" s="1172"/>
      <c r="AK38" s="1172"/>
      <c r="AL38" s="1172"/>
      <c r="AM38" s="1172"/>
      <c r="AN38" s="1172"/>
      <c r="AO38" s="1172"/>
      <c r="AP38" s="1172"/>
      <c r="AQ38" s="1172"/>
      <c r="AR38" s="1172"/>
      <c r="AS38" s="1172"/>
      <c r="AT38" s="1172"/>
      <c r="AU38" s="1172"/>
      <c r="AV38" s="1172"/>
      <c r="AW38" s="1172"/>
      <c r="AX38" s="1172"/>
      <c r="AY38" s="1172"/>
      <c r="AZ38" s="1172"/>
      <c r="BA38" s="1172"/>
      <c r="BB38" s="1201" t="str">
        <f>IF(BB37="","---",BB37)</f>
        <v>---</v>
      </c>
      <c r="BC38" s="1172">
        <v>1</v>
      </c>
      <c r="BD38" s="1172"/>
      <c r="BE38" s="1172"/>
      <c r="BF38" s="1172"/>
      <c r="BG38" s="1172"/>
      <c r="BH38" s="1172" t="str">
        <f>IF(BH37="","---",BH37)</f>
        <v>---</v>
      </c>
      <c r="BI38" s="1172" t="str">
        <f>IF(BI37="","---",BI37)</f>
        <v>---</v>
      </c>
      <c r="BJ38" s="1172"/>
      <c r="BK38" s="1172"/>
      <c r="BL38" s="1172" t="str">
        <f>IF(BL37="","---",BL37)</f>
        <v>---</v>
      </c>
      <c r="BM38" s="1172"/>
      <c r="BN38" s="1172" t="str">
        <f>IF(BN37="","---",BN37)</f>
        <v>---</v>
      </c>
      <c r="BO38" s="1172"/>
      <c r="BP38" s="1172"/>
      <c r="BQ38" s="1172"/>
      <c r="BR38" s="1174" t="str">
        <f>IF(BR37="","---",BR37)</f>
        <v>---</v>
      </c>
      <c r="BS38" s="1172"/>
      <c r="BT38" s="1172"/>
      <c r="BU38" s="1172"/>
      <c r="BV38" s="1172"/>
      <c r="BW38" s="1172"/>
      <c r="BX38" s="1172"/>
      <c r="BY38" s="1172" t="s">
        <v>2271</v>
      </c>
      <c r="BZ38" s="1175">
        <f>IF(ISERROR(VLOOKUP($K37,'LOB Ref'!$B$1:$H$7,7,FALSE)),"---",(VLOOKUP($K37,'LOB Ref'!$B$1:$H$7,7,FALSE)))</f>
        <v>261</v>
      </c>
      <c r="CA38" s="1175">
        <f t="shared" si="2"/>
        <v>261</v>
      </c>
      <c r="CB38" s="1175" t="s">
        <v>2271</v>
      </c>
      <c r="CC38" s="1175">
        <f>IF(ISERROR(VLOOKUP($K37,'LOB Ref'!$B$1:$H$7,6,FALSE)),"---",(VLOOKUP($K37,'LOB Ref'!$B$1:$H$7,6,FALSE)))</f>
        <v>312</v>
      </c>
      <c r="CD38" s="1176">
        <f ca="1">IF(CD37="","---",CD37)</f>
        <v>44057</v>
      </c>
      <c r="CE38" s="1172"/>
      <c r="CF38" s="1172"/>
      <c r="CG38" s="1172"/>
      <c r="CH38" s="1172"/>
      <c r="CI38" s="1172"/>
      <c r="CJ38" s="1172"/>
      <c r="CK38" s="1172"/>
      <c r="CL38" s="1172"/>
      <c r="CM38" s="1172"/>
      <c r="CN38" s="1172"/>
      <c r="CO38" s="1172"/>
      <c r="CP38" s="1172"/>
      <c r="CQ38" s="1172"/>
      <c r="CR38" s="1172"/>
      <c r="CS38" s="1172"/>
      <c r="CT38" s="1172"/>
      <c r="CU38" s="1172"/>
      <c r="CV38" s="1172"/>
      <c r="CW38" s="1172"/>
      <c r="CX38" s="1172"/>
      <c r="CY38" s="1172"/>
      <c r="CZ38" s="1172"/>
      <c r="DA38" s="1172"/>
      <c r="DB38" s="1172"/>
      <c r="DC38" s="1172"/>
      <c r="DD38" s="1172"/>
      <c r="DE38" s="1172"/>
      <c r="DF38" s="1172"/>
      <c r="DG38" s="1172"/>
      <c r="DH38" s="1172"/>
      <c r="DI38" s="1172"/>
      <c r="DJ38" s="1172"/>
      <c r="DK38" s="1172"/>
      <c r="DL38" s="1172"/>
      <c r="DM38" s="1172"/>
      <c r="DN38" s="1172"/>
      <c r="DO38" s="1172"/>
      <c r="DP38" s="1172"/>
      <c r="DQ38" s="1172"/>
      <c r="DR38" s="1172"/>
      <c r="DS38" s="1172"/>
      <c r="DT38" s="1172"/>
      <c r="DU38" s="1172"/>
      <c r="DV38" s="1172"/>
      <c r="DW38" s="1172"/>
      <c r="DX38" s="1172"/>
      <c r="DY38" s="1172"/>
      <c r="DZ38" s="1172"/>
      <c r="EA38" s="1172"/>
      <c r="EB38" s="1172"/>
      <c r="EC38" s="1172"/>
      <c r="ED38" s="1172"/>
      <c r="EE38" s="1172"/>
      <c r="EF38" s="1172"/>
      <c r="EG38" s="1172"/>
      <c r="EH38" s="1172"/>
      <c r="EI38" s="1172"/>
      <c r="EJ38" s="1172"/>
      <c r="EK38" s="1172"/>
      <c r="EL38" s="1172"/>
      <c r="EM38" s="1172"/>
      <c r="EN38" s="1172"/>
      <c r="EO38" s="1172"/>
      <c r="EP38" s="1172"/>
      <c r="EQ38" s="1172"/>
      <c r="ER38" s="1172"/>
      <c r="ES38" s="1172"/>
      <c r="ET38" s="1172"/>
      <c r="EU38" s="1172"/>
      <c r="EV38" s="1172"/>
      <c r="EW38" s="1172"/>
      <c r="EX38" s="1172"/>
      <c r="EY38" s="1172"/>
      <c r="EZ38" s="1172"/>
      <c r="FA38" s="1172"/>
      <c r="FB38" s="1172"/>
      <c r="FC38" s="1172"/>
      <c r="FD38" s="1172"/>
      <c r="FE38" s="1172"/>
      <c r="FF38" s="1172"/>
      <c r="FG38" s="1172"/>
      <c r="FH38" s="1172"/>
      <c r="FI38" s="1172"/>
      <c r="FJ38" s="1172" t="s">
        <v>2273</v>
      </c>
      <c r="FK38" s="1172" t="s">
        <v>1654</v>
      </c>
      <c r="FL38" s="1174">
        <f>IF(FL37="","---",FL37)</f>
        <v>0</v>
      </c>
      <c r="FM38" s="1172"/>
      <c r="FN38" s="1172"/>
      <c r="FO38" s="1172"/>
      <c r="FP38" s="1172"/>
      <c r="FQ38" s="1172"/>
      <c r="FR38" s="1172" t="s">
        <v>1654</v>
      </c>
      <c r="FS38" s="1174" t="str">
        <f>IF(FS37="","---",FS37)</f>
        <v>---</v>
      </c>
    </row>
    <row r="39" spans="1:175" x14ac:dyDescent="0.2">
      <c r="A39" s="267"/>
      <c r="B39" s="538">
        <f t="shared" si="0"/>
        <v>0</v>
      </c>
      <c r="C39" s="267"/>
      <c r="D39" s="267"/>
      <c r="E39" s="304"/>
      <c r="F39" s="304"/>
      <c r="G39" s="1167" t="s">
        <v>1654</v>
      </c>
      <c r="H39" s="1199">
        <f t="shared" si="1"/>
        <v>0</v>
      </c>
      <c r="I39" s="1199">
        <f t="shared" ref="I39" si="67">H39+365</f>
        <v>365</v>
      </c>
      <c r="J39" s="1167" t="s">
        <v>2269</v>
      </c>
      <c r="K39" s="129" t="str">
        <f>IF(ISNA(VLOOKUP(A_Business_Type_Code_HC,CAT_DlrType_table,2,FALSE)),"[ Dropdown Menu - Choose LOB ]",(VLOOKUP(A_Business_Type_Code_HC,CAT_DlrType_table,2,FALSE)))</f>
        <v>Harco Auto Dealer (Quote)</v>
      </c>
      <c r="L39" s="267"/>
      <c r="M39" s="267"/>
      <c r="N39" s="267"/>
      <c r="O39" s="267"/>
      <c r="P39" s="267"/>
      <c r="Q39" s="267"/>
      <c r="R39" s="267"/>
      <c r="S39" s="267"/>
      <c r="T39" s="267"/>
      <c r="U39" s="267"/>
      <c r="V39" s="267"/>
      <c r="W39" s="267"/>
      <c r="X39" s="267"/>
      <c r="Y39" s="267"/>
      <c r="Z39" s="267"/>
      <c r="AA39" s="267"/>
      <c r="AB39" s="267"/>
      <c r="AC39" s="267"/>
      <c r="AD39" s="267"/>
      <c r="AE39" s="267"/>
      <c r="AF39" s="267"/>
      <c r="AG39" s="267"/>
      <c r="AH39" s="267"/>
      <c r="AI39" s="267"/>
      <c r="AJ39" s="267"/>
      <c r="AK39" s="267"/>
      <c r="AL39" s="267"/>
      <c r="AM39" s="267"/>
      <c r="AN39" s="267"/>
      <c r="AO39" s="267"/>
      <c r="AP39" s="267"/>
      <c r="AQ39" s="267"/>
      <c r="AR39" s="267"/>
      <c r="AS39" s="267"/>
      <c r="AT39" s="267"/>
      <c r="AU39" s="267"/>
      <c r="AV39" s="267"/>
      <c r="AW39" s="267"/>
      <c r="AX39" s="267"/>
      <c r="AY39" s="267"/>
      <c r="AZ39" s="267"/>
      <c r="BA39" s="267"/>
      <c r="BB39" s="1200"/>
      <c r="BC39" s="1167">
        <v>1</v>
      </c>
      <c r="BD39" s="304"/>
      <c r="BE39" s="304"/>
      <c r="BF39" s="304"/>
      <c r="BG39" s="304"/>
      <c r="BH39" s="267"/>
      <c r="BI39" s="267"/>
      <c r="BJ39" s="267"/>
      <c r="BK39" s="267"/>
      <c r="BL39" s="267"/>
      <c r="BM39" s="267"/>
      <c r="BN39" s="267"/>
      <c r="BO39" s="267"/>
      <c r="BP39" s="267"/>
      <c r="BQ39" s="267"/>
      <c r="BR39" s="1168"/>
      <c r="BS39" s="304"/>
      <c r="BT39" s="304"/>
      <c r="BU39" s="304"/>
      <c r="BV39" s="304"/>
      <c r="BW39" s="304"/>
      <c r="BX39" s="304"/>
      <c r="BY39" s="1167" t="s">
        <v>2271</v>
      </c>
      <c r="BZ39" s="1169">
        <f>IF(ISERROR(VLOOKUP($K39,'LOB Ref'!$B$1:$H$7,3,FALSE)),"---",(VLOOKUP($K39,'LOB Ref'!$B$1:$H$7,3,FALSE)))</f>
        <v>261</v>
      </c>
      <c r="CA39" s="1169">
        <f t="shared" si="2"/>
        <v>261</v>
      </c>
      <c r="CB39" s="1169" t="s">
        <v>2271</v>
      </c>
      <c r="CC39" s="1169">
        <v>312</v>
      </c>
      <c r="CD39" s="1170">
        <f ca="1">TODAY()</f>
        <v>44057</v>
      </c>
      <c r="CE39" s="304"/>
      <c r="CF39" s="304"/>
      <c r="CG39" s="304"/>
      <c r="CH39" s="304"/>
      <c r="CI39" s="304"/>
      <c r="CJ39" s="304"/>
      <c r="CK39" s="304"/>
      <c r="CL39" s="304"/>
      <c r="CM39" s="304"/>
      <c r="CN39" s="304"/>
      <c r="CO39" s="304"/>
      <c r="CP39" s="304"/>
      <c r="CQ39" s="304"/>
      <c r="CR39" s="304"/>
      <c r="CS39" s="304"/>
      <c r="CT39" s="304"/>
      <c r="CU39" s="304"/>
      <c r="CV39" s="304"/>
      <c r="CW39" s="304"/>
      <c r="CX39" s="304"/>
      <c r="CY39" s="304"/>
      <c r="CZ39" s="304"/>
      <c r="DA39" s="304"/>
      <c r="DB39" s="304"/>
      <c r="DC39" s="304"/>
      <c r="DD39" s="304"/>
      <c r="DE39" s="304"/>
      <c r="DF39" s="304"/>
      <c r="DG39" s="304"/>
      <c r="DH39" s="304"/>
      <c r="DI39" s="304"/>
      <c r="DJ39" s="304"/>
      <c r="DK39" s="304"/>
      <c r="DL39" s="304"/>
      <c r="DM39" s="304"/>
      <c r="DN39" s="304"/>
      <c r="DO39" s="304"/>
      <c r="DP39" s="304"/>
      <c r="DQ39" s="304"/>
      <c r="DR39" s="304"/>
      <c r="DS39" s="304"/>
      <c r="DT39" s="304"/>
      <c r="DU39" s="304"/>
      <c r="DV39" s="304"/>
      <c r="DW39" s="304"/>
      <c r="DX39" s="304"/>
      <c r="DY39" s="304"/>
      <c r="DZ39" s="304"/>
      <c r="EA39" s="304"/>
      <c r="EB39" s="304"/>
      <c r="EC39" s="304"/>
      <c r="ED39" s="304"/>
      <c r="EE39" s="304"/>
      <c r="EF39" s="304"/>
      <c r="EG39" s="304"/>
      <c r="EH39" s="304"/>
      <c r="EI39" s="304"/>
      <c r="EJ39" s="304"/>
      <c r="EK39" s="304"/>
      <c r="EL39" s="304"/>
      <c r="EM39" s="304"/>
      <c r="EN39" s="304"/>
      <c r="EO39" s="304"/>
      <c r="EP39" s="304"/>
      <c r="EQ39" s="304"/>
      <c r="ER39" s="304"/>
      <c r="ES39" s="304"/>
      <c r="ET39" s="304"/>
      <c r="EU39" s="304"/>
      <c r="EV39" s="304"/>
      <c r="EW39" s="304"/>
      <c r="EX39" s="304"/>
      <c r="EY39" s="304"/>
      <c r="EZ39" s="304"/>
      <c r="FA39" s="304"/>
      <c r="FB39" s="304"/>
      <c r="FC39" s="304"/>
      <c r="FD39" s="304"/>
      <c r="FE39" s="304"/>
      <c r="FF39" s="304"/>
      <c r="FG39" s="304"/>
      <c r="FH39" s="304"/>
      <c r="FI39" s="304"/>
      <c r="FJ39" s="1167" t="s">
        <v>2272</v>
      </c>
      <c r="FK39" s="1167" t="s">
        <v>1654</v>
      </c>
      <c r="FL39" s="1171">
        <f>BR39</f>
        <v>0</v>
      </c>
      <c r="FM39" s="304"/>
      <c r="FN39" s="304"/>
      <c r="FO39" s="304"/>
      <c r="FP39" s="304"/>
      <c r="FQ39" s="304"/>
      <c r="FR39" s="1167" t="s">
        <v>1654</v>
      </c>
      <c r="FS39" s="1168"/>
    </row>
    <row r="40" spans="1:175" x14ac:dyDescent="0.2">
      <c r="A40" s="1172" t="str">
        <f>IF(A39="","",A39)</f>
        <v/>
      </c>
      <c r="B40" s="1172">
        <f t="shared" ref="B40" si="68">IF(B39="","---",B39)</f>
        <v>0</v>
      </c>
      <c r="C40" s="1172"/>
      <c r="D40" s="1172" t="str">
        <f>IF(D39="","---",D39)</f>
        <v>---</v>
      </c>
      <c r="E40" s="1172"/>
      <c r="F40" s="1172"/>
      <c r="G40" s="1172" t="s">
        <v>1654</v>
      </c>
      <c r="H40" s="1173">
        <f t="shared" ref="H40:I40" si="69">IF(H39="","---",H39)</f>
        <v>0</v>
      </c>
      <c r="I40" s="1173">
        <f t="shared" si="69"/>
        <v>365</v>
      </c>
      <c r="J40" s="1172" t="s">
        <v>2269</v>
      </c>
      <c r="K40" s="1172" t="str">
        <f t="shared" ref="K40" si="70">IF(K39="[ Dropdown Menu - Choose LOB ]","---",K39)</f>
        <v>Harco Auto Dealer (Quote)</v>
      </c>
      <c r="L40" s="1172"/>
      <c r="M40" s="1172"/>
      <c r="N40" s="1172"/>
      <c r="O40" s="1172"/>
      <c r="P40" s="1172"/>
      <c r="Q40" s="1172"/>
      <c r="R40" s="1172"/>
      <c r="S40" s="1172"/>
      <c r="T40" s="1172"/>
      <c r="U40" s="1172"/>
      <c r="V40" s="1172"/>
      <c r="W40" s="1172"/>
      <c r="X40" s="1172"/>
      <c r="Y40" s="1172"/>
      <c r="Z40" s="1172"/>
      <c r="AA40" s="1172"/>
      <c r="AB40" s="1172"/>
      <c r="AC40" s="1172"/>
      <c r="AD40" s="1172"/>
      <c r="AE40" s="1172"/>
      <c r="AF40" s="1172"/>
      <c r="AG40" s="1172"/>
      <c r="AH40" s="1172"/>
      <c r="AI40" s="1172"/>
      <c r="AJ40" s="1172"/>
      <c r="AK40" s="1172"/>
      <c r="AL40" s="1172"/>
      <c r="AM40" s="1172"/>
      <c r="AN40" s="1172"/>
      <c r="AO40" s="1172"/>
      <c r="AP40" s="1172"/>
      <c r="AQ40" s="1172"/>
      <c r="AR40" s="1172"/>
      <c r="AS40" s="1172"/>
      <c r="AT40" s="1172"/>
      <c r="AU40" s="1172"/>
      <c r="AV40" s="1172"/>
      <c r="AW40" s="1172"/>
      <c r="AX40" s="1172"/>
      <c r="AY40" s="1172"/>
      <c r="AZ40" s="1172"/>
      <c r="BA40" s="1172"/>
      <c r="BB40" s="1201" t="str">
        <f>IF(BB39="","---",BB39)</f>
        <v>---</v>
      </c>
      <c r="BC40" s="1172">
        <v>1</v>
      </c>
      <c r="BD40" s="1172"/>
      <c r="BE40" s="1172"/>
      <c r="BF40" s="1172"/>
      <c r="BG40" s="1172"/>
      <c r="BH40" s="1172" t="str">
        <f>IF(BH39="","---",BH39)</f>
        <v>---</v>
      </c>
      <c r="BI40" s="1172" t="str">
        <f>IF(BI39="","---",BI39)</f>
        <v>---</v>
      </c>
      <c r="BJ40" s="1172"/>
      <c r="BK40" s="1172"/>
      <c r="BL40" s="1172" t="str">
        <f>IF(BL39="","---",BL39)</f>
        <v>---</v>
      </c>
      <c r="BM40" s="1172"/>
      <c r="BN40" s="1172" t="str">
        <f>IF(BN39="","---",BN39)</f>
        <v>---</v>
      </c>
      <c r="BO40" s="1172"/>
      <c r="BP40" s="1172"/>
      <c r="BQ40" s="1172"/>
      <c r="BR40" s="1174" t="str">
        <f>IF(BR39="","---",BR39)</f>
        <v>---</v>
      </c>
      <c r="BS40" s="1172"/>
      <c r="BT40" s="1172"/>
      <c r="BU40" s="1172"/>
      <c r="BV40" s="1172"/>
      <c r="BW40" s="1172"/>
      <c r="BX40" s="1172"/>
      <c r="BY40" s="1172" t="s">
        <v>2271</v>
      </c>
      <c r="BZ40" s="1175">
        <f>IF(ISERROR(VLOOKUP($K39,'LOB Ref'!$B$1:$H$7,7,FALSE)),"---",(VLOOKUP($K39,'LOB Ref'!$B$1:$H$7,7,FALSE)))</f>
        <v>261</v>
      </c>
      <c r="CA40" s="1175">
        <f t="shared" si="2"/>
        <v>261</v>
      </c>
      <c r="CB40" s="1175" t="s">
        <v>2271</v>
      </c>
      <c r="CC40" s="1175">
        <f>IF(ISERROR(VLOOKUP($K39,'LOB Ref'!$B$1:$H$7,6,FALSE)),"---",(VLOOKUP($K39,'LOB Ref'!$B$1:$H$7,6,FALSE)))</f>
        <v>312</v>
      </c>
      <c r="CD40" s="1176">
        <f ca="1">IF(CD39="","---",CD39)</f>
        <v>44057</v>
      </c>
      <c r="CE40" s="1172"/>
      <c r="CF40" s="1172"/>
      <c r="CG40" s="1172"/>
      <c r="CH40" s="1172"/>
      <c r="CI40" s="1172"/>
      <c r="CJ40" s="1172"/>
      <c r="CK40" s="1172"/>
      <c r="CL40" s="1172"/>
      <c r="CM40" s="1172"/>
      <c r="CN40" s="1172"/>
      <c r="CO40" s="1172"/>
      <c r="CP40" s="1172"/>
      <c r="CQ40" s="1172"/>
      <c r="CR40" s="1172"/>
      <c r="CS40" s="1172"/>
      <c r="CT40" s="1172"/>
      <c r="CU40" s="1172"/>
      <c r="CV40" s="1172"/>
      <c r="CW40" s="1172"/>
      <c r="CX40" s="1172"/>
      <c r="CY40" s="1172"/>
      <c r="CZ40" s="1172"/>
      <c r="DA40" s="1172"/>
      <c r="DB40" s="1172"/>
      <c r="DC40" s="1172"/>
      <c r="DD40" s="1172"/>
      <c r="DE40" s="1172"/>
      <c r="DF40" s="1172"/>
      <c r="DG40" s="1172"/>
      <c r="DH40" s="1172"/>
      <c r="DI40" s="1172"/>
      <c r="DJ40" s="1172"/>
      <c r="DK40" s="1172"/>
      <c r="DL40" s="1172"/>
      <c r="DM40" s="1172"/>
      <c r="DN40" s="1172"/>
      <c r="DO40" s="1172"/>
      <c r="DP40" s="1172"/>
      <c r="DQ40" s="1172"/>
      <c r="DR40" s="1172"/>
      <c r="DS40" s="1172"/>
      <c r="DT40" s="1172"/>
      <c r="DU40" s="1172"/>
      <c r="DV40" s="1172"/>
      <c r="DW40" s="1172"/>
      <c r="DX40" s="1172"/>
      <c r="DY40" s="1172"/>
      <c r="DZ40" s="1172"/>
      <c r="EA40" s="1172"/>
      <c r="EB40" s="1172"/>
      <c r="EC40" s="1172"/>
      <c r="ED40" s="1172"/>
      <c r="EE40" s="1172"/>
      <c r="EF40" s="1172"/>
      <c r="EG40" s="1172"/>
      <c r="EH40" s="1172"/>
      <c r="EI40" s="1172"/>
      <c r="EJ40" s="1172"/>
      <c r="EK40" s="1172"/>
      <c r="EL40" s="1172"/>
      <c r="EM40" s="1172"/>
      <c r="EN40" s="1172"/>
      <c r="EO40" s="1172"/>
      <c r="EP40" s="1172"/>
      <c r="EQ40" s="1172"/>
      <c r="ER40" s="1172"/>
      <c r="ES40" s="1172"/>
      <c r="ET40" s="1172"/>
      <c r="EU40" s="1172"/>
      <c r="EV40" s="1172"/>
      <c r="EW40" s="1172"/>
      <c r="EX40" s="1172"/>
      <c r="EY40" s="1172"/>
      <c r="EZ40" s="1172"/>
      <c r="FA40" s="1172"/>
      <c r="FB40" s="1172"/>
      <c r="FC40" s="1172"/>
      <c r="FD40" s="1172"/>
      <c r="FE40" s="1172"/>
      <c r="FF40" s="1172"/>
      <c r="FG40" s="1172"/>
      <c r="FH40" s="1172"/>
      <c r="FI40" s="1172"/>
      <c r="FJ40" s="1172" t="s">
        <v>2273</v>
      </c>
      <c r="FK40" s="1172" t="s">
        <v>1654</v>
      </c>
      <c r="FL40" s="1174">
        <f>IF(FL39="","---",FL39)</f>
        <v>0</v>
      </c>
      <c r="FM40" s="1172"/>
      <c r="FN40" s="1172"/>
      <c r="FO40" s="1172"/>
      <c r="FP40" s="1172"/>
      <c r="FQ40" s="1172"/>
      <c r="FR40" s="1172" t="s">
        <v>1654</v>
      </c>
      <c r="FS40" s="1174" t="str">
        <f>IF(FS39="","---",FS39)</f>
        <v>---</v>
      </c>
    </row>
    <row r="41" spans="1:175" x14ac:dyDescent="0.2">
      <c r="A41" s="267"/>
      <c r="B41" s="538">
        <f t="shared" si="0"/>
        <v>0</v>
      </c>
      <c r="C41" s="267"/>
      <c r="D41" s="267"/>
      <c r="E41" s="304"/>
      <c r="F41" s="304"/>
      <c r="G41" s="1167" t="s">
        <v>1654</v>
      </c>
      <c r="H41" s="1199">
        <f t="shared" si="1"/>
        <v>0</v>
      </c>
      <c r="I41" s="1199">
        <f t="shared" ref="I41" si="71">H41+365</f>
        <v>365</v>
      </c>
      <c r="J41" s="1167" t="s">
        <v>2269</v>
      </c>
      <c r="K41" s="129" t="str">
        <f>IF(ISNA(VLOOKUP(A_Business_Type_Code_HC,CAT_DlrType_table,2,FALSE)),"[ Dropdown Menu - Choose LOB ]",(VLOOKUP(A_Business_Type_Code_HC,CAT_DlrType_table,2,FALSE)))</f>
        <v>Harco Auto Dealer (Quote)</v>
      </c>
      <c r="L41" s="267"/>
      <c r="M41" s="267"/>
      <c r="N41" s="267"/>
      <c r="O41" s="267"/>
      <c r="P41" s="267"/>
      <c r="Q41" s="267"/>
      <c r="R41" s="267"/>
      <c r="S41" s="267"/>
      <c r="T41" s="267"/>
      <c r="U41" s="267"/>
      <c r="V41" s="267"/>
      <c r="W41" s="267"/>
      <c r="X41" s="267"/>
      <c r="Y41" s="267"/>
      <c r="Z41" s="267"/>
      <c r="AA41" s="267"/>
      <c r="AB41" s="267"/>
      <c r="AC41" s="267"/>
      <c r="AD41" s="267"/>
      <c r="AE41" s="267"/>
      <c r="AF41" s="267"/>
      <c r="AG41" s="267"/>
      <c r="AH41" s="267"/>
      <c r="AI41" s="267"/>
      <c r="AJ41" s="267"/>
      <c r="AK41" s="267"/>
      <c r="AL41" s="267"/>
      <c r="AM41" s="267"/>
      <c r="AN41" s="267"/>
      <c r="AO41" s="267"/>
      <c r="AP41" s="267"/>
      <c r="AQ41" s="267"/>
      <c r="AR41" s="267"/>
      <c r="AS41" s="267"/>
      <c r="AT41" s="267"/>
      <c r="AU41" s="267"/>
      <c r="AV41" s="267"/>
      <c r="AW41" s="267"/>
      <c r="AX41" s="267"/>
      <c r="AY41" s="267"/>
      <c r="AZ41" s="267"/>
      <c r="BA41" s="267"/>
      <c r="BB41" s="1200"/>
      <c r="BC41" s="1167">
        <v>1</v>
      </c>
      <c r="BD41" s="304"/>
      <c r="BE41" s="304"/>
      <c r="BF41" s="304"/>
      <c r="BG41" s="304"/>
      <c r="BH41" s="267"/>
      <c r="BI41" s="267"/>
      <c r="BJ41" s="267"/>
      <c r="BK41" s="267"/>
      <c r="BL41" s="267"/>
      <c r="BM41" s="267"/>
      <c r="BN41" s="267"/>
      <c r="BO41" s="267"/>
      <c r="BP41" s="267"/>
      <c r="BQ41" s="267"/>
      <c r="BR41" s="1168"/>
      <c r="BS41" s="304"/>
      <c r="BT41" s="304"/>
      <c r="BU41" s="304"/>
      <c r="BV41" s="304"/>
      <c r="BW41" s="304"/>
      <c r="BX41" s="304"/>
      <c r="BY41" s="1167" t="s">
        <v>2271</v>
      </c>
      <c r="BZ41" s="1169">
        <f>IF(ISERROR(VLOOKUP($K41,'LOB Ref'!$B$1:$H$7,3,FALSE)),"---",(VLOOKUP($K41,'LOB Ref'!$B$1:$H$7,3,FALSE)))</f>
        <v>261</v>
      </c>
      <c r="CA41" s="1169">
        <f t="shared" si="2"/>
        <v>261</v>
      </c>
      <c r="CB41" s="1169" t="s">
        <v>2271</v>
      </c>
      <c r="CC41" s="1169">
        <v>312</v>
      </c>
      <c r="CD41" s="1170">
        <f ca="1">TODAY()</f>
        <v>44057</v>
      </c>
      <c r="CE41" s="304"/>
      <c r="CF41" s="304"/>
      <c r="CG41" s="304"/>
      <c r="CH41" s="304"/>
      <c r="CI41" s="304"/>
      <c r="CJ41" s="304"/>
      <c r="CK41" s="304"/>
      <c r="CL41" s="304"/>
      <c r="CM41" s="304"/>
      <c r="CN41" s="304"/>
      <c r="CO41" s="304"/>
      <c r="CP41" s="304"/>
      <c r="CQ41" s="304"/>
      <c r="CR41" s="304"/>
      <c r="CS41" s="304"/>
      <c r="CT41" s="304"/>
      <c r="CU41" s="304"/>
      <c r="CV41" s="304"/>
      <c r="CW41" s="304"/>
      <c r="CX41" s="304"/>
      <c r="CY41" s="304"/>
      <c r="CZ41" s="304"/>
      <c r="DA41" s="304"/>
      <c r="DB41" s="304"/>
      <c r="DC41" s="304"/>
      <c r="DD41" s="304"/>
      <c r="DE41" s="304"/>
      <c r="DF41" s="304"/>
      <c r="DG41" s="304"/>
      <c r="DH41" s="304"/>
      <c r="DI41" s="304"/>
      <c r="DJ41" s="304"/>
      <c r="DK41" s="304"/>
      <c r="DL41" s="304"/>
      <c r="DM41" s="304"/>
      <c r="DN41" s="304"/>
      <c r="DO41" s="304"/>
      <c r="DP41" s="304"/>
      <c r="DQ41" s="304"/>
      <c r="DR41" s="304"/>
      <c r="DS41" s="304"/>
      <c r="DT41" s="304"/>
      <c r="DU41" s="304"/>
      <c r="DV41" s="304"/>
      <c r="DW41" s="304"/>
      <c r="DX41" s="304"/>
      <c r="DY41" s="304"/>
      <c r="DZ41" s="304"/>
      <c r="EA41" s="304"/>
      <c r="EB41" s="304"/>
      <c r="EC41" s="304"/>
      <c r="ED41" s="304"/>
      <c r="EE41" s="304"/>
      <c r="EF41" s="304"/>
      <c r="EG41" s="304"/>
      <c r="EH41" s="304"/>
      <c r="EI41" s="304"/>
      <c r="EJ41" s="304"/>
      <c r="EK41" s="304"/>
      <c r="EL41" s="304"/>
      <c r="EM41" s="304"/>
      <c r="EN41" s="304"/>
      <c r="EO41" s="304"/>
      <c r="EP41" s="304"/>
      <c r="EQ41" s="304"/>
      <c r="ER41" s="304"/>
      <c r="ES41" s="304"/>
      <c r="ET41" s="304"/>
      <c r="EU41" s="304"/>
      <c r="EV41" s="304"/>
      <c r="EW41" s="304"/>
      <c r="EX41" s="304"/>
      <c r="EY41" s="304"/>
      <c r="EZ41" s="304"/>
      <c r="FA41" s="304"/>
      <c r="FB41" s="304"/>
      <c r="FC41" s="304"/>
      <c r="FD41" s="304"/>
      <c r="FE41" s="304"/>
      <c r="FF41" s="304"/>
      <c r="FG41" s="304"/>
      <c r="FH41" s="304"/>
      <c r="FI41" s="304"/>
      <c r="FJ41" s="1167" t="s">
        <v>2272</v>
      </c>
      <c r="FK41" s="1167" t="s">
        <v>1654</v>
      </c>
      <c r="FL41" s="1171">
        <f>BR41</f>
        <v>0</v>
      </c>
      <c r="FM41" s="304"/>
      <c r="FN41" s="304"/>
      <c r="FO41" s="304"/>
      <c r="FP41" s="304"/>
      <c r="FQ41" s="304"/>
      <c r="FR41" s="1167" t="s">
        <v>1654</v>
      </c>
      <c r="FS41" s="1168"/>
    </row>
    <row r="42" spans="1:175" x14ac:dyDescent="0.2">
      <c r="A42" s="1172" t="str">
        <f>IF(A41="","",A41)</f>
        <v/>
      </c>
      <c r="B42" s="1172">
        <f t="shared" ref="B42" si="72">IF(B41="","---",B41)</f>
        <v>0</v>
      </c>
      <c r="C42" s="1172"/>
      <c r="D42" s="1172" t="str">
        <f>IF(D41="","---",D41)</f>
        <v>---</v>
      </c>
      <c r="E42" s="1172"/>
      <c r="F42" s="1172"/>
      <c r="G42" s="1172" t="s">
        <v>1654</v>
      </c>
      <c r="H42" s="1173">
        <f t="shared" ref="H42:I42" si="73">IF(H41="","---",H41)</f>
        <v>0</v>
      </c>
      <c r="I42" s="1173">
        <f t="shared" si="73"/>
        <v>365</v>
      </c>
      <c r="J42" s="1172" t="s">
        <v>2269</v>
      </c>
      <c r="K42" s="1172" t="str">
        <f t="shared" ref="K42" si="74">IF(K41="[ Dropdown Menu - Choose LOB ]","---",K41)</f>
        <v>Harco Auto Dealer (Quote)</v>
      </c>
      <c r="L42" s="1172"/>
      <c r="M42" s="1172"/>
      <c r="N42" s="1172"/>
      <c r="O42" s="1172"/>
      <c r="P42" s="1172"/>
      <c r="Q42" s="1172"/>
      <c r="R42" s="1172"/>
      <c r="S42" s="1172"/>
      <c r="T42" s="1172"/>
      <c r="U42" s="1172"/>
      <c r="V42" s="1172"/>
      <c r="W42" s="1172"/>
      <c r="X42" s="1172"/>
      <c r="Y42" s="1172"/>
      <c r="Z42" s="1172"/>
      <c r="AA42" s="1172"/>
      <c r="AB42" s="1172"/>
      <c r="AC42" s="1172"/>
      <c r="AD42" s="1172"/>
      <c r="AE42" s="1172"/>
      <c r="AF42" s="1172"/>
      <c r="AG42" s="1172"/>
      <c r="AH42" s="1172"/>
      <c r="AI42" s="1172"/>
      <c r="AJ42" s="1172"/>
      <c r="AK42" s="1172"/>
      <c r="AL42" s="1172"/>
      <c r="AM42" s="1172"/>
      <c r="AN42" s="1172"/>
      <c r="AO42" s="1172"/>
      <c r="AP42" s="1172"/>
      <c r="AQ42" s="1172"/>
      <c r="AR42" s="1172"/>
      <c r="AS42" s="1172"/>
      <c r="AT42" s="1172"/>
      <c r="AU42" s="1172"/>
      <c r="AV42" s="1172"/>
      <c r="AW42" s="1172"/>
      <c r="AX42" s="1172"/>
      <c r="AY42" s="1172"/>
      <c r="AZ42" s="1172"/>
      <c r="BA42" s="1172"/>
      <c r="BB42" s="1201" t="str">
        <f>IF(BB41="","---",BB41)</f>
        <v>---</v>
      </c>
      <c r="BC42" s="1172">
        <v>1</v>
      </c>
      <c r="BD42" s="1172"/>
      <c r="BE42" s="1172"/>
      <c r="BF42" s="1172"/>
      <c r="BG42" s="1172"/>
      <c r="BH42" s="1172" t="str">
        <f>IF(BH41="","---",BH41)</f>
        <v>---</v>
      </c>
      <c r="BI42" s="1172" t="str">
        <f>IF(BI41="","---",BI41)</f>
        <v>---</v>
      </c>
      <c r="BJ42" s="1172"/>
      <c r="BK42" s="1172"/>
      <c r="BL42" s="1172" t="str">
        <f>IF(BL41="","---",BL41)</f>
        <v>---</v>
      </c>
      <c r="BM42" s="1172"/>
      <c r="BN42" s="1172" t="str">
        <f>IF(BN41="","---",BN41)</f>
        <v>---</v>
      </c>
      <c r="BO42" s="1172"/>
      <c r="BP42" s="1172"/>
      <c r="BQ42" s="1172"/>
      <c r="BR42" s="1174" t="str">
        <f>IF(BR41="","---",BR41)</f>
        <v>---</v>
      </c>
      <c r="BS42" s="1172"/>
      <c r="BT42" s="1172"/>
      <c r="BU42" s="1172"/>
      <c r="BV42" s="1172"/>
      <c r="BW42" s="1172"/>
      <c r="BX42" s="1172"/>
      <c r="BY42" s="1172" t="s">
        <v>2271</v>
      </c>
      <c r="BZ42" s="1175">
        <f>IF(ISERROR(VLOOKUP($K41,'LOB Ref'!$B$1:$H$7,7,FALSE)),"---",(VLOOKUP($K41,'LOB Ref'!$B$1:$H$7,7,FALSE)))</f>
        <v>261</v>
      </c>
      <c r="CA42" s="1175">
        <f t="shared" si="2"/>
        <v>261</v>
      </c>
      <c r="CB42" s="1175" t="s">
        <v>2271</v>
      </c>
      <c r="CC42" s="1175">
        <f>IF(ISERROR(VLOOKUP($K41,'LOB Ref'!$B$1:$H$7,6,FALSE)),"---",(VLOOKUP($K41,'LOB Ref'!$B$1:$H$7,6,FALSE)))</f>
        <v>312</v>
      </c>
      <c r="CD42" s="1176">
        <f ca="1">IF(CD41="","---",CD41)</f>
        <v>44057</v>
      </c>
      <c r="CE42" s="1172"/>
      <c r="CF42" s="1172"/>
      <c r="CG42" s="1172"/>
      <c r="CH42" s="1172"/>
      <c r="CI42" s="1172"/>
      <c r="CJ42" s="1172"/>
      <c r="CK42" s="1172"/>
      <c r="CL42" s="1172"/>
      <c r="CM42" s="1172"/>
      <c r="CN42" s="1172"/>
      <c r="CO42" s="1172"/>
      <c r="CP42" s="1172"/>
      <c r="CQ42" s="1172"/>
      <c r="CR42" s="1172"/>
      <c r="CS42" s="1172"/>
      <c r="CT42" s="1172"/>
      <c r="CU42" s="1172"/>
      <c r="CV42" s="1172"/>
      <c r="CW42" s="1172"/>
      <c r="CX42" s="1172"/>
      <c r="CY42" s="1172"/>
      <c r="CZ42" s="1172"/>
      <c r="DA42" s="1172"/>
      <c r="DB42" s="1172"/>
      <c r="DC42" s="1172"/>
      <c r="DD42" s="1172"/>
      <c r="DE42" s="1172"/>
      <c r="DF42" s="1172"/>
      <c r="DG42" s="1172"/>
      <c r="DH42" s="1172"/>
      <c r="DI42" s="1172"/>
      <c r="DJ42" s="1172"/>
      <c r="DK42" s="1172"/>
      <c r="DL42" s="1172"/>
      <c r="DM42" s="1172"/>
      <c r="DN42" s="1172"/>
      <c r="DO42" s="1172"/>
      <c r="DP42" s="1172"/>
      <c r="DQ42" s="1172"/>
      <c r="DR42" s="1172"/>
      <c r="DS42" s="1172"/>
      <c r="DT42" s="1172"/>
      <c r="DU42" s="1172"/>
      <c r="DV42" s="1172"/>
      <c r="DW42" s="1172"/>
      <c r="DX42" s="1172"/>
      <c r="DY42" s="1172"/>
      <c r="DZ42" s="1172"/>
      <c r="EA42" s="1172"/>
      <c r="EB42" s="1172"/>
      <c r="EC42" s="1172"/>
      <c r="ED42" s="1172"/>
      <c r="EE42" s="1172"/>
      <c r="EF42" s="1172"/>
      <c r="EG42" s="1172"/>
      <c r="EH42" s="1172"/>
      <c r="EI42" s="1172"/>
      <c r="EJ42" s="1172"/>
      <c r="EK42" s="1172"/>
      <c r="EL42" s="1172"/>
      <c r="EM42" s="1172"/>
      <c r="EN42" s="1172"/>
      <c r="EO42" s="1172"/>
      <c r="EP42" s="1172"/>
      <c r="EQ42" s="1172"/>
      <c r="ER42" s="1172"/>
      <c r="ES42" s="1172"/>
      <c r="ET42" s="1172"/>
      <c r="EU42" s="1172"/>
      <c r="EV42" s="1172"/>
      <c r="EW42" s="1172"/>
      <c r="EX42" s="1172"/>
      <c r="EY42" s="1172"/>
      <c r="EZ42" s="1172"/>
      <c r="FA42" s="1172"/>
      <c r="FB42" s="1172"/>
      <c r="FC42" s="1172"/>
      <c r="FD42" s="1172"/>
      <c r="FE42" s="1172"/>
      <c r="FF42" s="1172"/>
      <c r="FG42" s="1172"/>
      <c r="FH42" s="1172"/>
      <c r="FI42" s="1172"/>
      <c r="FJ42" s="1172" t="s">
        <v>2273</v>
      </c>
      <c r="FK42" s="1172" t="s">
        <v>1654</v>
      </c>
      <c r="FL42" s="1174">
        <f>IF(FL41="","---",FL41)</f>
        <v>0</v>
      </c>
      <c r="FM42" s="1172"/>
      <c r="FN42" s="1172"/>
      <c r="FO42" s="1172"/>
      <c r="FP42" s="1172"/>
      <c r="FQ42" s="1172"/>
      <c r="FR42" s="1172" t="s">
        <v>1654</v>
      </c>
      <c r="FS42" s="1174" t="str">
        <f>IF(FS41="","---",FS41)</f>
        <v>---</v>
      </c>
    </row>
    <row r="43" spans="1:175" x14ac:dyDescent="0.2">
      <c r="A43" s="267"/>
      <c r="B43" s="538">
        <f t="shared" si="0"/>
        <v>0</v>
      </c>
      <c r="C43" s="267"/>
      <c r="D43" s="267"/>
      <c r="E43" s="304"/>
      <c r="F43" s="304"/>
      <c r="G43" s="1167" t="s">
        <v>1654</v>
      </c>
      <c r="H43" s="1199">
        <f t="shared" si="1"/>
        <v>0</v>
      </c>
      <c r="I43" s="1199">
        <f t="shared" ref="I43" si="75">H43+365</f>
        <v>365</v>
      </c>
      <c r="J43" s="1167" t="s">
        <v>2269</v>
      </c>
      <c r="K43" s="129" t="str">
        <f>IF(ISNA(VLOOKUP(A_Business_Type_Code_HC,CAT_DlrType_table,2,FALSE)),"[ Dropdown Menu - Choose LOB ]",(VLOOKUP(A_Business_Type_Code_HC,CAT_DlrType_table,2,FALSE)))</f>
        <v>Harco Auto Dealer (Quote)</v>
      </c>
      <c r="L43" s="267"/>
      <c r="M43" s="267"/>
      <c r="N43" s="267"/>
      <c r="O43" s="267"/>
      <c r="P43" s="267"/>
      <c r="Q43" s="267"/>
      <c r="R43" s="267"/>
      <c r="S43" s="267"/>
      <c r="T43" s="267"/>
      <c r="U43" s="267"/>
      <c r="V43" s="267"/>
      <c r="W43" s="267"/>
      <c r="X43" s="267"/>
      <c r="Y43" s="267"/>
      <c r="Z43" s="267"/>
      <c r="AA43" s="267"/>
      <c r="AB43" s="267"/>
      <c r="AC43" s="267"/>
      <c r="AD43" s="267"/>
      <c r="AE43" s="267"/>
      <c r="AF43" s="267"/>
      <c r="AG43" s="267"/>
      <c r="AH43" s="267"/>
      <c r="AI43" s="267"/>
      <c r="AJ43" s="267"/>
      <c r="AK43" s="267"/>
      <c r="AL43" s="267"/>
      <c r="AM43" s="267"/>
      <c r="AN43" s="267"/>
      <c r="AO43" s="267"/>
      <c r="AP43" s="267"/>
      <c r="AQ43" s="267"/>
      <c r="AR43" s="267"/>
      <c r="AS43" s="267"/>
      <c r="AT43" s="267"/>
      <c r="AU43" s="267"/>
      <c r="AV43" s="267"/>
      <c r="AW43" s="267"/>
      <c r="AX43" s="267"/>
      <c r="AY43" s="267"/>
      <c r="AZ43" s="267"/>
      <c r="BA43" s="267"/>
      <c r="BB43" s="1200"/>
      <c r="BC43" s="1167">
        <v>1</v>
      </c>
      <c r="BD43" s="304"/>
      <c r="BE43" s="304"/>
      <c r="BF43" s="304"/>
      <c r="BG43" s="304"/>
      <c r="BH43" s="267"/>
      <c r="BI43" s="267"/>
      <c r="BJ43" s="267"/>
      <c r="BK43" s="267"/>
      <c r="BL43" s="267"/>
      <c r="BM43" s="267"/>
      <c r="BN43" s="267"/>
      <c r="BO43" s="267"/>
      <c r="BP43" s="267"/>
      <c r="BQ43" s="267"/>
      <c r="BR43" s="1168"/>
      <c r="BS43" s="304"/>
      <c r="BT43" s="304"/>
      <c r="BU43" s="304"/>
      <c r="BV43" s="304"/>
      <c r="BW43" s="304"/>
      <c r="BX43" s="304"/>
      <c r="BY43" s="1167" t="s">
        <v>2271</v>
      </c>
      <c r="BZ43" s="1169">
        <f>IF(ISERROR(VLOOKUP($K43,'LOB Ref'!$B$1:$H$7,3,FALSE)),"---",(VLOOKUP($K43,'LOB Ref'!$B$1:$H$7,3,FALSE)))</f>
        <v>261</v>
      </c>
      <c r="CA43" s="1169">
        <f t="shared" si="2"/>
        <v>261</v>
      </c>
      <c r="CB43" s="1169" t="s">
        <v>2271</v>
      </c>
      <c r="CC43" s="1169">
        <v>312</v>
      </c>
      <c r="CD43" s="1170">
        <f ca="1">TODAY()</f>
        <v>44057</v>
      </c>
      <c r="CE43" s="304"/>
      <c r="CF43" s="304"/>
      <c r="CG43" s="304"/>
      <c r="CH43" s="304"/>
      <c r="CI43" s="304"/>
      <c r="CJ43" s="304"/>
      <c r="CK43" s="304"/>
      <c r="CL43" s="304"/>
      <c r="CM43" s="304"/>
      <c r="CN43" s="304"/>
      <c r="CO43" s="304"/>
      <c r="CP43" s="304"/>
      <c r="CQ43" s="304"/>
      <c r="CR43" s="304"/>
      <c r="CS43" s="304"/>
      <c r="CT43" s="304"/>
      <c r="CU43" s="304"/>
      <c r="CV43" s="304"/>
      <c r="CW43" s="304"/>
      <c r="CX43" s="304"/>
      <c r="CY43" s="304"/>
      <c r="CZ43" s="304"/>
      <c r="DA43" s="304"/>
      <c r="DB43" s="304"/>
      <c r="DC43" s="304"/>
      <c r="DD43" s="304"/>
      <c r="DE43" s="304"/>
      <c r="DF43" s="304"/>
      <c r="DG43" s="304"/>
      <c r="DH43" s="304"/>
      <c r="DI43" s="304"/>
      <c r="DJ43" s="304"/>
      <c r="DK43" s="304"/>
      <c r="DL43" s="304"/>
      <c r="DM43" s="304"/>
      <c r="DN43" s="304"/>
      <c r="DO43" s="304"/>
      <c r="DP43" s="304"/>
      <c r="DQ43" s="304"/>
      <c r="DR43" s="304"/>
      <c r="DS43" s="304"/>
      <c r="DT43" s="304"/>
      <c r="DU43" s="304"/>
      <c r="DV43" s="304"/>
      <c r="DW43" s="304"/>
      <c r="DX43" s="304"/>
      <c r="DY43" s="304"/>
      <c r="DZ43" s="304"/>
      <c r="EA43" s="304"/>
      <c r="EB43" s="304"/>
      <c r="EC43" s="304"/>
      <c r="ED43" s="304"/>
      <c r="EE43" s="304"/>
      <c r="EF43" s="304"/>
      <c r="EG43" s="304"/>
      <c r="EH43" s="304"/>
      <c r="EI43" s="304"/>
      <c r="EJ43" s="304"/>
      <c r="EK43" s="304"/>
      <c r="EL43" s="304"/>
      <c r="EM43" s="304"/>
      <c r="EN43" s="304"/>
      <c r="EO43" s="304"/>
      <c r="EP43" s="304"/>
      <c r="EQ43" s="304"/>
      <c r="ER43" s="304"/>
      <c r="ES43" s="304"/>
      <c r="ET43" s="304"/>
      <c r="EU43" s="304"/>
      <c r="EV43" s="304"/>
      <c r="EW43" s="304"/>
      <c r="EX43" s="304"/>
      <c r="EY43" s="304"/>
      <c r="EZ43" s="304"/>
      <c r="FA43" s="304"/>
      <c r="FB43" s="304"/>
      <c r="FC43" s="304"/>
      <c r="FD43" s="304"/>
      <c r="FE43" s="304"/>
      <c r="FF43" s="304"/>
      <c r="FG43" s="304"/>
      <c r="FH43" s="304"/>
      <c r="FI43" s="304"/>
      <c r="FJ43" s="1167" t="s">
        <v>2272</v>
      </c>
      <c r="FK43" s="1167" t="s">
        <v>1654</v>
      </c>
      <c r="FL43" s="1171">
        <f>BR43</f>
        <v>0</v>
      </c>
      <c r="FM43" s="304"/>
      <c r="FN43" s="304"/>
      <c r="FO43" s="304"/>
      <c r="FP43" s="304"/>
      <c r="FQ43" s="304"/>
      <c r="FR43" s="1167" t="s">
        <v>1654</v>
      </c>
      <c r="FS43" s="1168"/>
    </row>
    <row r="44" spans="1:175" x14ac:dyDescent="0.2">
      <c r="A44" s="1172" t="str">
        <f>IF(A43="","",A43)</f>
        <v/>
      </c>
      <c r="B44" s="1172">
        <f t="shared" ref="B44" si="76">IF(B43="","---",B43)</f>
        <v>0</v>
      </c>
      <c r="C44" s="1172"/>
      <c r="D44" s="1172" t="str">
        <f>IF(D43="","---",D43)</f>
        <v>---</v>
      </c>
      <c r="E44" s="1172"/>
      <c r="F44" s="1172"/>
      <c r="G44" s="1172" t="s">
        <v>1654</v>
      </c>
      <c r="H44" s="1173">
        <f t="shared" ref="H44:I44" si="77">IF(H43="","---",H43)</f>
        <v>0</v>
      </c>
      <c r="I44" s="1173">
        <f t="shared" si="77"/>
        <v>365</v>
      </c>
      <c r="J44" s="1172" t="s">
        <v>2269</v>
      </c>
      <c r="K44" s="1172" t="str">
        <f t="shared" ref="K44" si="78">IF(K43="[ Dropdown Menu - Choose LOB ]","---",K43)</f>
        <v>Harco Auto Dealer (Quote)</v>
      </c>
      <c r="L44" s="1172"/>
      <c r="M44" s="1172"/>
      <c r="N44" s="1172"/>
      <c r="O44" s="1172"/>
      <c r="P44" s="1172"/>
      <c r="Q44" s="1172"/>
      <c r="R44" s="1172"/>
      <c r="S44" s="1172"/>
      <c r="T44" s="1172"/>
      <c r="U44" s="1172"/>
      <c r="V44" s="1172"/>
      <c r="W44" s="1172"/>
      <c r="X44" s="1172"/>
      <c r="Y44" s="1172"/>
      <c r="Z44" s="1172"/>
      <c r="AA44" s="1172"/>
      <c r="AB44" s="1172"/>
      <c r="AC44" s="1172"/>
      <c r="AD44" s="1172"/>
      <c r="AE44" s="1172"/>
      <c r="AF44" s="1172"/>
      <c r="AG44" s="1172"/>
      <c r="AH44" s="1172"/>
      <c r="AI44" s="1172"/>
      <c r="AJ44" s="1172"/>
      <c r="AK44" s="1172"/>
      <c r="AL44" s="1172"/>
      <c r="AM44" s="1172"/>
      <c r="AN44" s="1172"/>
      <c r="AO44" s="1172"/>
      <c r="AP44" s="1172"/>
      <c r="AQ44" s="1172"/>
      <c r="AR44" s="1172"/>
      <c r="AS44" s="1172"/>
      <c r="AT44" s="1172"/>
      <c r="AU44" s="1172"/>
      <c r="AV44" s="1172"/>
      <c r="AW44" s="1172"/>
      <c r="AX44" s="1172"/>
      <c r="AY44" s="1172"/>
      <c r="AZ44" s="1172"/>
      <c r="BA44" s="1172"/>
      <c r="BB44" s="1201" t="str">
        <f>IF(BB43="","---",BB43)</f>
        <v>---</v>
      </c>
      <c r="BC44" s="1172">
        <v>1</v>
      </c>
      <c r="BD44" s="1172"/>
      <c r="BE44" s="1172"/>
      <c r="BF44" s="1172"/>
      <c r="BG44" s="1172"/>
      <c r="BH44" s="1172" t="str">
        <f>IF(BH43="","---",BH43)</f>
        <v>---</v>
      </c>
      <c r="BI44" s="1172" t="str">
        <f>IF(BI43="","---",BI43)</f>
        <v>---</v>
      </c>
      <c r="BJ44" s="1172"/>
      <c r="BK44" s="1172"/>
      <c r="BL44" s="1172" t="str">
        <f>IF(BL43="","---",BL43)</f>
        <v>---</v>
      </c>
      <c r="BM44" s="1172"/>
      <c r="BN44" s="1172" t="str">
        <f>IF(BN43="","---",BN43)</f>
        <v>---</v>
      </c>
      <c r="BO44" s="1172"/>
      <c r="BP44" s="1172"/>
      <c r="BQ44" s="1172"/>
      <c r="BR44" s="1174" t="str">
        <f>IF(BR43="","---",BR43)</f>
        <v>---</v>
      </c>
      <c r="BS44" s="1172"/>
      <c r="BT44" s="1172"/>
      <c r="BU44" s="1172"/>
      <c r="BV44" s="1172"/>
      <c r="BW44" s="1172"/>
      <c r="BX44" s="1172"/>
      <c r="BY44" s="1172" t="s">
        <v>2271</v>
      </c>
      <c r="BZ44" s="1175">
        <f>IF(ISERROR(VLOOKUP($K43,'LOB Ref'!$B$1:$H$7,7,FALSE)),"---",(VLOOKUP($K43,'LOB Ref'!$B$1:$H$7,7,FALSE)))</f>
        <v>261</v>
      </c>
      <c r="CA44" s="1175">
        <f t="shared" si="2"/>
        <v>261</v>
      </c>
      <c r="CB44" s="1175" t="s">
        <v>2271</v>
      </c>
      <c r="CC44" s="1175">
        <f>IF(ISERROR(VLOOKUP($K43,'LOB Ref'!$B$1:$H$7,6,FALSE)),"---",(VLOOKUP($K43,'LOB Ref'!$B$1:$H$7,6,FALSE)))</f>
        <v>312</v>
      </c>
      <c r="CD44" s="1176">
        <f ca="1">IF(CD43="","---",CD43)</f>
        <v>44057</v>
      </c>
      <c r="CE44" s="1172"/>
      <c r="CF44" s="1172"/>
      <c r="CG44" s="1172"/>
      <c r="CH44" s="1172"/>
      <c r="CI44" s="1172"/>
      <c r="CJ44" s="1172"/>
      <c r="CK44" s="1172"/>
      <c r="CL44" s="1172"/>
      <c r="CM44" s="1172"/>
      <c r="CN44" s="1172"/>
      <c r="CO44" s="1172"/>
      <c r="CP44" s="1172"/>
      <c r="CQ44" s="1172"/>
      <c r="CR44" s="1172"/>
      <c r="CS44" s="1172"/>
      <c r="CT44" s="1172"/>
      <c r="CU44" s="1172"/>
      <c r="CV44" s="1172"/>
      <c r="CW44" s="1172"/>
      <c r="CX44" s="1172"/>
      <c r="CY44" s="1172"/>
      <c r="CZ44" s="1172"/>
      <c r="DA44" s="1172"/>
      <c r="DB44" s="1172"/>
      <c r="DC44" s="1172"/>
      <c r="DD44" s="1172"/>
      <c r="DE44" s="1172"/>
      <c r="DF44" s="1172"/>
      <c r="DG44" s="1172"/>
      <c r="DH44" s="1172"/>
      <c r="DI44" s="1172"/>
      <c r="DJ44" s="1172"/>
      <c r="DK44" s="1172"/>
      <c r="DL44" s="1172"/>
      <c r="DM44" s="1172"/>
      <c r="DN44" s="1172"/>
      <c r="DO44" s="1172"/>
      <c r="DP44" s="1172"/>
      <c r="DQ44" s="1172"/>
      <c r="DR44" s="1172"/>
      <c r="DS44" s="1172"/>
      <c r="DT44" s="1172"/>
      <c r="DU44" s="1172"/>
      <c r="DV44" s="1172"/>
      <c r="DW44" s="1172"/>
      <c r="DX44" s="1172"/>
      <c r="DY44" s="1172"/>
      <c r="DZ44" s="1172"/>
      <c r="EA44" s="1172"/>
      <c r="EB44" s="1172"/>
      <c r="EC44" s="1172"/>
      <c r="ED44" s="1172"/>
      <c r="EE44" s="1172"/>
      <c r="EF44" s="1172"/>
      <c r="EG44" s="1172"/>
      <c r="EH44" s="1172"/>
      <c r="EI44" s="1172"/>
      <c r="EJ44" s="1172"/>
      <c r="EK44" s="1172"/>
      <c r="EL44" s="1172"/>
      <c r="EM44" s="1172"/>
      <c r="EN44" s="1172"/>
      <c r="EO44" s="1172"/>
      <c r="EP44" s="1172"/>
      <c r="EQ44" s="1172"/>
      <c r="ER44" s="1172"/>
      <c r="ES44" s="1172"/>
      <c r="ET44" s="1172"/>
      <c r="EU44" s="1172"/>
      <c r="EV44" s="1172"/>
      <c r="EW44" s="1172"/>
      <c r="EX44" s="1172"/>
      <c r="EY44" s="1172"/>
      <c r="EZ44" s="1172"/>
      <c r="FA44" s="1172"/>
      <c r="FB44" s="1172"/>
      <c r="FC44" s="1172"/>
      <c r="FD44" s="1172"/>
      <c r="FE44" s="1172"/>
      <c r="FF44" s="1172"/>
      <c r="FG44" s="1172"/>
      <c r="FH44" s="1172"/>
      <c r="FI44" s="1172"/>
      <c r="FJ44" s="1172" t="s">
        <v>2273</v>
      </c>
      <c r="FK44" s="1172" t="s">
        <v>1654</v>
      </c>
      <c r="FL44" s="1174">
        <f>IF(FL43="","---",FL43)</f>
        <v>0</v>
      </c>
      <c r="FM44" s="1172"/>
      <c r="FN44" s="1172"/>
      <c r="FO44" s="1172"/>
      <c r="FP44" s="1172"/>
      <c r="FQ44" s="1172"/>
      <c r="FR44" s="1172" t="s">
        <v>1654</v>
      </c>
      <c r="FS44" s="1174" t="str">
        <f>IF(FS43="","---",FS43)</f>
        <v>---</v>
      </c>
    </row>
  </sheetData>
  <sheetProtection algorithmName="SHA-512" hashValue="IcJDiNjAPzzcT/4bCkO5nqLun+gBaFcmD/axouE5FukGatKDLwp4xKrn8e+aMHbwxMRzMCGEhEw9vWPbdJPeiA==" saltValue="4/xeD5UWMM6W7ayUkzFPNw==" spinCount="100000" objects="1" scenarios="1" formatCells="0" formatColumns="0" formatRows="0" insertRows="0" deleteRows="0" sort="0" autoFilter="0"/>
  <conditionalFormatting sqref="K4">
    <cfRule type="expression" dxfId="5" priority="1">
      <formula>$K$4="LOB [ Do not import this file until a selection has been made ]"</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Populate_CATDPD">
                <anchor moveWithCells="1" sizeWithCells="1">
                  <from>
                    <xdr:col>1</xdr:col>
                    <xdr:colOff>19050</xdr:colOff>
                    <xdr:row>0</xdr:row>
                    <xdr:rowOff>85725</xdr:rowOff>
                  </from>
                  <to>
                    <xdr:col>1</xdr:col>
                    <xdr:colOff>2847975</xdr:colOff>
                    <xdr:row>2</xdr:row>
                    <xdr:rowOff>76200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tabColor theme="1"/>
  </sheetPr>
  <dimension ref="A1:M10"/>
  <sheetViews>
    <sheetView zoomScale="90" zoomScaleNormal="90" workbookViewId="0">
      <pane xSplit="1" ySplit="1" topLeftCell="B2" activePane="bottomRight" state="frozen"/>
      <selection pane="topRight" activeCell="B1" sqref="B1"/>
      <selection pane="bottomLeft" activeCell="A6" sqref="A6"/>
      <selection pane="bottomRight" activeCell="B2" sqref="B2:B7"/>
    </sheetView>
  </sheetViews>
  <sheetFormatPr defaultColWidth="9.140625" defaultRowHeight="12.75" x14ac:dyDescent="0.2"/>
  <cols>
    <col min="1" max="1" width="10.7109375" style="1190" customWidth="1"/>
    <col min="2" max="2" width="44.42578125" style="1190" bestFit="1" customWidth="1"/>
    <col min="3" max="3" width="21" style="1190" bestFit="1" customWidth="1"/>
    <col min="4" max="4" width="14.7109375" style="1190" customWidth="1"/>
    <col min="5" max="5" width="41.85546875" style="1195" customWidth="1"/>
    <col min="6" max="6" width="11.140625" style="1185" customWidth="1"/>
    <col min="7" max="7" width="13.42578125" style="1185" bestFit="1" customWidth="1"/>
    <col min="8" max="8" width="15.42578125" style="1185" bestFit="1" customWidth="1"/>
    <col min="9" max="9" width="15" style="1185" customWidth="1"/>
    <col min="10" max="10" width="11.5703125" style="1185" bestFit="1" customWidth="1"/>
    <col min="11" max="11" width="15" style="1185" bestFit="1" customWidth="1"/>
    <col min="12" max="12" width="10.7109375" style="1185" bestFit="1" customWidth="1"/>
    <col min="13" max="13" width="11" style="1185" bestFit="1" customWidth="1"/>
    <col min="14" max="16384" width="9.140625" style="1185"/>
  </cols>
  <sheetData>
    <row r="1" spans="1:13" s="1179" customFormat="1" ht="38.25" x14ac:dyDescent="0.2">
      <c r="A1" s="1177" t="s">
        <v>2274</v>
      </c>
      <c r="B1" s="1177" t="s">
        <v>2270</v>
      </c>
      <c r="C1" s="1177" t="s">
        <v>2275</v>
      </c>
      <c r="D1" s="1177" t="s">
        <v>2276</v>
      </c>
      <c r="E1" s="1178" t="s">
        <v>2277</v>
      </c>
      <c r="G1" s="1180" t="s">
        <v>2278</v>
      </c>
      <c r="H1" s="1180" t="s">
        <v>2279</v>
      </c>
      <c r="I1" s="1180" t="s">
        <v>2280</v>
      </c>
      <c r="J1" s="1181" t="s">
        <v>2281</v>
      </c>
      <c r="K1" s="1181" t="s">
        <v>2282</v>
      </c>
      <c r="L1" s="1181" t="s">
        <v>2283</v>
      </c>
      <c r="M1" s="1181" t="s">
        <v>2284</v>
      </c>
    </row>
    <row r="2" spans="1:13" x14ac:dyDescent="0.2">
      <c r="A2" s="1182" t="s">
        <v>2285</v>
      </c>
      <c r="B2" s="1183" t="s">
        <v>2286</v>
      </c>
      <c r="C2" s="1183" t="s">
        <v>2287</v>
      </c>
      <c r="D2" s="1184">
        <v>261</v>
      </c>
      <c r="E2" s="1185"/>
      <c r="G2" s="1186">
        <v>312</v>
      </c>
      <c r="H2" s="1186">
        <v>261</v>
      </c>
      <c r="I2" s="1187">
        <v>1</v>
      </c>
      <c r="J2" s="1188">
        <v>0.5</v>
      </c>
      <c r="K2" s="1188">
        <f t="shared" ref="K2:K7" si="0">I2*J2</f>
        <v>0.5</v>
      </c>
      <c r="L2" s="1189" t="s">
        <v>2288</v>
      </c>
      <c r="M2" s="1188">
        <f t="shared" ref="M2:M7" si="1">IF(ISERROR(K2*L2),K2,(K2*L2))</f>
        <v>0.5</v>
      </c>
    </row>
    <row r="3" spans="1:13" ht="25.5" x14ac:dyDescent="0.2">
      <c r="A3" s="1190" t="s">
        <v>2289</v>
      </c>
      <c r="B3" s="1191" t="s">
        <v>2290</v>
      </c>
      <c r="C3" s="1191" t="s">
        <v>2287</v>
      </c>
      <c r="D3" s="1192">
        <v>246</v>
      </c>
      <c r="E3" s="1185" t="s">
        <v>2291</v>
      </c>
      <c r="G3" s="1193">
        <v>311</v>
      </c>
      <c r="H3" s="1186">
        <v>261</v>
      </c>
      <c r="I3" s="1187">
        <v>0.2</v>
      </c>
      <c r="J3" s="1188">
        <v>0.5</v>
      </c>
      <c r="K3" s="1188">
        <f t="shared" si="0"/>
        <v>0.1</v>
      </c>
      <c r="L3" s="1194">
        <f>1.81/6.04</f>
        <v>0.29966887417218546</v>
      </c>
      <c r="M3" s="1188">
        <f t="shared" si="1"/>
        <v>2.9966887417218549E-2</v>
      </c>
    </row>
    <row r="4" spans="1:13" x14ac:dyDescent="0.2">
      <c r="A4" s="1190" t="s">
        <v>2292</v>
      </c>
      <c r="B4" s="1191" t="s">
        <v>2293</v>
      </c>
      <c r="C4" s="1191" t="s">
        <v>2287</v>
      </c>
      <c r="D4" s="1195">
        <v>246</v>
      </c>
      <c r="E4" s="1185" t="s">
        <v>2294</v>
      </c>
      <c r="G4" s="1193">
        <v>311</v>
      </c>
      <c r="H4" s="1186">
        <v>261</v>
      </c>
      <c r="I4" s="1187">
        <v>0.2</v>
      </c>
      <c r="J4" s="1188">
        <v>0.5</v>
      </c>
      <c r="K4" s="1188">
        <f t="shared" si="0"/>
        <v>0.1</v>
      </c>
      <c r="L4" s="1194">
        <f>1.81/6.04</f>
        <v>0.29966887417218546</v>
      </c>
      <c r="M4" s="1188">
        <f t="shared" si="1"/>
        <v>2.9966887417218549E-2</v>
      </c>
    </row>
    <row r="5" spans="1:13" ht="25.5" x14ac:dyDescent="0.2">
      <c r="A5" s="1182" t="s">
        <v>353</v>
      </c>
      <c r="B5" s="1183" t="s">
        <v>2295</v>
      </c>
      <c r="C5" s="1183" t="s">
        <v>2287</v>
      </c>
      <c r="D5" s="1184">
        <v>261</v>
      </c>
      <c r="E5" s="1185" t="s">
        <v>2296</v>
      </c>
      <c r="G5" s="1186">
        <v>312</v>
      </c>
      <c r="H5" s="1186">
        <v>261</v>
      </c>
      <c r="I5" s="1187">
        <v>1</v>
      </c>
      <c r="J5" s="1188">
        <v>0.5</v>
      </c>
      <c r="K5" s="1188">
        <f t="shared" si="0"/>
        <v>0.5</v>
      </c>
      <c r="L5" s="1189" t="s">
        <v>2288</v>
      </c>
      <c r="M5" s="1188">
        <f t="shared" si="1"/>
        <v>0.5</v>
      </c>
    </row>
    <row r="6" spans="1:13" ht="25.5" x14ac:dyDescent="0.2">
      <c r="A6" s="1190" t="s">
        <v>2297</v>
      </c>
      <c r="B6" s="1191" t="s">
        <v>2298</v>
      </c>
      <c r="C6" s="1191" t="s">
        <v>2287</v>
      </c>
      <c r="D6" s="1192">
        <v>246</v>
      </c>
      <c r="E6" s="1185" t="s">
        <v>2299</v>
      </c>
      <c r="G6" s="1193">
        <v>311</v>
      </c>
      <c r="H6" s="1186">
        <v>261</v>
      </c>
      <c r="I6" s="1187">
        <v>0.5</v>
      </c>
      <c r="J6" s="1188">
        <v>0.5</v>
      </c>
      <c r="K6" s="1188">
        <f t="shared" si="0"/>
        <v>0.25</v>
      </c>
      <c r="L6" s="1194">
        <f>1.81/6.04</f>
        <v>0.29966887417218546</v>
      </c>
      <c r="M6" s="1188">
        <f t="shared" si="1"/>
        <v>7.4917218543046366E-2</v>
      </c>
    </row>
    <row r="7" spans="1:13" ht="25.5" x14ac:dyDescent="0.2">
      <c r="A7" s="1190" t="s">
        <v>2300</v>
      </c>
      <c r="B7" s="1191" t="s">
        <v>2301</v>
      </c>
      <c r="C7" s="1191" t="s">
        <v>2287</v>
      </c>
      <c r="D7" s="1195">
        <v>246</v>
      </c>
      <c r="E7" s="1185" t="s">
        <v>2302</v>
      </c>
      <c r="G7" s="1186">
        <v>312</v>
      </c>
      <c r="H7" s="1186">
        <v>261</v>
      </c>
      <c r="I7" s="1196">
        <v>0.1</v>
      </c>
      <c r="J7" s="1188">
        <v>0.5</v>
      </c>
      <c r="K7" s="1188">
        <f t="shared" si="0"/>
        <v>0.05</v>
      </c>
      <c r="L7" s="1189" t="s">
        <v>2288</v>
      </c>
      <c r="M7" s="1188">
        <f t="shared" si="1"/>
        <v>0.05</v>
      </c>
    </row>
    <row r="10" spans="1:13" x14ac:dyDescent="0.2">
      <c r="A10" s="1895" t="s">
        <v>2303</v>
      </c>
      <c r="B10" s="1895"/>
      <c r="C10" s="1895"/>
      <c r="D10" s="1895"/>
      <c r="E10" s="1895"/>
    </row>
  </sheetData>
  <sheetProtection algorithmName="SHA-512" hashValue="B8+MzKUZGhR9sFPqcgiPu7q4Cwg885/1cqw2PsFHp/YFVLeOeAzJyCfTLwYXW3tXJNjQ8QavTs+a817pN2CTkQ==" saltValue="kyoJ908rVfImFgJCiw2hnQ==" spinCount="100000" sheet="1" objects="1" scenarios="1" formatCells="0"/>
  <mergeCells count="1">
    <mergeCell ref="A10:E10"/>
  </mergeCell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AC149"/>
  <sheetViews>
    <sheetView zoomScaleNormal="100" workbookViewId="0">
      <selection activeCell="B2" sqref="B2"/>
    </sheetView>
  </sheetViews>
  <sheetFormatPr defaultRowHeight="12.75" x14ac:dyDescent="0.2"/>
  <cols>
    <col min="2" max="2" width="10.5703125" customWidth="1"/>
  </cols>
  <sheetData>
    <row r="1" spans="1:17" x14ac:dyDescent="0.2">
      <c r="A1" t="s">
        <v>769</v>
      </c>
      <c r="B1" s="223" t="s">
        <v>2388</v>
      </c>
    </row>
    <row r="2" spans="1:17" x14ac:dyDescent="0.2">
      <c r="A2" t="s">
        <v>770</v>
      </c>
      <c r="B2">
        <v>0</v>
      </c>
    </row>
    <row r="3" spans="1:17" s="310" customFormat="1" ht="13.15" hidden="1" customHeight="1" x14ac:dyDescent="0.2">
      <c r="A3" s="310" t="s">
        <v>918</v>
      </c>
      <c r="B3" s="310" t="e">
        <f>VLOOKUP(R_Broker,ddBrokrPCO,4,FALSE)</f>
        <v>#N/A</v>
      </c>
      <c r="C3" s="311"/>
    </row>
    <row r="4" spans="1:17" s="310" customFormat="1" ht="13.15" hidden="1" customHeight="1" x14ac:dyDescent="0.2">
      <c r="A4" s="310" t="s">
        <v>1020</v>
      </c>
      <c r="B4" s="310" t="e">
        <f>VLOOKUP(R_Broker,ddBrokrPCO,3,FALSE)</f>
        <v>#N/A</v>
      </c>
    </row>
    <row r="5" spans="1:17" ht="66" hidden="1" customHeight="1" x14ac:dyDescent="0.2">
      <c r="A5" s="435" t="s">
        <v>1466</v>
      </c>
      <c r="B5" s="223" t="s">
        <v>1467</v>
      </c>
    </row>
    <row r="6" spans="1:17" hidden="1" x14ac:dyDescent="0.2"/>
    <row r="7" spans="1:17" hidden="1" x14ac:dyDescent="0.2"/>
    <row r="8" spans="1:17" hidden="1" x14ac:dyDescent="0.2"/>
    <row r="9" spans="1:17" hidden="1" x14ac:dyDescent="0.2"/>
    <row r="10" spans="1:17" hidden="1" x14ac:dyDescent="0.2"/>
    <row r="11" spans="1:17" hidden="1" x14ac:dyDescent="0.2"/>
    <row r="12" spans="1:17" hidden="1" x14ac:dyDescent="0.2"/>
    <row r="13" spans="1:17" hidden="1" x14ac:dyDescent="0.2"/>
    <row r="14" spans="1:17" hidden="1" x14ac:dyDescent="0.2"/>
    <row r="15" spans="1:17" hidden="1" x14ac:dyDescent="0.2">
      <c r="A15" s="18" t="s">
        <v>2007</v>
      </c>
      <c r="K15" s="18" t="s">
        <v>445</v>
      </c>
      <c r="L15" s="1988" t="s">
        <v>603</v>
      </c>
      <c r="M15" s="1989"/>
      <c r="N15" s="1989"/>
      <c r="O15" s="1993" t="s">
        <v>2022</v>
      </c>
      <c r="P15" s="1993"/>
      <c r="Q15" s="1994"/>
    </row>
    <row r="16" spans="1:17" hidden="1" x14ac:dyDescent="0.2">
      <c r="A16" s="18" t="s">
        <v>447</v>
      </c>
      <c r="F16" s="18"/>
      <c r="L16" s="1990" t="s">
        <v>604</v>
      </c>
      <c r="M16" s="1991"/>
      <c r="N16" s="1992" t="s">
        <v>2022</v>
      </c>
      <c r="O16" s="1993"/>
      <c r="P16" s="1993"/>
      <c r="Q16" s="1994"/>
    </row>
    <row r="17" spans="1:22" hidden="1" x14ac:dyDescent="0.2">
      <c r="A17" s="1955" t="s">
        <v>249</v>
      </c>
      <c r="B17" s="1955"/>
      <c r="G17" s="911" t="s">
        <v>2024</v>
      </c>
    </row>
    <row r="18" spans="1:22" hidden="1" x14ac:dyDescent="0.2">
      <c r="A18" s="1951"/>
      <c r="B18" s="1952"/>
      <c r="G18" s="907" t="s">
        <v>730</v>
      </c>
      <c r="L18" s="727" t="s">
        <v>511</v>
      </c>
    </row>
    <row r="19" spans="1:22" hidden="1" x14ac:dyDescent="0.2">
      <c r="A19" s="1951"/>
      <c r="B19" s="1952"/>
      <c r="G19" s="785" t="s">
        <v>265</v>
      </c>
      <c r="L19" s="731" t="str">
        <f>IF(UW_QID142_Nationalease,"Nationalease",IF(UW_QID143_Idealease,"Idealease",IF(UW_I1_Other,"Non-Affiliated","No Lease/Rental")))</f>
        <v>No Lease/Rental</v>
      </c>
    </row>
    <row r="20" spans="1:22" hidden="1" x14ac:dyDescent="0.2">
      <c r="A20" s="1951"/>
      <c r="B20" s="1952"/>
      <c r="G20" s="785" t="s">
        <v>265</v>
      </c>
    </row>
    <row r="21" spans="1:22" ht="15.75" hidden="1" x14ac:dyDescent="0.25">
      <c r="A21" s="1953" t="s">
        <v>265</v>
      </c>
      <c r="B21" s="1954"/>
      <c r="K21" s="18" t="s">
        <v>440</v>
      </c>
      <c r="L21" s="39" t="s">
        <v>300</v>
      </c>
      <c r="M21" s="2"/>
      <c r="N21" s="38"/>
      <c r="O21" s="38"/>
      <c r="P21" s="38"/>
      <c r="Q21" s="38"/>
      <c r="R21" s="38"/>
      <c r="S21" s="38"/>
      <c r="T21" s="38"/>
      <c r="U21" s="38"/>
      <c r="V21" s="2"/>
    </row>
    <row r="22" spans="1:22" ht="15.75" hidden="1" x14ac:dyDescent="0.25">
      <c r="A22" s="220" t="s">
        <v>389</v>
      </c>
      <c r="B22" s="143"/>
      <c r="L22" s="37"/>
      <c r="M22" s="39" t="s">
        <v>301</v>
      </c>
      <c r="N22" s="900"/>
      <c r="O22" s="900"/>
      <c r="P22" s="901" t="s">
        <v>302</v>
      </c>
      <c r="Q22" s="902"/>
      <c r="R22" s="902" t="s">
        <v>303</v>
      </c>
      <c r="S22" s="902"/>
      <c r="T22" s="902"/>
      <c r="U22" s="903"/>
      <c r="V22" s="904" t="s">
        <v>388</v>
      </c>
    </row>
    <row r="23" spans="1:22" hidden="1" x14ac:dyDescent="0.2">
      <c r="A23" s="1956" t="s">
        <v>389</v>
      </c>
      <c r="B23" s="1957"/>
    </row>
    <row r="24" spans="1:22" hidden="1" x14ac:dyDescent="0.2">
      <c r="A24" s="53" t="s">
        <v>157</v>
      </c>
      <c r="B24" s="1949" t="s">
        <v>316</v>
      </c>
      <c r="C24" s="1950"/>
      <c r="D24" s="1949" t="s">
        <v>316</v>
      </c>
      <c r="E24" s="1950"/>
    </row>
    <row r="25" spans="1:22" hidden="1" x14ac:dyDescent="0.2">
      <c r="A25" s="53" t="s">
        <v>257</v>
      </c>
      <c r="B25" s="1951"/>
      <c r="C25" s="1952"/>
      <c r="D25" s="1953" t="s">
        <v>891</v>
      </c>
      <c r="E25" s="1954"/>
    </row>
    <row r="26" spans="1:22" hidden="1" x14ac:dyDescent="0.2"/>
    <row r="27" spans="1:22" hidden="1" x14ac:dyDescent="0.2">
      <c r="A27" s="18" t="s">
        <v>333</v>
      </c>
    </row>
    <row r="28" spans="1:22" hidden="1" x14ac:dyDescent="0.2">
      <c r="A28" s="18" t="s">
        <v>2026</v>
      </c>
    </row>
    <row r="29" spans="1:22" hidden="1" x14ac:dyDescent="0.2">
      <c r="A29" s="1958" t="s">
        <v>915</v>
      </c>
      <c r="B29" s="1959"/>
    </row>
    <row r="30" spans="1:22" hidden="1" x14ac:dyDescent="0.2"/>
    <row r="31" spans="1:22" hidden="1" x14ac:dyDescent="0.2"/>
    <row r="32" spans="1:22" hidden="1" x14ac:dyDescent="0.2"/>
    <row r="33" spans="1:11" hidden="1" x14ac:dyDescent="0.2"/>
    <row r="34" spans="1:11" hidden="1" x14ac:dyDescent="0.2">
      <c r="A34" s="18" t="s">
        <v>735</v>
      </c>
    </row>
    <row r="35" spans="1:11" ht="28.9" hidden="1" customHeight="1" x14ac:dyDescent="0.2">
      <c r="A35" s="1934" t="s">
        <v>27</v>
      </c>
      <c r="B35" s="1934"/>
      <c r="C35" s="1934"/>
      <c r="D35" s="1934"/>
      <c r="E35" s="1916">
        <v>25</v>
      </c>
      <c r="F35" s="1945" t="s">
        <v>696</v>
      </c>
      <c r="G35" s="1946"/>
      <c r="H35" s="1939" t="s">
        <v>28</v>
      </c>
      <c r="I35" s="1940"/>
      <c r="K35" s="78" t="s">
        <v>530</v>
      </c>
    </row>
    <row r="36" spans="1:11" ht="27" hidden="1" customHeight="1" x14ac:dyDescent="0.2">
      <c r="A36" s="1934"/>
      <c r="B36" s="1934"/>
      <c r="C36" s="1934"/>
      <c r="D36" s="1934"/>
      <c r="E36" s="1917"/>
      <c r="F36" s="1947"/>
      <c r="G36" s="1948"/>
      <c r="H36" s="1943" t="s">
        <v>641</v>
      </c>
      <c r="I36" s="1944"/>
      <c r="K36" s="78">
        <v>21</v>
      </c>
    </row>
    <row r="37" spans="1:11" ht="34.15" hidden="1" customHeight="1" x14ac:dyDescent="0.2">
      <c r="A37" s="1934" t="s">
        <v>29</v>
      </c>
      <c r="B37" s="1934"/>
      <c r="C37" s="1934"/>
      <c r="D37" s="1934"/>
      <c r="E37" s="1916">
        <v>25</v>
      </c>
      <c r="F37" s="1935"/>
      <c r="G37" s="1936"/>
      <c r="H37" s="1939" t="s">
        <v>28</v>
      </c>
      <c r="I37" s="1940"/>
      <c r="K37" s="1916">
        <v>22</v>
      </c>
    </row>
    <row r="38" spans="1:11" ht="27.6" hidden="1" customHeight="1" x14ac:dyDescent="0.2">
      <c r="A38" s="1934"/>
      <c r="B38" s="1934"/>
      <c r="C38" s="1934"/>
      <c r="D38" s="1934"/>
      <c r="E38" s="1917"/>
      <c r="F38" s="1937"/>
      <c r="G38" s="1938"/>
      <c r="H38" s="1941"/>
      <c r="I38" s="1942"/>
      <c r="K38" s="1917"/>
    </row>
    <row r="39" spans="1:11" ht="23.45" hidden="1" customHeight="1" x14ac:dyDescent="0.2">
      <c r="A39" s="1915" t="s">
        <v>30</v>
      </c>
      <c r="B39" s="1915"/>
      <c r="C39" s="1915"/>
      <c r="D39" s="1915"/>
      <c r="E39" s="1916">
        <v>25</v>
      </c>
      <c r="F39" s="1907" t="s">
        <v>637</v>
      </c>
      <c r="G39" s="1908"/>
      <c r="H39" s="1911"/>
      <c r="I39" s="1912"/>
      <c r="K39" s="78">
        <v>26</v>
      </c>
    </row>
    <row r="40" spans="1:11" ht="39.6" hidden="1" customHeight="1" x14ac:dyDescent="0.2">
      <c r="A40" s="1915"/>
      <c r="B40" s="1915"/>
      <c r="C40" s="1915"/>
      <c r="D40" s="1915"/>
      <c r="E40" s="1917"/>
      <c r="F40" s="1909"/>
      <c r="G40" s="1910"/>
      <c r="H40" s="1913"/>
      <c r="I40" s="1914"/>
      <c r="K40" s="78">
        <v>26</v>
      </c>
    </row>
    <row r="41" spans="1:11" ht="31.15" hidden="1" customHeight="1" x14ac:dyDescent="0.2">
      <c r="A41" s="1918" t="s">
        <v>31</v>
      </c>
      <c r="B41" s="1919"/>
      <c r="C41" s="1919"/>
      <c r="D41" s="1920"/>
      <c r="E41" s="80">
        <v>22</v>
      </c>
      <c r="F41" s="1921" t="s">
        <v>642</v>
      </c>
      <c r="G41" s="1922"/>
      <c r="H41" s="1903" t="s">
        <v>639</v>
      </c>
      <c r="I41" s="1904"/>
    </row>
    <row r="42" spans="1:11" ht="34.9" hidden="1" customHeight="1" x14ac:dyDescent="0.2">
      <c r="A42" s="1918" t="s">
        <v>41</v>
      </c>
      <c r="B42" s="1919"/>
      <c r="C42" s="1919"/>
      <c r="D42" s="1920"/>
      <c r="E42" s="80">
        <v>22</v>
      </c>
      <c r="F42" s="1921" t="s">
        <v>642</v>
      </c>
      <c r="G42" s="1922"/>
      <c r="H42" s="1905"/>
      <c r="I42" s="1906"/>
    </row>
    <row r="43" spans="1:11" ht="33.6" hidden="1" customHeight="1" x14ac:dyDescent="0.2"/>
    <row r="44" spans="1:11" ht="37.15" hidden="1" customHeight="1" x14ac:dyDescent="0.2">
      <c r="A44" s="1932" t="s">
        <v>25</v>
      </c>
      <c r="B44" s="1933"/>
      <c r="C44" s="200">
        <f>I_AuLiabDedAmt</f>
        <v>0</v>
      </c>
    </row>
    <row r="45" spans="1:11" ht="39.6" hidden="1" customHeight="1" x14ac:dyDescent="0.2"/>
    <row r="46" spans="1:11" s="304" customFormat="1" ht="31.9" hidden="1" customHeight="1" x14ac:dyDescent="0.2">
      <c r="A46" s="18" t="s">
        <v>398</v>
      </c>
    </row>
    <row r="47" spans="1:11" ht="34.9" hidden="1" customHeight="1" x14ac:dyDescent="0.2"/>
    <row r="48" spans="1:11" ht="25.15" hidden="1" customHeight="1" x14ac:dyDescent="0.2"/>
    <row r="49" spans="1:17" ht="35.450000000000003" hidden="1" customHeight="1" x14ac:dyDescent="0.2"/>
    <row r="50" spans="1:17" ht="26.45" hidden="1" customHeight="1" x14ac:dyDescent="0.2"/>
    <row r="51" spans="1:17" ht="25.9" hidden="1" customHeight="1" x14ac:dyDescent="0.2">
      <c r="A51" s="18" t="s">
        <v>2009</v>
      </c>
    </row>
    <row r="52" spans="1:17" ht="39.6" hidden="1" customHeight="1" x14ac:dyDescent="0.2"/>
    <row r="53" spans="1:17" ht="24" hidden="1" customHeight="1" x14ac:dyDescent="0.2"/>
    <row r="54" spans="1:17" ht="24.6" hidden="1" customHeight="1" x14ac:dyDescent="0.2">
      <c r="A54" s="18" t="s">
        <v>2013</v>
      </c>
    </row>
    <row r="55" spans="1:17" ht="28.9" hidden="1" customHeight="1" x14ac:dyDescent="0.2">
      <c r="A55" s="95" t="s">
        <v>592</v>
      </c>
      <c r="B55" s="160" t="s">
        <v>635</v>
      </c>
    </row>
    <row r="56" spans="1:17" ht="31.9" hidden="1" customHeight="1" x14ac:dyDescent="0.2"/>
    <row r="57" spans="1:17" ht="33" hidden="1" customHeight="1" x14ac:dyDescent="0.2"/>
    <row r="58" spans="1:17" ht="31.9" hidden="1" customHeight="1" x14ac:dyDescent="0.2"/>
    <row r="59" spans="1:17" ht="28.9" hidden="1" customHeight="1" x14ac:dyDescent="0.2"/>
    <row r="60" spans="1:17" ht="35.450000000000003" hidden="1" customHeight="1" thickBot="1" x14ac:dyDescent="0.25">
      <c r="A60" s="18" t="s">
        <v>524</v>
      </c>
    </row>
    <row r="61" spans="1:17" ht="30.6" hidden="1" customHeight="1" thickTop="1" x14ac:dyDescent="0.35">
      <c r="A61" s="237" t="s">
        <v>98</v>
      </c>
      <c r="B61" s="162" t="s">
        <v>649</v>
      </c>
      <c r="C61" s="134"/>
      <c r="D61" s="134"/>
      <c r="E61" s="1923" t="s">
        <v>648</v>
      </c>
      <c r="F61" s="1924"/>
      <c r="G61" s="136"/>
      <c r="H61" s="139"/>
      <c r="J61" s="654" t="s">
        <v>98</v>
      </c>
      <c r="K61" s="854" t="s">
        <v>937</v>
      </c>
      <c r="L61" s="925"/>
      <c r="M61" s="925"/>
      <c r="N61" s="925"/>
      <c r="O61" s="702"/>
      <c r="P61" s="925"/>
      <c r="Q61" s="937"/>
    </row>
    <row r="62" spans="1:17" ht="33.6" hidden="1" customHeight="1" x14ac:dyDescent="0.2">
      <c r="A62" s="89" t="s">
        <v>98</v>
      </c>
      <c r="B62" s="133" t="s">
        <v>267</v>
      </c>
      <c r="C62" s="133"/>
      <c r="D62" s="133"/>
      <c r="E62" s="133"/>
      <c r="F62" s="135"/>
      <c r="G62" s="60"/>
      <c r="H62" s="132">
        <f>IF(OR(K_BroadFormSel="X",K_BroadFormSel="x"),IF(I_AuLiabDedAmt&gt;25000,25000,I_AuLiabDedAmt),"")</f>
        <v>0</v>
      </c>
      <c r="J62" s="1999" t="str">
        <f>IF(A_Main_State="NY","","X")</f>
        <v>X</v>
      </c>
      <c r="K62" s="2001" t="s">
        <v>1022</v>
      </c>
      <c r="L62" s="2002"/>
      <c r="M62" s="2002"/>
      <c r="N62" s="2002"/>
      <c r="O62" s="2002"/>
      <c r="P62" s="2005"/>
      <c r="Q62" s="2007">
        <f>IF(OR(K_DefForProdRelated_x="X",K_DefForProdRelated_x="x"),IF(I_AuLiabDedAmt&gt;5000,5000,I_AuLiabDedAmt),"")</f>
        <v>0</v>
      </c>
    </row>
    <row r="63" spans="1:17" ht="25.15" hidden="1" customHeight="1" x14ac:dyDescent="0.2">
      <c r="A63" s="89" t="s">
        <v>98</v>
      </c>
      <c r="B63" s="5" t="s">
        <v>268</v>
      </c>
      <c r="C63" s="5"/>
      <c r="D63" s="5"/>
      <c r="E63" s="5"/>
      <c r="F63" s="5"/>
      <c r="G63" s="140"/>
      <c r="H63" s="96"/>
      <c r="J63" s="2000"/>
      <c r="K63" s="2003"/>
      <c r="L63" s="2004"/>
      <c r="M63" s="2004"/>
      <c r="N63" s="2004"/>
      <c r="O63" s="2004"/>
      <c r="P63" s="2006"/>
      <c r="Q63" s="2008"/>
    </row>
    <row r="64" spans="1:17" ht="30" hidden="1" customHeight="1" x14ac:dyDescent="0.2">
      <c r="A64" s="89" t="str">
        <f>IF(SUM(E_FireLegalLimits)&gt;0,"X","")</f>
        <v/>
      </c>
      <c r="B64" s="1925" t="s">
        <v>650</v>
      </c>
      <c r="C64" s="1925"/>
      <c r="D64" s="1925"/>
      <c r="E64" s="1925"/>
      <c r="F64" s="1926"/>
      <c r="G64" s="140"/>
      <c r="H64" s="235"/>
      <c r="J64" s="656" t="s">
        <v>98</v>
      </c>
      <c r="K64" s="1785" t="s">
        <v>557</v>
      </c>
      <c r="L64" s="1786"/>
      <c r="M64" s="1786"/>
      <c r="N64" s="1786"/>
      <c r="O64" s="1786"/>
      <c r="P64" s="1786"/>
      <c r="Q64" s="1998"/>
    </row>
    <row r="65" spans="1:29" ht="30" hidden="1" customHeight="1" x14ac:dyDescent="0.2">
      <c r="A65" s="236"/>
      <c r="B65" s="1927"/>
      <c r="C65" s="1927"/>
      <c r="D65" s="1927"/>
      <c r="E65" s="1927"/>
      <c r="F65" s="1928"/>
      <c r="G65" s="137"/>
      <c r="H65" s="234"/>
    </row>
    <row r="66" spans="1:29" ht="26.45" hidden="1" customHeight="1" x14ac:dyDescent="0.2">
      <c r="A66" s="89" t="s">
        <v>98</v>
      </c>
      <c r="B66" s="133" t="s">
        <v>935</v>
      </c>
      <c r="C66" s="133"/>
      <c r="D66" s="133"/>
      <c r="E66" s="133"/>
      <c r="F66" s="60"/>
      <c r="G66" s="138"/>
    </row>
    <row r="67" spans="1:29" ht="31.9" hidden="1" customHeight="1" x14ac:dyDescent="0.2">
      <c r="A67" s="89" t="s">
        <v>98</v>
      </c>
      <c r="B67" s="133" t="s">
        <v>269</v>
      </c>
      <c r="C67" s="133"/>
      <c r="D67" s="133"/>
      <c r="E67" s="133"/>
      <c r="F67" s="60"/>
      <c r="G67" s="138"/>
    </row>
    <row r="68" spans="1:29" ht="23.45" hidden="1" customHeight="1" thickBot="1" x14ac:dyDescent="0.25">
      <c r="A68" s="141" t="str">
        <f>IF('C-Locs&amp;AIs'!AE16&gt;0,"X","")</f>
        <v/>
      </c>
      <c r="B68" s="1929" t="s">
        <v>936</v>
      </c>
      <c r="C68" s="1930"/>
      <c r="D68" s="1930"/>
      <c r="E68" s="1930"/>
      <c r="F68" s="1930"/>
      <c r="G68" s="1931"/>
    </row>
    <row r="69" spans="1:29" ht="36" hidden="1" customHeight="1" thickTop="1" x14ac:dyDescent="0.2">
      <c r="A69" s="133" t="s">
        <v>422</v>
      </c>
      <c r="B69" s="133"/>
      <c r="C69" s="133"/>
      <c r="D69" s="133"/>
      <c r="E69" s="936">
        <f>IF(OR(K_DataTheft_x="x",K_DataTheft_x="X"),40000,"")</f>
        <v>40000</v>
      </c>
      <c r="F69" s="18" t="s">
        <v>2030</v>
      </c>
      <c r="G69" s="908">
        <f>IF(OR(K_DataTheft_x="x",K_DataTheft_x="X"),1000,"")</f>
        <v>1000</v>
      </c>
    </row>
    <row r="70" spans="1:29" ht="35.450000000000003" hidden="1" customHeight="1" x14ac:dyDescent="0.2">
      <c r="A70" s="18" t="s">
        <v>1524</v>
      </c>
    </row>
    <row r="71" spans="1:29" ht="28.9" hidden="1" customHeight="1" thickBot="1" x14ac:dyDescent="0.25">
      <c r="A71" s="18" t="s">
        <v>2018</v>
      </c>
    </row>
    <row r="72" spans="1:29" ht="27" hidden="1" customHeight="1" thickTop="1" thickBot="1" x14ac:dyDescent="0.25">
      <c r="A72" s="706" t="s">
        <v>636</v>
      </c>
      <c r="C72" s="256"/>
      <c r="D72" s="258" t="s">
        <v>954</v>
      </c>
      <c r="E72" s="396" t="s">
        <v>389</v>
      </c>
      <c r="F72" s="710" t="s">
        <v>2021</v>
      </c>
      <c r="G72" s="631"/>
      <c r="I72" s="909" t="s">
        <v>98</v>
      </c>
      <c r="J72" s="1995" t="s">
        <v>952</v>
      </c>
      <c r="K72" s="1996"/>
      <c r="L72" s="1996"/>
      <c r="M72" s="1997"/>
      <c r="N72" s="829" t="s">
        <v>98</v>
      </c>
      <c r="O72" s="830" t="s">
        <v>951</v>
      </c>
      <c r="P72" s="830"/>
    </row>
    <row r="73" spans="1:29" ht="34.15" hidden="1" customHeight="1" thickTop="1" x14ac:dyDescent="0.2">
      <c r="A73" s="259" t="s">
        <v>177</v>
      </c>
      <c r="B73" s="396" t="s">
        <v>388</v>
      </c>
      <c r="C73" s="1901" t="s">
        <v>396</v>
      </c>
      <c r="D73" s="1901"/>
      <c r="E73" s="1902"/>
      <c r="F73" s="645"/>
      <c r="G73" s="632"/>
    </row>
    <row r="74" spans="1:29" ht="30.6" hidden="1" customHeight="1" x14ac:dyDescent="0.2">
      <c r="C74" s="634"/>
      <c r="D74" s="634"/>
      <c r="E74" s="704"/>
      <c r="F74" s="638"/>
      <c r="G74" s="705"/>
      <c r="S74" s="251"/>
      <c r="T74" s="251"/>
      <c r="U74" s="251"/>
      <c r="V74" s="251"/>
      <c r="W74" s="251"/>
      <c r="X74" s="251"/>
      <c r="Y74" s="251"/>
      <c r="Z74" s="251" t="s">
        <v>259</v>
      </c>
      <c r="AA74" s="251"/>
      <c r="AB74" s="251" t="s">
        <v>259</v>
      </c>
      <c r="AC74" s="251"/>
    </row>
    <row r="75" spans="1:29" ht="36.6" hidden="1" customHeight="1" x14ac:dyDescent="0.2">
      <c r="A75" s="251"/>
      <c r="B75" s="251"/>
      <c r="C75" s="251"/>
      <c r="D75" s="251"/>
      <c r="E75" s="15" t="s">
        <v>1750</v>
      </c>
      <c r="F75" s="15"/>
      <c r="G75" s="304"/>
      <c r="H75" s="304"/>
      <c r="I75" s="304"/>
      <c r="J75" s="304"/>
      <c r="K75" s="304"/>
      <c r="L75" s="251"/>
      <c r="M75" s="1896" t="s">
        <v>1825</v>
      </c>
      <c r="N75" s="1805"/>
      <c r="O75" s="251"/>
      <c r="P75" s="251"/>
      <c r="Q75" s="251"/>
      <c r="R75" s="251"/>
      <c r="S75" s="69" t="s">
        <v>964</v>
      </c>
      <c r="T75" s="251"/>
      <c r="U75" s="251"/>
      <c r="V75" s="251"/>
      <c r="W75" s="251"/>
      <c r="X75" s="251"/>
      <c r="Y75" s="81" t="s">
        <v>965</v>
      </c>
      <c r="Z75" s="257"/>
      <c r="AA75" s="81" t="s">
        <v>966</v>
      </c>
      <c r="AB75" s="257"/>
      <c r="AC75" s="251"/>
    </row>
    <row r="76" spans="1:29" ht="22.9" hidden="1" customHeight="1" x14ac:dyDescent="0.25">
      <c r="A76" s="251"/>
      <c r="B76" s="251"/>
      <c r="C76" s="251"/>
      <c r="D76" s="1882" t="s">
        <v>2040</v>
      </c>
      <c r="E76" s="1882"/>
      <c r="F76" s="1882"/>
      <c r="G76" s="1882"/>
      <c r="H76" s="1882"/>
      <c r="I76" s="1882"/>
      <c r="J76" s="1882"/>
      <c r="K76" s="1882"/>
      <c r="L76" s="1897"/>
      <c r="M76" s="831" t="s">
        <v>1823</v>
      </c>
      <c r="N76" s="831" t="s">
        <v>1824</v>
      </c>
      <c r="O76" s="251"/>
      <c r="P76" s="251"/>
      <c r="Q76" s="251"/>
      <c r="R76" s="251"/>
      <c r="S76" s="384"/>
      <c r="T76" s="35"/>
      <c r="U76" s="35"/>
      <c r="V76" s="35"/>
      <c r="W76" s="35"/>
      <c r="X76" s="35"/>
      <c r="Y76" s="251"/>
      <c r="Z76" s="1900" t="s">
        <v>1969</v>
      </c>
      <c r="AA76" s="1900"/>
      <c r="AB76" s="1900"/>
      <c r="AC76" s="1900"/>
    </row>
    <row r="77" spans="1:29" ht="42" hidden="1" customHeight="1" x14ac:dyDescent="0.2">
      <c r="A77" s="251"/>
      <c r="B77" s="251"/>
      <c r="C77" s="251"/>
      <c r="D77" s="1898" t="s">
        <v>1653</v>
      </c>
      <c r="E77" s="1898"/>
      <c r="F77" s="1898"/>
      <c r="G77" s="1898"/>
      <c r="H77" s="1898"/>
      <c r="I77" s="1898"/>
      <c r="J77" s="1898"/>
      <c r="K77" s="1898"/>
      <c r="L77" s="1899"/>
      <c r="M77" s="840">
        <v>3000</v>
      </c>
      <c r="N77" s="840">
        <v>3000</v>
      </c>
      <c r="O77" s="251"/>
      <c r="P77" s="251"/>
      <c r="Q77" s="251"/>
      <c r="R77" s="251"/>
      <c r="S77" s="251"/>
      <c r="T77" s="251"/>
      <c r="U77" s="304"/>
      <c r="V77" s="251"/>
      <c r="W77" s="251"/>
      <c r="X77" s="251"/>
      <c r="Y77" s="251"/>
      <c r="Z77" s="251"/>
    </row>
    <row r="78" spans="1:29" ht="52.9" hidden="1" customHeight="1" x14ac:dyDescent="0.2">
      <c r="A78" s="251"/>
      <c r="B78" s="435"/>
      <c r="C78" s="251"/>
      <c r="D78" s="251"/>
      <c r="E78" s="831" t="s">
        <v>1531</v>
      </c>
      <c r="F78" s="831" t="s">
        <v>1535</v>
      </c>
      <c r="G78" s="831" t="s">
        <v>1536</v>
      </c>
      <c r="H78" s="831" t="s">
        <v>1542</v>
      </c>
      <c r="I78" s="831" t="s">
        <v>1532</v>
      </c>
      <c r="J78" s="831" t="s">
        <v>2046</v>
      </c>
      <c r="K78" s="831" t="s">
        <v>1534</v>
      </c>
      <c r="L78" s="831" t="s">
        <v>1537</v>
      </c>
      <c r="M78" s="831" t="s">
        <v>1826</v>
      </c>
      <c r="N78" s="831" t="s">
        <v>1827</v>
      </c>
      <c r="O78" s="831" t="s">
        <v>2001</v>
      </c>
      <c r="P78" s="831" t="s">
        <v>1636</v>
      </c>
      <c r="Q78" s="382"/>
      <c r="R78" s="382"/>
      <c r="S78" s="382"/>
      <c r="T78" s="435" t="s">
        <v>1630</v>
      </c>
      <c r="U78" s="435" t="s">
        <v>1628</v>
      </c>
      <c r="V78" s="251"/>
      <c r="W78" s="831" t="s">
        <v>1634</v>
      </c>
      <c r="X78" s="831" t="s">
        <v>1539</v>
      </c>
      <c r="Y78" s="831" t="s">
        <v>1538</v>
      </c>
      <c r="Z78" s="831" t="s">
        <v>1533</v>
      </c>
    </row>
    <row r="79" spans="1:29" ht="42" hidden="1" customHeight="1" x14ac:dyDescent="0.2">
      <c r="A79" s="251"/>
      <c r="B79" s="251"/>
      <c r="C79" s="18"/>
      <c r="D79" s="251"/>
      <c r="E79" s="834"/>
      <c r="F79" s="835"/>
      <c r="G79" s="835"/>
      <c r="H79" s="836"/>
      <c r="I79" s="837"/>
      <c r="J79" s="980"/>
      <c r="K79" s="838"/>
      <c r="L79" s="838"/>
      <c r="M79" s="840">
        <f>L_Pred_CompDed</f>
        <v>3000</v>
      </c>
      <c r="N79" s="840">
        <f>L_Pred_CollDed</f>
        <v>3000</v>
      </c>
      <c r="O79" s="841"/>
      <c r="P79" s="833" t="str">
        <f>IF(OR(H85="PP",H85="TLR"), "99","21")</f>
        <v>21</v>
      </c>
      <c r="Q79" s="489"/>
      <c r="R79" s="489"/>
      <c r="S79" s="489"/>
      <c r="T79" s="452" t="str">
        <f>ChkVIN(I79)</f>
        <v>No</v>
      </c>
      <c r="U79" s="304" t="str">
        <f>simpleCellRegex(I79)</f>
        <v>Not Valid</v>
      </c>
      <c r="V79" s="251"/>
      <c r="W79" s="729" t="str">
        <f>IF(J79="","",IF(ISERROR(VLOOKUP(J79,C_LocAddr_Lookup,11,FALSE)), A_Main_State,VLOOKUP(J79, C_LocAddr_Lookup,11,FALSE)))</f>
        <v/>
      </c>
      <c r="X79" s="729" t="str">
        <f>IF(J79="","",IF(ISERROR(VLOOKUP(J79,C_LocAddr_Lookup,12,FALSE)), A_Main_Zip,VLOOKUP(J79, C_LocAddr_Lookup,12,FALSE)))</f>
        <v/>
      </c>
      <c r="Y79" s="839"/>
      <c r="Z79" s="832" t="s">
        <v>1654</v>
      </c>
    </row>
    <row r="80" spans="1:29" ht="49.15" hidden="1" customHeight="1" x14ac:dyDescent="0.2">
      <c r="A80" s="251"/>
      <c r="B80" s="304"/>
      <c r="C80" s="251"/>
      <c r="D80" s="251"/>
      <c r="E80" s="834"/>
      <c r="F80" s="835"/>
      <c r="G80" s="835"/>
      <c r="H80" s="836"/>
      <c r="I80" s="837"/>
      <c r="J80" s="980"/>
      <c r="K80" s="838"/>
      <c r="L80" s="838"/>
      <c r="M80" s="840">
        <f>L_Pred_CompDed</f>
        <v>3000</v>
      </c>
      <c r="N80" s="840">
        <f>L_Pred_CollDed</f>
        <v>3000</v>
      </c>
      <c r="O80" s="841"/>
      <c r="P80" s="833" t="str">
        <f>IF(OR(H86="PP",H86="TLR"), "99","21")</f>
        <v>21</v>
      </c>
      <c r="Q80" s="489"/>
      <c r="R80" s="489"/>
      <c r="S80" s="489"/>
      <c r="T80" s="452" t="str">
        <f>ChkVIN(I80)</f>
        <v>No</v>
      </c>
      <c r="U80" s="304" t="str">
        <f>simpleCellRegex(I80)</f>
        <v>Not Valid</v>
      </c>
      <c r="V80" s="251"/>
      <c r="W80" s="729" t="str">
        <f>IF(J80="","",IF(ISERROR(VLOOKUP(J80,C_LocAddr_Lookup,11,FALSE)), A_Main_State,VLOOKUP(J80, C_LocAddr_Lookup,11,FALSE)))</f>
        <v/>
      </c>
      <c r="X80" s="729" t="str">
        <f>IF(J80="","",IF(ISERROR(VLOOKUP(J80,C_LocAddr_Lookup,12,FALSE)), A_Main_Zip,VLOOKUP(J80, C_LocAddr_Lookup,12,FALSE)))</f>
        <v/>
      </c>
      <c r="Y80" s="839"/>
      <c r="Z80" s="832" t="s">
        <v>1654</v>
      </c>
    </row>
    <row r="81" spans="1:26" ht="27" hidden="1" customHeight="1" x14ac:dyDescent="0.2">
      <c r="A81" s="251"/>
      <c r="B81" s="304"/>
      <c r="C81" s="251"/>
      <c r="D81" s="251"/>
      <c r="E81" s="834"/>
      <c r="F81" s="835"/>
      <c r="G81" s="835"/>
      <c r="H81" s="836"/>
      <c r="I81" s="837"/>
      <c r="J81" s="980"/>
      <c r="K81" s="838"/>
      <c r="L81" s="838"/>
      <c r="M81" s="840">
        <f>L_Pred_CompDed</f>
        <v>3000</v>
      </c>
      <c r="N81" s="840">
        <f>L_Pred_CollDed</f>
        <v>3000</v>
      </c>
      <c r="O81" s="841"/>
      <c r="P81" s="833" t="str">
        <f>IF(OR(H87="PP",H87="TLR"), "99","21")</f>
        <v>21</v>
      </c>
      <c r="Q81" s="489"/>
      <c r="R81" s="489"/>
      <c r="S81" s="489"/>
      <c r="T81" s="452" t="str">
        <f>ChkVIN(I81)</f>
        <v>No</v>
      </c>
      <c r="U81" s="304" t="str">
        <f>simpleCellRegex(I81)</f>
        <v>Not Valid</v>
      </c>
      <c r="V81" s="251"/>
      <c r="W81" s="729" t="str">
        <f>IF(J81="","",IF(ISERROR(VLOOKUP(J81,C_LocAddr_Lookup,11,FALSE)), A_Main_State,VLOOKUP(J81, C_LocAddr_Lookup,11,FALSE)))</f>
        <v/>
      </c>
      <c r="X81" s="729" t="str">
        <f>IF(J81="","",IF(ISERROR(VLOOKUP(J81,C_LocAddr_Lookup,12,FALSE)), A_Main_Zip,VLOOKUP(J81, C_LocAddr_Lookup,12,FALSE)))</f>
        <v/>
      </c>
      <c r="Y81" s="839"/>
      <c r="Z81" s="832" t="s">
        <v>1654</v>
      </c>
    </row>
    <row r="82" spans="1:26" ht="41.45" hidden="1" customHeight="1" x14ac:dyDescent="0.2">
      <c r="A82" s="251"/>
      <c r="B82" s="304"/>
      <c r="C82" s="251"/>
      <c r="D82" s="251"/>
      <c r="E82" s="834"/>
      <c r="F82" s="835"/>
      <c r="G82" s="835"/>
      <c r="H82" s="836"/>
      <c r="I82" s="837"/>
      <c r="J82" s="980"/>
      <c r="K82" s="838"/>
      <c r="L82" s="838"/>
      <c r="M82" s="840">
        <f>L_Pred_CompDed</f>
        <v>3000</v>
      </c>
      <c r="N82" s="840">
        <f>L_Pred_CollDed</f>
        <v>3000</v>
      </c>
      <c r="O82" s="841"/>
      <c r="P82" s="833" t="e">
        <f>IF(OR('L-DPD'!#REF!="PP",'L-DPD'!#REF!="TLR"), "99","21")</f>
        <v>#REF!</v>
      </c>
      <c r="Q82" s="489"/>
      <c r="R82" s="489"/>
      <c r="S82" s="489"/>
      <c r="T82" s="452" t="str">
        <f>ChkVIN(I82)</f>
        <v>No</v>
      </c>
      <c r="U82" s="304" t="str">
        <f>simpleCellRegex(I82)</f>
        <v>Not Valid</v>
      </c>
      <c r="V82" s="251"/>
      <c r="W82" s="729" t="str">
        <f>IF(J82="","",IF(ISERROR(VLOOKUP(J82,C_LocAddr_Lookup,11,FALSE)), A_Main_State,VLOOKUP(J82, C_LocAddr_Lookup,11,FALSE)))</f>
        <v/>
      </c>
      <c r="X82" s="729" t="str">
        <f>IF(J82="","",IF(ISERROR(VLOOKUP(J82,C_LocAddr_Lookup,12,FALSE)), A_Main_Zip,VLOOKUP(J82, C_LocAddr_Lookup,12,FALSE)))</f>
        <v/>
      </c>
      <c r="Y82" s="839"/>
      <c r="Z82" s="832" t="s">
        <v>1654</v>
      </c>
    </row>
    <row r="83" spans="1:26" ht="38.450000000000003" hidden="1" customHeight="1" x14ac:dyDescent="0.2">
      <c r="A83" s="18"/>
      <c r="B83" s="304"/>
      <c r="C83" s="251"/>
      <c r="D83" s="251"/>
      <c r="E83" s="834"/>
      <c r="F83" s="835"/>
      <c r="G83" s="835"/>
      <c r="H83" s="836"/>
      <c r="I83" s="837"/>
      <c r="J83" s="980"/>
      <c r="K83" s="839"/>
      <c r="L83" s="838"/>
      <c r="M83" s="840">
        <f>L_Pred_CompDed</f>
        <v>3000</v>
      </c>
      <c r="N83" s="840">
        <f>L_Pred_CollDed</f>
        <v>3000</v>
      </c>
      <c r="O83" s="841"/>
      <c r="P83" s="833" t="str">
        <f>IF(OR('L-DPD'!H18="PP",'L-DPD'!H18="TLR"), "99","21")</f>
        <v>21</v>
      </c>
      <c r="Q83" s="489"/>
      <c r="R83" s="489"/>
      <c r="S83" s="489"/>
      <c r="T83" s="452" t="str">
        <f>ChkVIN(I83)</f>
        <v>No</v>
      </c>
      <c r="U83" s="304" t="str">
        <f>simpleCellRegex(I83)</f>
        <v>Not Valid</v>
      </c>
      <c r="V83" s="251"/>
      <c r="W83" s="729" t="str">
        <f>IF(J83="","",IF(ISERROR(VLOOKUP(J83,C_LocAddr_Lookup,11,FALSE)), A_Main_State,VLOOKUP(J83, C_LocAddr_Lookup,11,FALSE)))</f>
        <v/>
      </c>
      <c r="X83" s="729" t="str">
        <f>IF(J83="","",IF(ISERROR(VLOOKUP(J83,C_LocAddr_Lookup,12,FALSE)), A_Main_Zip,VLOOKUP(J83, C_LocAddr_Lookup,12,FALSE)))</f>
        <v/>
      </c>
      <c r="Y83" s="838"/>
      <c r="Z83" s="832" t="s">
        <v>1654</v>
      </c>
    </row>
    <row r="84" spans="1:26" ht="32.450000000000003" hidden="1" customHeight="1" x14ac:dyDescent="0.2">
      <c r="A84" s="18"/>
      <c r="B84" s="304"/>
      <c r="C84" s="304"/>
      <c r="D84" s="304"/>
      <c r="E84" s="480"/>
      <c r="F84" s="481"/>
      <c r="G84" s="481"/>
      <c r="H84" s="304" t="str">
        <f>IF(COUNTIF(L_Veh_Type,"PP")&gt;10,"Fleet","Non-Fleet")</f>
        <v>Non-Fleet</v>
      </c>
      <c r="I84" s="483"/>
      <c r="J84" s="484"/>
      <c r="K84" s="485"/>
      <c r="L84" s="482"/>
      <c r="M84" s="486"/>
      <c r="N84" s="487"/>
      <c r="O84" s="487"/>
      <c r="P84" s="452"/>
      <c r="Q84" s="452"/>
      <c r="R84" s="488"/>
      <c r="S84" s="489"/>
      <c r="T84" s="452"/>
      <c r="U84" s="452"/>
      <c r="V84" s="452"/>
      <c r="W84" s="304"/>
      <c r="X84" s="304"/>
      <c r="Y84" s="304"/>
      <c r="Z84" s="304"/>
    </row>
    <row r="85" spans="1:26" ht="29.45" hidden="1" customHeight="1" x14ac:dyDescent="0.2">
      <c r="A85" s="251"/>
      <c r="B85" s="251"/>
      <c r="C85" s="251"/>
      <c r="D85" s="251"/>
      <c r="E85" s="251"/>
      <c r="F85" s="251"/>
      <c r="G85" s="251"/>
      <c r="H85" s="251"/>
      <c r="I85" s="251"/>
      <c r="J85" s="251"/>
      <c r="K85" s="251"/>
      <c r="L85" s="251"/>
      <c r="M85" s="251"/>
      <c r="N85" s="251"/>
      <c r="O85" s="251"/>
      <c r="P85" s="251"/>
      <c r="Q85" s="251"/>
      <c r="R85" s="251"/>
      <c r="S85" s="251"/>
      <c r="T85" s="251"/>
      <c r="U85" s="304"/>
      <c r="V85" s="251"/>
      <c r="W85" s="251"/>
      <c r="X85" s="251"/>
      <c r="Y85" s="251"/>
      <c r="Z85" s="251"/>
    </row>
    <row r="86" spans="1:26" ht="37.9" hidden="1" customHeight="1" x14ac:dyDescent="0.2">
      <c r="A86" s="251"/>
      <c r="B86" s="251"/>
      <c r="C86" s="251"/>
      <c r="D86" s="251"/>
      <c r="E86" s="251"/>
      <c r="F86" s="251"/>
      <c r="G86" s="251"/>
      <c r="H86" s="251"/>
      <c r="I86" s="251"/>
      <c r="J86" s="251"/>
      <c r="K86" s="251"/>
      <c r="L86" s="251"/>
      <c r="M86" s="251"/>
      <c r="N86" s="251"/>
      <c r="O86" s="251"/>
      <c r="P86" s="251"/>
      <c r="Q86" s="251"/>
      <c r="R86" s="251"/>
      <c r="S86" s="251"/>
      <c r="T86" s="251"/>
      <c r="U86" s="304"/>
      <c r="V86" s="251"/>
      <c r="W86" s="251"/>
      <c r="X86" s="251"/>
      <c r="Y86" s="251"/>
      <c r="Z86" s="251"/>
    </row>
    <row r="87" spans="1:26" ht="39" hidden="1" customHeight="1" x14ac:dyDescent="0.2">
      <c r="A87" s="251"/>
      <c r="B87" s="251"/>
      <c r="C87" s="251"/>
      <c r="D87" s="251"/>
      <c r="E87" s="251"/>
      <c r="F87" s="251"/>
      <c r="G87" s="251"/>
      <c r="H87" s="251"/>
      <c r="I87" s="251"/>
      <c r="J87" s="251"/>
      <c r="K87" s="251"/>
      <c r="L87" s="251"/>
      <c r="M87" s="251"/>
      <c r="N87" s="251"/>
      <c r="O87" s="251"/>
      <c r="P87" s="251"/>
      <c r="Q87" s="251"/>
      <c r="R87" s="251"/>
      <c r="S87" s="251"/>
      <c r="T87" s="251"/>
      <c r="U87" s="304"/>
      <c r="V87" s="251"/>
      <c r="W87" s="251"/>
      <c r="X87" s="251"/>
      <c r="Y87" s="251"/>
      <c r="Z87" s="251"/>
    </row>
    <row r="88" spans="1:26" ht="25.9" hidden="1" customHeight="1" x14ac:dyDescent="0.2"/>
    <row r="89" spans="1:26" ht="35.450000000000003" hidden="1" customHeight="1" x14ac:dyDescent="0.2">
      <c r="A89" s="18" t="s">
        <v>194</v>
      </c>
    </row>
    <row r="90" spans="1:26" ht="51.6" hidden="1" customHeight="1" x14ac:dyDescent="0.2">
      <c r="A90" s="84" t="s">
        <v>530</v>
      </c>
      <c r="B90" s="1934" t="s">
        <v>27</v>
      </c>
      <c r="C90" s="1934"/>
      <c r="D90" s="1934"/>
      <c r="E90" s="1934"/>
      <c r="F90" s="1945" t="s">
        <v>696</v>
      </c>
      <c r="G90" s="1946"/>
      <c r="H90" s="1939" t="s">
        <v>28</v>
      </c>
      <c r="I90" s="1940"/>
    </row>
    <row r="91" spans="1:26" ht="43.9" hidden="1" customHeight="1" x14ac:dyDescent="0.2">
      <c r="A91" s="295" t="str">
        <f>IF(OR(A_Prop_Eff_Date &lt; DATEVALUE("08/01/2016"),A_Main_State="FL"),"7,8,9","10")</f>
        <v>7,8,9</v>
      </c>
      <c r="B91" s="1934"/>
      <c r="C91" s="1934"/>
      <c r="D91" s="1934"/>
      <c r="E91" s="1934"/>
      <c r="F91" s="1947"/>
      <c r="G91" s="1948"/>
      <c r="H91" s="1943" t="s">
        <v>641</v>
      </c>
      <c r="I91" s="1944"/>
    </row>
    <row r="92" spans="1:26" ht="48.6" hidden="1" customHeight="1" x14ac:dyDescent="0.2">
      <c r="A92" s="1916">
        <v>5</v>
      </c>
      <c r="B92" s="1934" t="s">
        <v>324</v>
      </c>
      <c r="C92" s="1934"/>
      <c r="D92" s="1934"/>
      <c r="E92" s="1934"/>
      <c r="F92" s="1960"/>
      <c r="G92" s="1936"/>
      <c r="H92" s="1961" t="s">
        <v>28</v>
      </c>
      <c r="I92" s="1962"/>
    </row>
    <row r="93" spans="1:26" ht="43.15" hidden="1" customHeight="1" x14ac:dyDescent="0.2">
      <c r="A93" s="1917"/>
      <c r="B93" s="1934"/>
      <c r="C93" s="1934"/>
      <c r="D93" s="1934"/>
      <c r="E93" s="1934"/>
      <c r="F93" s="1937"/>
      <c r="G93" s="1938"/>
      <c r="H93" s="1941"/>
      <c r="I93" s="1942"/>
    </row>
    <row r="94" spans="1:26" ht="64.150000000000006" hidden="1" customHeight="1" x14ac:dyDescent="0.2">
      <c r="A94" s="1916">
        <v>5</v>
      </c>
      <c r="B94" s="1967" t="s">
        <v>42</v>
      </c>
      <c r="C94" s="1968"/>
      <c r="D94" s="1968"/>
      <c r="E94" s="1969"/>
      <c r="F94" s="1973">
        <f>J!K11</f>
        <v>5000</v>
      </c>
      <c r="G94" s="1975" t="s">
        <v>43</v>
      </c>
      <c r="H94" s="1965" t="s">
        <v>169</v>
      </c>
      <c r="I94" s="1966"/>
    </row>
    <row r="95" spans="1:26" ht="46.9" hidden="1" customHeight="1" x14ac:dyDescent="0.2">
      <c r="A95" s="1917"/>
      <c r="B95" s="1970"/>
      <c r="C95" s="1971"/>
      <c r="D95" s="1971"/>
      <c r="E95" s="1972"/>
      <c r="F95" s="1974"/>
      <c r="G95" s="1976"/>
      <c r="H95" s="1963" t="s">
        <v>891</v>
      </c>
      <c r="I95" s="1964"/>
    </row>
    <row r="96" spans="1:26" ht="51.6" hidden="1" customHeight="1" x14ac:dyDescent="0.2">
      <c r="A96" s="1916">
        <v>2</v>
      </c>
      <c r="B96" s="1934" t="s">
        <v>44</v>
      </c>
      <c r="C96" s="1934"/>
      <c r="D96" s="1934"/>
      <c r="E96" s="1934"/>
      <c r="F96" s="1977" t="str">
        <f>J!K12</f>
        <v>Quote CSL (or split if required) for minimum limit allowed by state</v>
      </c>
      <c r="G96" s="1978"/>
      <c r="H96" s="1978"/>
      <c r="I96" s="283"/>
    </row>
    <row r="97" spans="1:10" ht="55.9" hidden="1" customHeight="1" x14ac:dyDescent="0.2">
      <c r="A97" s="1917"/>
      <c r="B97" s="1934" t="s">
        <v>283</v>
      </c>
      <c r="C97" s="1934"/>
      <c r="D97" s="1934"/>
      <c r="E97" s="1934"/>
      <c r="F97" s="1979" t="str">
        <f>J!K13</f>
        <v>Quote CSL (or split if required) for minimum limit allowed by state</v>
      </c>
      <c r="G97" s="1978"/>
      <c r="H97" s="1978"/>
      <c r="I97" s="283"/>
    </row>
    <row r="98" spans="1:10" ht="61.9" hidden="1" customHeight="1" x14ac:dyDescent="0.2">
      <c r="A98" s="78">
        <v>6</v>
      </c>
    </row>
    <row r="99" spans="1:10" ht="62.45" hidden="1" customHeight="1" x14ac:dyDescent="0.2">
      <c r="A99" s="78">
        <v>6</v>
      </c>
      <c r="B99" s="2011" t="s">
        <v>1005</v>
      </c>
      <c r="C99" s="2011"/>
      <c r="D99" s="2011"/>
      <c r="E99" s="2011"/>
      <c r="F99" s="103" t="s">
        <v>530</v>
      </c>
      <c r="G99" s="104" t="s">
        <v>608</v>
      </c>
    </row>
    <row r="100" spans="1:10" ht="46.9" hidden="1" customHeight="1" x14ac:dyDescent="0.2">
      <c r="B100" s="98" t="s">
        <v>609</v>
      </c>
      <c r="C100" s="99"/>
      <c r="D100" s="2009" t="s">
        <v>636</v>
      </c>
      <c r="E100" s="2010"/>
      <c r="F100" s="301" t="str">
        <f>IF(OR(A_Prop_Eff_Date &lt; DATEVALUE("08/01/2016"),A_Main_State="FL"),"7,8","11")</f>
        <v>7,8</v>
      </c>
      <c r="G100" s="124">
        <v>5000</v>
      </c>
    </row>
    <row r="101" spans="1:10" ht="52.9" hidden="1" customHeight="1" x14ac:dyDescent="0.2">
      <c r="B101" s="1981" t="s">
        <v>594</v>
      </c>
      <c r="C101" s="1982"/>
      <c r="D101" s="1982"/>
      <c r="E101" s="1983"/>
      <c r="F101" s="560" t="str">
        <f>IF(OR(A_Prop_Eff_Date &lt; DATEVALUE("08/01/2016"),A_Main_State="FL"),"7,8","11")</f>
        <v>7,8</v>
      </c>
      <c r="G101" s="124">
        <v>5000</v>
      </c>
    </row>
    <row r="102" spans="1:10" ht="54.6" hidden="1" customHeight="1" x14ac:dyDescent="0.2"/>
    <row r="103" spans="1:10" ht="45.6" hidden="1" customHeight="1" x14ac:dyDescent="0.2">
      <c r="A103" s="18" t="s">
        <v>1970</v>
      </c>
    </row>
    <row r="104" spans="1:10" ht="53.45" hidden="1" customHeight="1" x14ac:dyDescent="0.2">
      <c r="A104" s="1984" t="s">
        <v>146</v>
      </c>
      <c r="B104" s="1984"/>
      <c r="C104" s="1984"/>
      <c r="D104" s="386" t="s">
        <v>389</v>
      </c>
    </row>
    <row r="105" spans="1:10" ht="50.45" hidden="1" customHeight="1" x14ac:dyDescent="0.2">
      <c r="A105" s="60"/>
      <c r="B105" s="60"/>
      <c r="C105" s="53" t="s">
        <v>147</v>
      </c>
      <c r="D105" s="90" t="s">
        <v>389</v>
      </c>
    </row>
    <row r="106" spans="1:10" ht="42" hidden="1" customHeight="1" x14ac:dyDescent="0.2">
      <c r="A106" s="1985" t="s">
        <v>149</v>
      </c>
      <c r="B106" s="1985"/>
      <c r="C106" s="1985"/>
      <c r="D106" s="292" t="s">
        <v>388</v>
      </c>
    </row>
    <row r="107" spans="1:10" ht="50.45" hidden="1" customHeight="1" x14ac:dyDescent="0.2"/>
    <row r="108" spans="1:10" ht="37.9" hidden="1" customHeight="1" x14ac:dyDescent="0.2">
      <c r="A108" t="s">
        <v>741</v>
      </c>
      <c r="H108" t="s">
        <v>741</v>
      </c>
    </row>
    <row r="109" spans="1:10" ht="78.599999999999994" hidden="1" customHeight="1" x14ac:dyDescent="0.2">
      <c r="A109" s="1986" t="s">
        <v>745</v>
      </c>
      <c r="B109" s="1986"/>
      <c r="C109" s="1986"/>
      <c r="D109" s="1986"/>
      <c r="E109" s="1986"/>
      <c r="F109" s="1986"/>
      <c r="H109" s="1987" t="s">
        <v>749</v>
      </c>
      <c r="I109" s="1987"/>
      <c r="J109" s="1987"/>
    </row>
    <row r="110" spans="1:10" ht="37.9" hidden="1" customHeight="1" x14ac:dyDescent="0.2">
      <c r="A110" s="190" t="s">
        <v>742</v>
      </c>
      <c r="B110" s="190" t="s">
        <v>743</v>
      </c>
      <c r="C110" s="192" t="s">
        <v>747</v>
      </c>
      <c r="D110" s="193" t="s">
        <v>744</v>
      </c>
      <c r="E110" s="9" t="s">
        <v>748</v>
      </c>
      <c r="F110" s="194" t="s">
        <v>746</v>
      </c>
      <c r="H110" s="1980" t="s">
        <v>751</v>
      </c>
      <c r="I110" s="1980"/>
      <c r="J110" s="360"/>
    </row>
    <row r="111" spans="1:10" ht="48" hidden="1" customHeight="1" x14ac:dyDescent="0.2">
      <c r="A111" s="360"/>
      <c r="B111" s="360"/>
      <c r="C111" s="360"/>
      <c r="D111" s="360"/>
      <c r="E111" s="360"/>
      <c r="F111" s="195">
        <f>SUM(A111:E111)</f>
        <v>0</v>
      </c>
      <c r="H111" s="1980" t="s">
        <v>750</v>
      </c>
      <c r="I111" s="1980"/>
      <c r="J111" s="360"/>
    </row>
    <row r="112" spans="1:10" ht="52.15" hidden="1" customHeight="1" x14ac:dyDescent="0.2">
      <c r="A112" s="161"/>
      <c r="D112" s="191"/>
      <c r="F112" s="161"/>
      <c r="H112" s="10" t="s">
        <v>753</v>
      </c>
    </row>
    <row r="113" spans="1:5" ht="45.6" hidden="1" customHeight="1" x14ac:dyDescent="0.2"/>
    <row r="114" spans="1:5" ht="52.9" hidden="1" customHeight="1" x14ac:dyDescent="0.2"/>
    <row r="115" spans="1:5" ht="64.150000000000006" hidden="1" customHeight="1" x14ac:dyDescent="0.2">
      <c r="A115" s="1694" t="s">
        <v>1556</v>
      </c>
      <c r="B115" s="1696"/>
      <c r="C115" s="455">
        <f>J!F23+J!H23+(J!G23+J!I23)/2</f>
        <v>0</v>
      </c>
    </row>
    <row r="116" spans="1:5" ht="42" hidden="1" customHeight="1" x14ac:dyDescent="0.2">
      <c r="A116" s="1694" t="s">
        <v>1557</v>
      </c>
      <c r="B116" s="1696"/>
      <c r="C116" s="456">
        <f>J!F23+(J!G23/2)+J!J23+J!K23</f>
        <v>0</v>
      </c>
      <c r="E116">
        <f>IF(UW_B1_Calc=0,-1,ROUNDUP((UW_B2_Calc/UW_B1_Calc)*100,0))</f>
        <v>-1</v>
      </c>
    </row>
    <row r="117" spans="1:5" ht="45.6" hidden="1" customHeight="1" x14ac:dyDescent="0.2"/>
    <row r="118" spans="1:5" ht="48.6" hidden="1" customHeight="1" x14ac:dyDescent="0.2"/>
    <row r="119" spans="1:5" ht="37.15" hidden="1" customHeight="1" x14ac:dyDescent="0.2"/>
    <row r="120" spans="1:5" ht="36" hidden="1" customHeight="1" x14ac:dyDescent="0.2"/>
    <row r="121" spans="1:5" ht="31.9" hidden="1" customHeight="1" x14ac:dyDescent="0.2"/>
    <row r="122" spans="1:5" ht="58.15" hidden="1" customHeight="1" x14ac:dyDescent="0.2"/>
    <row r="123" spans="1:5" ht="36.6" hidden="1" customHeight="1" x14ac:dyDescent="0.2"/>
    <row r="124" spans="1:5" ht="31.15" hidden="1" customHeight="1" x14ac:dyDescent="0.2"/>
    <row r="125" spans="1:5" ht="27" hidden="1" customHeight="1" x14ac:dyDescent="0.2"/>
    <row r="126" spans="1:5" ht="37.9" hidden="1" customHeight="1" x14ac:dyDescent="0.2"/>
    <row r="127" spans="1:5" ht="44.45" hidden="1" customHeight="1" x14ac:dyDescent="0.2"/>
    <row r="128" spans="1:5" ht="29.45" hidden="1" customHeight="1" x14ac:dyDescent="0.2"/>
    <row r="129" ht="37.9" hidden="1" customHeight="1" x14ac:dyDescent="0.2"/>
    <row r="130" ht="50.45" hidden="1" customHeight="1" x14ac:dyDescent="0.2"/>
    <row r="131" ht="33" hidden="1" customHeight="1" x14ac:dyDescent="0.2"/>
    <row r="132" ht="46.15" hidden="1" customHeight="1" x14ac:dyDescent="0.2"/>
    <row r="133" ht="43.9" hidden="1" customHeight="1" x14ac:dyDescent="0.2"/>
    <row r="134" ht="10.15" hidden="1" customHeight="1" x14ac:dyDescent="0.2"/>
    <row r="135" ht="25.15" hidden="1" customHeight="1" x14ac:dyDescent="0.2"/>
    <row r="136" ht="26.45" hidden="1" customHeight="1" x14ac:dyDescent="0.2"/>
    <row r="137" ht="30.6" hidden="1" customHeight="1" x14ac:dyDescent="0.2"/>
    <row r="138" ht="23.45" hidden="1" customHeight="1" x14ac:dyDescent="0.2"/>
    <row r="139" ht="25.15" hidden="1" customHeight="1" x14ac:dyDescent="0.2"/>
    <row r="140" hidden="1" x14ac:dyDescent="0.2"/>
    <row r="141" ht="22.9" hidden="1" customHeight="1" x14ac:dyDescent="0.2"/>
    <row r="142" ht="22.15" hidden="1" customHeight="1" x14ac:dyDescent="0.2"/>
    <row r="143" ht="13.15" hidden="1" customHeight="1" x14ac:dyDescent="0.2"/>
    <row r="144" ht="15" hidden="1" customHeight="1" x14ac:dyDescent="0.2"/>
    <row r="145" ht="34.15" hidden="1" customHeight="1" x14ac:dyDescent="0.2"/>
    <row r="146" ht="15.6" hidden="1" customHeight="1" x14ac:dyDescent="0.2"/>
    <row r="147" ht="19.899999999999999" hidden="1" customHeight="1" x14ac:dyDescent="0.2"/>
    <row r="148" ht="18.600000000000001" hidden="1" customHeight="1" x14ac:dyDescent="0.2"/>
    <row r="149" hidden="1" x14ac:dyDescent="0.2"/>
  </sheetData>
  <sheetProtection algorithmName="SHA-512" hashValue="FdgbuwZxKW4bLYtG1BoEANLTq5ERFjSEXniVL9LOgk8UCaAoNe5nknWkuoyZxIQo3VLLhDYg5hrIqq2QkKBNDw==" saltValue="ISyDjXEEA3AG57iANBO3Jg==" spinCount="100000" sheet="1" objects="1" scenarios="1" formatCells="0"/>
  <mergeCells count="82">
    <mergeCell ref="A116:B116"/>
    <mergeCell ref="A115:B115"/>
    <mergeCell ref="L15:N15"/>
    <mergeCell ref="L16:M16"/>
    <mergeCell ref="N16:Q16"/>
    <mergeCell ref="O15:Q15"/>
    <mergeCell ref="J72:M72"/>
    <mergeCell ref="K37:K38"/>
    <mergeCell ref="K64:Q64"/>
    <mergeCell ref="J62:J63"/>
    <mergeCell ref="K62:O63"/>
    <mergeCell ref="P62:P63"/>
    <mergeCell ref="Q62:Q63"/>
    <mergeCell ref="D100:E100"/>
    <mergeCell ref="B99:E99"/>
    <mergeCell ref="H110:I110"/>
    <mergeCell ref="H111:I111"/>
    <mergeCell ref="B101:E101"/>
    <mergeCell ref="A104:C104"/>
    <mergeCell ref="A106:C106"/>
    <mergeCell ref="A109:F109"/>
    <mergeCell ref="H109:J109"/>
    <mergeCell ref="B94:E95"/>
    <mergeCell ref="F94:F95"/>
    <mergeCell ref="G94:G95"/>
    <mergeCell ref="F96:H96"/>
    <mergeCell ref="F97:H97"/>
    <mergeCell ref="A29:B29"/>
    <mergeCell ref="A94:A95"/>
    <mergeCell ref="A92:A93"/>
    <mergeCell ref="A96:A97"/>
    <mergeCell ref="H91:I91"/>
    <mergeCell ref="B92:E93"/>
    <mergeCell ref="F92:G93"/>
    <mergeCell ref="H92:I92"/>
    <mergeCell ref="H93:I93"/>
    <mergeCell ref="B90:E91"/>
    <mergeCell ref="F90:G91"/>
    <mergeCell ref="H90:I90"/>
    <mergeCell ref="B97:E97"/>
    <mergeCell ref="H95:I95"/>
    <mergeCell ref="H94:I94"/>
    <mergeCell ref="B96:E96"/>
    <mergeCell ref="B24:C24"/>
    <mergeCell ref="D24:E24"/>
    <mergeCell ref="B25:C25"/>
    <mergeCell ref="D25:E25"/>
    <mergeCell ref="A17:B17"/>
    <mergeCell ref="A18:B18"/>
    <mergeCell ref="A19:B19"/>
    <mergeCell ref="A23:B23"/>
    <mergeCell ref="A21:B21"/>
    <mergeCell ref="A20:B20"/>
    <mergeCell ref="H37:I37"/>
    <mergeCell ref="H38:I38"/>
    <mergeCell ref="H35:I35"/>
    <mergeCell ref="H36:I36"/>
    <mergeCell ref="A35:D36"/>
    <mergeCell ref="E35:E36"/>
    <mergeCell ref="F35:G36"/>
    <mergeCell ref="E61:F61"/>
    <mergeCell ref="B64:F65"/>
    <mergeCell ref="B68:G68"/>
    <mergeCell ref="A44:B44"/>
    <mergeCell ref="A37:D38"/>
    <mergeCell ref="E37:E38"/>
    <mergeCell ref="F37:G38"/>
    <mergeCell ref="H41:I42"/>
    <mergeCell ref="F39:G40"/>
    <mergeCell ref="H39:I39"/>
    <mergeCell ref="H40:I40"/>
    <mergeCell ref="A39:D40"/>
    <mergeCell ref="E39:E40"/>
    <mergeCell ref="A41:D41"/>
    <mergeCell ref="A42:D42"/>
    <mergeCell ref="F41:G41"/>
    <mergeCell ref="F42:G42"/>
    <mergeCell ref="M75:N75"/>
    <mergeCell ref="D76:L76"/>
    <mergeCell ref="D77:L77"/>
    <mergeCell ref="Z76:AC76"/>
    <mergeCell ref="C73:E73"/>
  </mergeCells>
  <conditionalFormatting sqref="A21:B21">
    <cfRule type="expression" dxfId="4" priority="13" stopIfTrue="1">
      <formula>IF(AND(XFC18="Included",A21&lt;&gt;"N/A"),-1,0)</formula>
    </cfRule>
  </conditionalFormatting>
  <conditionalFormatting sqref="B22">
    <cfRule type="expression" dxfId="3" priority="12" stopIfTrue="1">
      <formula>AND(A22="No",B22&gt;0)</formula>
    </cfRule>
  </conditionalFormatting>
  <conditionalFormatting sqref="D106">
    <cfRule type="expression" dxfId="2" priority="11" stopIfTrue="1">
      <formula>$H$8=""</formula>
    </cfRule>
  </conditionalFormatting>
  <dataValidations count="38">
    <dataValidation type="list" showInputMessage="1" showErrorMessage="1" error="Select from drop down" promptTitle="Deductible percentage" prompt="Enter earthquake deductible percentage between 10% and 40%" sqref="B22" xr:uid="{00000000-0002-0000-1A00-000000000000}">
      <formula1>EQDedLst</formula1>
    </dataValidation>
    <dataValidation type="list" allowBlank="1" showInputMessage="1" showErrorMessage="1" error="Please select from drop down." promptTitle="Extra Expense Earthquake" prompt="If Building EQ is &quot;No&quot;, then Extra Expense EQ must also be &quot;No.&quot;_x000a_" sqref="A22" xr:uid="{00000000-0002-0000-1A00-000001000000}">
      <formula1>"Yes,No"</formula1>
    </dataValidation>
    <dataValidation type="list" allowBlank="1" showInputMessage="1" showErrorMessage="1" error="Please select from drop down." promptTitle="Extra Expense Ordinance or Law" prompt="This Ordinance or Law field applies ONLY to Exra Expense. Building Ordinance or Law is shown in schedulebelow." sqref="A23:B23" xr:uid="{00000000-0002-0000-1A00-000002000000}">
      <formula1>"Yes,No"</formula1>
    </dataValidation>
    <dataValidation type="list" allowBlank="1" showInputMessage="1" showErrorMessage="1" error="Please select from drop down." promptTitle="Extra Expense" prompt="Should be &quot;N/A&quot; if Business Income INCLUDES Extra Expense." sqref="A21:B21" xr:uid="{00000000-0002-0000-1A00-000003000000}">
      <formula1>"100%-100%-100%,40%-80%-100%,35%-70%-100%,20%-40%-80%-100%,N/A"</formula1>
    </dataValidation>
    <dataValidation type="list" allowBlank="1" showInputMessage="1" showErrorMessage="1" error="Please select from drop down." sqref="D25:E25" xr:uid="{00000000-0002-0000-1A00-000004000000}">
      <formula1>"Monthly,None"</formula1>
    </dataValidation>
    <dataValidation type="list" allowBlank="1" showInputMessage="1" showErrorMessage="1" sqref="C25" xr:uid="{00000000-0002-0000-1A00-000005000000}">
      <formula1>#REF!</formula1>
    </dataValidation>
    <dataValidation type="whole" operator="greaterThanOrEqual" allowBlank="1" showInputMessage="1" showErrorMessage="1" error="Must be whole number, no formatting characters (e.g. commas or $)" sqref="F35:G36 H38:I38 F90:G93 I96:I97 H93:I93" xr:uid="{00000000-0002-0000-1A00-000006000000}">
      <formula1>0</formula1>
    </dataValidation>
    <dataValidation type="whole" operator="greaterThanOrEqual" allowBlank="1" showInputMessage="1" showErrorMessage="1" error="Must be whole number, no formatting characters (e.g. commas or $)" promptTitle="Added PIP or No Fault" prompt="Can apply in the following states: DE, FL, KS, KY, MD, MA, MI, MN, NJ, NY, ND, OR, PA, TX and UT. Show limit and deductible desired." sqref="F37:G38" xr:uid="{00000000-0002-0000-1A00-000007000000}">
      <formula1>0</formula1>
    </dataValidation>
    <dataValidation allowBlank="1" showInputMessage="1" sqref="C44" xr:uid="{00000000-0002-0000-1A00-000008000000}"/>
    <dataValidation allowBlank="1" showInputMessage="1" showErrorMessage="1" prompt="This box will be automatically checked if Damage to Rented Premises  limits are entered on the property schedule." sqref="A64" xr:uid="{00000000-0002-0000-1A00-000009000000}"/>
    <dataValidation type="list" allowBlank="1" showInputMessage="1" showErrorMessage="1" sqref="E72 B73" xr:uid="{00000000-0002-0000-1A00-00000A000000}">
      <formula1>"Yes,No"</formula1>
    </dataValidation>
    <dataValidation type="list" allowBlank="1" showInputMessage="1" showErrorMessage="1" sqref="A72 D100:E100" xr:uid="{00000000-0002-0000-1A00-00000B000000}">
      <formula1>"Comprehensive,Specified Causes of Loss"</formula1>
    </dataValidation>
    <dataValidation type="list" allowBlank="1" showInputMessage="1" showErrorMessage="1" error="Please select from drop down." sqref="H95:I95" xr:uid="{00000000-0002-0000-1A00-00000C000000}">
      <formula1>"Auto,Prem &amp; Ops,Both Auto + Prem &amp; Ops,None"</formula1>
    </dataValidation>
    <dataValidation type="list" allowBlank="1" showInputMessage="1" showErrorMessage="1" error="Please select from drop down." sqref="D106 V22" xr:uid="{00000000-0002-0000-1A00-00000D000000}">
      <formula1>"Yes,No"</formula1>
    </dataValidation>
    <dataValidation allowBlank="1" showInputMessage="1" showErrorMessage="1" promptTitle="Extra Heavy GVW: over 45,000 lbs" prompt="For Umbrella limits over $10,000,000 please show number of dealer owned vehicles in the Extra Heavy GVW category." sqref="E111" xr:uid="{00000000-0002-0000-1A00-00000E000000}"/>
    <dataValidation allowBlank="1" showInputMessage="1" showErrorMessage="1" promptTitle="Light GVW: 0 to 10,000 lbs" prompt="For Umbrella limits over $10,000,000 please show number of dealer owned vehicles in the Light GVW category." sqref="B111" xr:uid="{00000000-0002-0000-1A00-00000F000000}"/>
    <dataValidation allowBlank="1" showInputMessage="1" showErrorMessage="1" promptTitle="Heavy GVW: 20,000 to 45,000 lbs" prompt="For Umbrella limits over $10,000,000 please show number of dealer owned vehicles in the Heavy GVW category." sqref="D111" xr:uid="{00000000-0002-0000-1A00-000010000000}"/>
    <dataValidation allowBlank="1" showInputMessage="1" showErrorMessage="1" promptTitle="Medium GVW: 10,001 to 20,000 lbs" prompt="For Umbrella limits over $10,000,000 please show number of dealer owned vehicles in the Medium GVW category." sqref="C111" xr:uid="{00000000-0002-0000-1A00-000011000000}"/>
    <dataValidation allowBlank="1" showInputMessage="1" showErrorMessage="1" promptTitle="Private Passenger Types" prompt="For Umbrella limits over $10,000,000 please indicate number of dealership owned private passenger type vehicles." sqref="A111" xr:uid="{00000000-0002-0000-1A00-000012000000}"/>
    <dataValidation allowBlank="1" showInputMessage="1" showErrorMessage="1" promptTitle="Blanket Instructions" prompt="If Business Income is to be blanketed, indicate by location number which location this building's business income should combined with." sqref="G19:G20" xr:uid="{00000000-0002-0000-1A00-000013000000}"/>
    <dataValidation type="list" allowBlank="1" showInputMessage="1" showErrorMessage="1" error="Please select from drop down." promptTitle="Employee Tools Note:" prompt="A per location limit is required even if the coverage is blanketed." sqref="A29:B29" xr:uid="{00000000-0002-0000-1A00-000014000000}">
      <formula1>"Blanket,Per Location"</formula1>
    </dataValidation>
    <dataValidation type="list" allowBlank="1" showInputMessage="1" showErrorMessage="1" error="Please select from drop down." sqref="P22" xr:uid="{00000000-0002-0000-1A00-000015000000}">
      <formula1>"Quote,Accepted,Rejected"</formula1>
    </dataValidation>
    <dataValidation type="list" allowBlank="1" showInputMessage="1" showErrorMessage="1" error="Please select from drop down." sqref="L79:L83" xr:uid="{00000000-0002-0000-1A00-000016000000}">
      <formula1>IF($H$26="TCT",ddTCTSize,ddSize)</formula1>
    </dataValidation>
    <dataValidation type="list" allowBlank="1" showInputMessage="1" showErrorMessage="1" sqref="J79:J83" xr:uid="{00000000-0002-0000-1A00-000017000000}">
      <formula1>ddLocs</formula1>
    </dataValidation>
    <dataValidation type="list" allowBlank="1" showInputMessage="1" showErrorMessage="1" error="Please select from drop down." sqref="H79:H83" xr:uid="{00000000-0002-0000-1A00-000018000000}">
      <formula1>"PP,TRK,TCT,TLR, SUT, ME"</formula1>
    </dataValidation>
    <dataValidation type="whole" operator="greaterThan" allowBlank="1" showInputMessage="1" showErrorMessage="1" error="Please enter valid 4 digit year" sqref="E79:E84" xr:uid="{00000000-0002-0000-1A00-000019000000}">
      <formula1>1900</formula1>
    </dataValidation>
    <dataValidation allowBlank="1" showInputMessage="1" promptTitle="If this box is blue:" prompt="The actual check digit doesn't match the calculated check digit." sqref="I79:I83" xr:uid="{00000000-0002-0000-1A00-00001A000000}"/>
    <dataValidation type="list" allowBlank="1" showInputMessage="1" showErrorMessage="1" error="Please select from drop down." sqref="J84" xr:uid="{00000000-0002-0000-1A00-00001B000000}">
      <formula1>ddStates</formula1>
    </dataValidation>
    <dataValidation type="textLength" operator="equal" allowBlank="1" showInputMessage="1" showErrorMessage="1" error="Please enter 5 digit zip code" sqref="K84" xr:uid="{00000000-0002-0000-1A00-00001C000000}">
      <formula1>5</formula1>
    </dataValidation>
    <dataValidation type="list" allowBlank="1" showInputMessage="1" showErrorMessage="1" error="Please select from drop down." sqref="M84 K79:K83" xr:uid="{00000000-0002-0000-1A00-00001D000000}">
      <formula1>"Local(0-50 miles),Intermediate(51-200 miles),Long(over 200 miles)"</formula1>
    </dataValidation>
    <dataValidation type="list" allowBlank="1" showInputMessage="1" showErrorMessage="1" error="Please select from drop down." sqref="N84" xr:uid="{00000000-0002-0000-1A00-00001E000000}">
      <formula1>"Light, Medium, Heavy, Extra Heavy"</formula1>
    </dataValidation>
    <dataValidation type="whole" operator="greaterThanOrEqual" allowBlank="1" showInputMessage="1" showErrorMessage="1" error="OCN must be greater than or equal to $2500." sqref="R84 O79:O83" xr:uid="{00000000-0002-0000-1A00-00001F000000}">
      <formula1>2500</formula1>
    </dataValidation>
    <dataValidation type="whole" operator="greaterThan" allowBlank="1" showInputMessage="1" showErrorMessage="1" error="Please enter whole number greater than 0." sqref="O84 Y79:Y83" xr:uid="{00000000-0002-0000-1A00-000020000000}">
      <formula1>0</formula1>
    </dataValidation>
    <dataValidation type="list" allowBlank="1" showInputMessage="1" showErrorMessage="1" error="Please select from drop down." sqref="M77:N77 M79:N83" xr:uid="{00000000-0002-0000-1A00-000021000000}">
      <formula1>"1000,2000,3000,5000"</formula1>
    </dataValidation>
    <dataValidation allowBlank="1" promptTitle="If this box is blue:" prompt="The actual check digit doesn't match the calculated check digit." sqref="I84" xr:uid="{00000000-0002-0000-1A00-000022000000}"/>
    <dataValidation type="list" allowBlank="1" showInputMessage="1" showErrorMessage="1" error="Please select from drop down." sqref="Q84" xr:uid="{00000000-0002-0000-1A00-000023000000}">
      <formula1>"2500, 5000"</formula1>
    </dataValidation>
    <dataValidation type="list" allowBlank="1" showInputMessage="1" showErrorMessage="1" error="Please select from drop down." sqref="P84" xr:uid="{00000000-0002-0000-1A00-000024000000}">
      <formula1>"1000,2500,5000"</formula1>
    </dataValidation>
    <dataValidation type="list" allowBlank="1" showInputMessage="1" showErrorMessage="1" error="Please select from drop down." sqref="L84" xr:uid="{00000000-0002-0000-1A00-000025000000}">
      <formula1>"S,R,C"</formula1>
    </dataValidation>
  </dataValidations>
  <pageMargins left="0.7" right="0.7" top="0.75" bottom="0.75" header="0.3" footer="0.3"/>
  <pageSetup orientation="portrait" r:id="rId1"/>
  <headerFooter>
    <oddFooter xml:space="preserve">&amp;C© 2007-2014 Harco National Insurance Company. All rights reserved.
</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9" stopIfTrue="1" id="{83E094C7-B7D0-41DD-A7DC-1B7426426978}">
            <xm:f>OR('L-DPD'!T62="No",'L-DPD'!U62="Not Valid")</xm:f>
            <x14:dxf>
              <fill>
                <patternFill>
                  <bgColor indexed="15"/>
                </patternFill>
              </fill>
            </x14:dxf>
          </x14:cfRule>
          <x14:cfRule type="expression" priority="10" stopIfTrue="1" id="{5146ACB2-5EB0-4D6F-8542-388C2D30B73D}">
            <xm:f>AND(LEN('L-DPD'!I62)&gt;0,LEN('L-DPD'!I62)&lt;17)</xm:f>
            <x14:dxf>
              <font>
                <condense val="0"/>
                <extend val="0"/>
                <color auto="1"/>
              </font>
              <fill>
                <patternFill>
                  <bgColor indexed="15"/>
                </patternFill>
              </fill>
            </x14:dxf>
          </x14:cfRule>
          <xm:sqref>I79:I83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955</vt:i4>
      </vt:variant>
    </vt:vector>
  </HeadingPairs>
  <TitlesOfParts>
    <vt:vector size="979" baseType="lpstr">
      <vt:lpstr>A-Gen</vt:lpstr>
      <vt:lpstr>C-Locs&amp;AIs</vt:lpstr>
      <vt:lpstr>Contacts</vt:lpstr>
      <vt:lpstr>E-Prop</vt:lpstr>
      <vt:lpstr>F</vt:lpstr>
      <vt:lpstr>G-IM</vt:lpstr>
      <vt:lpstr>H-Crime</vt:lpstr>
      <vt:lpstr>J</vt:lpstr>
      <vt:lpstr>K</vt:lpstr>
      <vt:lpstr>L-DPD</vt:lpstr>
      <vt:lpstr>M-GL</vt:lpstr>
      <vt:lpstr>N-L&amp;R</vt:lpstr>
      <vt:lpstr>P-Pollution</vt:lpstr>
      <vt:lpstr>Q-Umb</vt:lpstr>
      <vt:lpstr>UW Q's</vt:lpstr>
      <vt:lpstr>Supporting Info</vt:lpstr>
      <vt:lpstr>Validation</vt:lpstr>
      <vt:lpstr>HELP</vt:lpstr>
      <vt:lpstr>HELP-Validation</vt:lpstr>
      <vt:lpstr>Rev</vt:lpstr>
      <vt:lpstr>REF</vt:lpstr>
      <vt:lpstr>ReNum</vt:lpstr>
      <vt:lpstr>R-LossCosts</vt:lpstr>
      <vt:lpstr>ZZ_Control</vt:lpstr>
      <vt:lpstr>A_Addl_Ownr_Names</vt:lpstr>
      <vt:lpstr>A_Addl_Ownr_Titles</vt:lpstr>
      <vt:lpstr>A_Agency_Name</vt:lpstr>
      <vt:lpstr>A_Agency_Nbr</vt:lpstr>
      <vt:lpstr>A_AI_City</vt:lpstr>
      <vt:lpstr>A_BAC</vt:lpstr>
      <vt:lpstr>A_Business_Type</vt:lpstr>
      <vt:lpstr>A_Business_Type_Code_HC</vt:lpstr>
      <vt:lpstr>A_CaseNum</vt:lpstr>
      <vt:lpstr>A_Comment_rowht</vt:lpstr>
      <vt:lpstr>A_Copy_Status</vt:lpstr>
      <vt:lpstr>A_Copy_Status_Region</vt:lpstr>
      <vt:lpstr>A_Dlr_Website</vt:lpstr>
      <vt:lpstr>A_Email_Addr</vt:lpstr>
      <vt:lpstr>A_Email_Name</vt:lpstr>
      <vt:lpstr>A_First_Named_Insured</vt:lpstr>
      <vt:lpstr>A_Franchise1</vt:lpstr>
      <vt:lpstr>A_Franchise2</vt:lpstr>
      <vt:lpstr>A_Franchise3</vt:lpstr>
      <vt:lpstr>A_InsScore</vt:lpstr>
      <vt:lpstr>A_Lease_Rental_Code</vt:lpstr>
      <vt:lpstr>A_Legal_Status</vt:lpstr>
      <vt:lpstr>A_Mailing_Address</vt:lpstr>
      <vt:lpstr>A_Main_City</vt:lpstr>
      <vt:lpstr>A_Main_Phone</vt:lpstr>
      <vt:lpstr>A_Main_State</vt:lpstr>
      <vt:lpstr>A_Main_Zip</vt:lpstr>
      <vt:lpstr>A_Need_By_Date</vt:lpstr>
      <vt:lpstr>A_Other_Named_Insureds</vt:lpstr>
      <vt:lpstr>A_OthNmdIns_rowht</vt:lpstr>
      <vt:lpstr>A_Own_Pct_Col</vt:lpstr>
      <vt:lpstr>A_Owner_Name</vt:lpstr>
      <vt:lpstr>A_Owner_Title</vt:lpstr>
      <vt:lpstr>A_Owner_total_pct</vt:lpstr>
      <vt:lpstr>A_Prop_Eff_Date</vt:lpstr>
      <vt:lpstr>A_Quote</vt:lpstr>
      <vt:lpstr>A_Renewal_App</vt:lpstr>
      <vt:lpstr>A_Start</vt:lpstr>
      <vt:lpstr>A_STATUS_REGION</vt:lpstr>
      <vt:lpstr>A_tptDlrPers</vt:lpstr>
      <vt:lpstr>A_tptOthNmdInsd</vt:lpstr>
      <vt:lpstr>A_Type_lkup</vt:lpstr>
      <vt:lpstr>A_Version</vt:lpstr>
      <vt:lpstr>BGR2_Symbol_Codes</vt:lpstr>
      <vt:lpstr>C_AddInsdLocs</vt:lpstr>
      <vt:lpstr>C_AddIntTemplate</vt:lpstr>
      <vt:lpstr>C_Additional_Address</vt:lpstr>
      <vt:lpstr>C_Additional_Insured_Location</vt:lpstr>
      <vt:lpstr>C_Additional_Insured_Name</vt:lpstr>
      <vt:lpstr>C_Addl_Insureds_Type</vt:lpstr>
      <vt:lpstr>C_AddlInt_rowht</vt:lpstr>
      <vt:lpstr>C_AI_addrline1</vt:lpstr>
      <vt:lpstr>C_AI_addrline2</vt:lpstr>
      <vt:lpstr>C_AI_InterestType</vt:lpstr>
      <vt:lpstr>C_AI_State</vt:lpstr>
      <vt:lpstr>C_AI_Zip</vt:lpstr>
      <vt:lpstr>C_Bldgs</vt:lpstr>
      <vt:lpstr>C_Comment_rowht</vt:lpstr>
      <vt:lpstr>C_CopyLocs</vt:lpstr>
      <vt:lpstr>C_End</vt:lpstr>
      <vt:lpstr>C_HoldLocs</vt:lpstr>
      <vt:lpstr>C_InsertTemplate</vt:lpstr>
      <vt:lpstr>C_LocAddr_Lookup</vt:lpstr>
      <vt:lpstr>C_LocCols</vt:lpstr>
      <vt:lpstr>C_LocLookup_Veh</vt:lpstr>
      <vt:lpstr>C_Locs</vt:lpstr>
      <vt:lpstr>C_Locs_City</vt:lpstr>
      <vt:lpstr>C_Locs_Construction_Type</vt:lpstr>
      <vt:lpstr>C_Locs_County</vt:lpstr>
      <vt:lpstr>C_Locs_Occupancy</vt:lpstr>
      <vt:lpstr>C_Locs_Owner_ship</vt:lpstr>
      <vt:lpstr>C_Locs_Sprinkler</vt:lpstr>
      <vt:lpstr>C_Locs_Sq_Ft</vt:lpstr>
      <vt:lpstr>C_Locs_State</vt:lpstr>
      <vt:lpstr>C_Locs_Street_Address</vt:lpstr>
      <vt:lpstr>C_Locs_Yr_Built</vt:lpstr>
      <vt:lpstr>C_Locs_Zip</vt:lpstr>
      <vt:lpstr>C_LocShort</vt:lpstr>
      <vt:lpstr>C_LocStart</vt:lpstr>
      <vt:lpstr>C_NewBldg</vt:lpstr>
      <vt:lpstr>C_NewLoc</vt:lpstr>
      <vt:lpstr>C_NewLoc_temp</vt:lpstr>
      <vt:lpstr>C_Occ_FormCell</vt:lpstr>
      <vt:lpstr>C_Occupancy</vt:lpstr>
      <vt:lpstr>C_PfConstructionType</vt:lpstr>
      <vt:lpstr>C_RearAdj</vt:lpstr>
      <vt:lpstr>C_SortLocs</vt:lpstr>
      <vt:lpstr>C_SqFtAcr_Type</vt:lpstr>
      <vt:lpstr>C_Start</vt:lpstr>
      <vt:lpstr>C_Terrorism</vt:lpstr>
      <vt:lpstr>C_tptLocation</vt:lpstr>
      <vt:lpstr>CAT_Address</vt:lpstr>
      <vt:lpstr>CAT_AIR_Code</vt:lpstr>
      <vt:lpstr>CAT_BEE_Lmt</vt:lpstr>
      <vt:lpstr>CAT_BI_Lmt</vt:lpstr>
      <vt:lpstr>CAT_Billboard_Lmt</vt:lpstr>
      <vt:lpstr>CAT_Bldg</vt:lpstr>
      <vt:lpstr>CAT_Bldg_Lmt</vt:lpstr>
      <vt:lpstr>CAT_BPP_Lmt</vt:lpstr>
      <vt:lpstr>CAT_City</vt:lpstr>
      <vt:lpstr>CAT_DlrType_table</vt:lpstr>
      <vt:lpstr>CAT_DPD_Area</vt:lpstr>
      <vt:lpstr>CAT_DPD_City</vt:lpstr>
      <vt:lpstr>CAT_DPD_Ded</vt:lpstr>
      <vt:lpstr>CAT_DPD_EffDt</vt:lpstr>
      <vt:lpstr>CAT_DPD_ExpDt</vt:lpstr>
      <vt:lpstr>CAT_DPD_InsrdNm</vt:lpstr>
      <vt:lpstr>CAT_DPD_Limit</vt:lpstr>
      <vt:lpstr>CAT_DPD_LOB</vt:lpstr>
      <vt:lpstr>CAT_DPD_LocNo</vt:lpstr>
      <vt:lpstr>CAT_DPD_Street</vt:lpstr>
      <vt:lpstr>CAT_DPD_Zip</vt:lpstr>
      <vt:lpstr>CAT_Eff_Date</vt:lpstr>
      <vt:lpstr>CAT_Exp_Date</vt:lpstr>
      <vt:lpstr>CAT_Fence_Lmt</vt:lpstr>
      <vt:lpstr>CAT_Fuel_Lmt</vt:lpstr>
      <vt:lpstr>CAT_Locs</vt:lpstr>
      <vt:lpstr>CAT_Quote</vt:lpstr>
      <vt:lpstr>CAT_State</vt:lpstr>
      <vt:lpstr>CAT_YearBuilt</vt:lpstr>
      <vt:lpstr>CAT_Zip</vt:lpstr>
      <vt:lpstr>Contact_Acctg</vt:lpstr>
      <vt:lpstr>Contact_Addr</vt:lpstr>
      <vt:lpstr>Contact_City</vt:lpstr>
      <vt:lpstr>Contact_Claims</vt:lpstr>
      <vt:lpstr>Contact_DlrPrinc</vt:lpstr>
      <vt:lpstr>Contact_Email</vt:lpstr>
      <vt:lpstr>Contact_FName</vt:lpstr>
      <vt:lpstr>Contact_LName</vt:lpstr>
      <vt:lpstr>Contact_Location</vt:lpstr>
      <vt:lpstr>Contact_LocList</vt:lpstr>
      <vt:lpstr>Contact_LossCont</vt:lpstr>
      <vt:lpstr>Contact_LR</vt:lpstr>
      <vt:lpstr>Contact_MI</vt:lpstr>
      <vt:lpstr>Contact_MVR</vt:lpstr>
      <vt:lpstr>Contact_NmSffx</vt:lpstr>
      <vt:lpstr>Contact_OthPolDoc</vt:lpstr>
      <vt:lpstr>Contact_Phone</vt:lpstr>
      <vt:lpstr>Contact_PolNotices</vt:lpstr>
      <vt:lpstr>Contact_St</vt:lpstr>
      <vt:lpstr>Contact_Start</vt:lpstr>
      <vt:lpstr>Contact_Title</vt:lpstr>
      <vt:lpstr>Contact_Zip</vt:lpstr>
      <vt:lpstr>ContactTemplate</vt:lpstr>
      <vt:lpstr>ddAEODed</vt:lpstr>
      <vt:lpstr>ddAHSSubAgentNos</vt:lpstr>
      <vt:lpstr>ddAirCodes</vt:lpstr>
      <vt:lpstr>ddAppType</vt:lpstr>
      <vt:lpstr>ddBrokers</vt:lpstr>
      <vt:lpstr>ddBrokrPCO</vt:lpstr>
      <vt:lpstr>ddCGDedAll</vt:lpstr>
      <vt:lpstr>ddCLocSprklr</vt:lpstr>
      <vt:lpstr>ddCoastalStates</vt:lpstr>
      <vt:lpstr>ddCollDed</vt:lpstr>
      <vt:lpstr>ddCompDed</vt:lpstr>
      <vt:lpstr>ddConstCode</vt:lpstr>
      <vt:lpstr>ddConstDesc</vt:lpstr>
      <vt:lpstr>ddConstDescNA</vt:lpstr>
      <vt:lpstr>ddContactTitles</vt:lpstr>
      <vt:lpstr>ddCrimeDedOpts</vt:lpstr>
      <vt:lpstr>ddDefenseLimitsDiscAnd3rdParty</vt:lpstr>
      <vt:lpstr>ddDlrType</vt:lpstr>
      <vt:lpstr>ddDlrTypeAlly</vt:lpstr>
      <vt:lpstr>ddDlrTypeArrowhead</vt:lpstr>
      <vt:lpstr>ddDlrTypePO</vt:lpstr>
      <vt:lpstr>ddDPDCollDedMotorcycleAndNonFranchised</vt:lpstr>
      <vt:lpstr>ddEmpty</vt:lpstr>
      <vt:lpstr>ddEquipFran</vt:lpstr>
      <vt:lpstr>ddFPLimit</vt:lpstr>
      <vt:lpstr>ddFranchise</vt:lpstr>
      <vt:lpstr>ddGKDedAll</vt:lpstr>
      <vt:lpstr>ddGKDedMotorcycleAndNonFranchised</vt:lpstr>
      <vt:lpstr>ddGLClassCodes</vt:lpstr>
      <vt:lpstr>ddGLClasses</vt:lpstr>
      <vt:lpstr>ddGrAEOLimit</vt:lpstr>
      <vt:lpstr>ddGrAutoLiability</vt:lpstr>
      <vt:lpstr>ddGrDiscr3rdDed</vt:lpstr>
      <vt:lpstr>ddGrDiscr3rdLimit</vt:lpstr>
      <vt:lpstr>ddGrDiscrDed</vt:lpstr>
      <vt:lpstr>ddGrDOCCompDed</vt:lpstr>
      <vt:lpstr>ddGrDOCLimit</vt:lpstr>
      <vt:lpstr>ddGrMedPayLmt</vt:lpstr>
      <vt:lpstr>ddLiabLimit</vt:lpstr>
      <vt:lpstr>ddLocMain</vt:lpstr>
      <vt:lpstr>ddLocs</vt:lpstr>
      <vt:lpstr>ddLRLiabDedOpts</vt:lpstr>
      <vt:lpstr>ddMineSub</vt:lpstr>
      <vt:lpstr>ddMotorCycleFran</vt:lpstr>
      <vt:lpstr>ddNFTypes</vt:lpstr>
      <vt:lpstr>ddPctRpr</vt:lpstr>
      <vt:lpstr>ddPropertyDedOpts</vt:lpstr>
      <vt:lpstr>ddRowHtAuto</vt:lpstr>
      <vt:lpstr>ddRPSubAgentNos</vt:lpstr>
      <vt:lpstr>ddRVFran</vt:lpstr>
      <vt:lpstr>ddSize</vt:lpstr>
      <vt:lpstr>ddSpecialClasses</vt:lpstr>
      <vt:lpstr>ddSprinkler</vt:lpstr>
      <vt:lpstr>ddStates</vt:lpstr>
      <vt:lpstr>ddTankContents</vt:lpstr>
      <vt:lpstr>ddTCTSize</vt:lpstr>
      <vt:lpstr>ddTiers</vt:lpstr>
      <vt:lpstr>ddTiersMods</vt:lpstr>
      <vt:lpstr>ddTrkFran</vt:lpstr>
      <vt:lpstr>ddTrlrFran</vt:lpstr>
      <vt:lpstr>ddWindHailDed</vt:lpstr>
      <vt:lpstr>ddWSSubAgentNos</vt:lpstr>
      <vt:lpstr>ddYesNo</vt:lpstr>
      <vt:lpstr>E_BINC_OrdLaw</vt:lpstr>
      <vt:lpstr>E_Bldg_Coinsurance</vt:lpstr>
      <vt:lpstr>E_Bldg_Deductible</vt:lpstr>
      <vt:lpstr>E_Bldg_Deductible_Type</vt:lpstr>
      <vt:lpstr>E_BldgLmt_Lookup</vt:lpstr>
      <vt:lpstr>E_BPP_Blanket</vt:lpstr>
      <vt:lpstr>E_BPP_Coinsurance</vt:lpstr>
      <vt:lpstr>E_BPP_Deductible</vt:lpstr>
      <vt:lpstr>E_BPP_Valuation</vt:lpstr>
      <vt:lpstr>E_BusIncBlanket</vt:lpstr>
      <vt:lpstr>E_Business_EExp</vt:lpstr>
      <vt:lpstr>E_Comment_rowht</vt:lpstr>
      <vt:lpstr>E_DTYRP</vt:lpstr>
      <vt:lpstr>E_Earthquake_BINC_Flag</vt:lpstr>
      <vt:lpstr>E_FDSC_Covg</vt:lpstr>
      <vt:lpstr>E_FireLegalLimits</vt:lpstr>
      <vt:lpstr>E_IndemnityType</vt:lpstr>
      <vt:lpstr>E_Locs_BINC_Limit</vt:lpstr>
      <vt:lpstr>E_Loss_Payment_Eexp</vt:lpstr>
      <vt:lpstr>E_Mech_Brkdwn</vt:lpstr>
      <vt:lpstr>E_OrdLaw_A</vt:lpstr>
      <vt:lpstr>E_OrdLaw_A_Flag</vt:lpstr>
      <vt:lpstr>E_OrdLaw_B</vt:lpstr>
      <vt:lpstr>E_OrdLaw_B_Pct</vt:lpstr>
      <vt:lpstr>E_OrdLaw_C</vt:lpstr>
      <vt:lpstr>E_OrdLaw_C_Pct</vt:lpstr>
      <vt:lpstr>E_Prop_Bldg_EQ_DedPct</vt:lpstr>
      <vt:lpstr>E_Prop_Bldg_EQ_Flag</vt:lpstr>
      <vt:lpstr>E_Prop_BPP_EQ</vt:lpstr>
      <vt:lpstr>E_Prop_BPP_EQ_DedPct</vt:lpstr>
      <vt:lpstr>E_Prop_EExp_EQ</vt:lpstr>
      <vt:lpstr>E_Prop_EExp_OrdLaw</vt:lpstr>
      <vt:lpstr>E_Prop_EQ_EEXP_DedPct</vt:lpstr>
      <vt:lpstr>E_Prop_LimitCol</vt:lpstr>
      <vt:lpstr>E_Prop_Payroll</vt:lpstr>
      <vt:lpstr>E_PropCopyLoc</vt:lpstr>
      <vt:lpstr>E_PropHoldLocs</vt:lpstr>
      <vt:lpstr>E_PropLoc</vt:lpstr>
      <vt:lpstr>E_PropLoc_BPP_Blanket</vt:lpstr>
      <vt:lpstr>E_PropLoc_BPP_Limit</vt:lpstr>
      <vt:lpstr>E_PropLocCol</vt:lpstr>
      <vt:lpstr>E_PropSort</vt:lpstr>
      <vt:lpstr>E_PropTemplate</vt:lpstr>
      <vt:lpstr>E_Reconstruction_Cost</vt:lpstr>
      <vt:lpstr>E_Spec_Instrs</vt:lpstr>
      <vt:lpstr>E_Start</vt:lpstr>
      <vt:lpstr>EQDedLst</vt:lpstr>
      <vt:lpstr>F_BEE_Additional_Exp</vt:lpstr>
      <vt:lpstr>F_BEE_BasicPolicy</vt:lpstr>
      <vt:lpstr>F_BEE_EQ</vt:lpstr>
      <vt:lpstr>F_BEE_Hardware_Val</vt:lpstr>
      <vt:lpstr>F_BEE_Special</vt:lpstr>
      <vt:lpstr>F_BEE_SurgeProt</vt:lpstr>
      <vt:lpstr>F_BEEC_Blkt</vt:lpstr>
      <vt:lpstr>F_BEECopyLoc</vt:lpstr>
      <vt:lpstr>F_BEEHoldLocs</vt:lpstr>
      <vt:lpstr>F_BEELoc</vt:lpstr>
      <vt:lpstr>F_BEELocCol</vt:lpstr>
      <vt:lpstr>F_BEETemplate</vt:lpstr>
      <vt:lpstr>F_Comment_rowht</vt:lpstr>
      <vt:lpstr>F_EQBEECriteria</vt:lpstr>
      <vt:lpstr>F_EQBEESumRange</vt:lpstr>
      <vt:lpstr>F_EQPropertyCriteria</vt:lpstr>
      <vt:lpstr>F_EQPropertySumRange</vt:lpstr>
      <vt:lpstr>F_MISC_Coins</vt:lpstr>
      <vt:lpstr>F_MISC_DedAmt</vt:lpstr>
      <vt:lpstr>F_Signs_Limit</vt:lpstr>
      <vt:lpstr>F_Signs_Type</vt:lpstr>
      <vt:lpstr>F_SignsCopyLoc</vt:lpstr>
      <vt:lpstr>F_SignsHoldLocs</vt:lpstr>
      <vt:lpstr>F_SignsLoc</vt:lpstr>
      <vt:lpstr>F_SignsLocCol</vt:lpstr>
      <vt:lpstr>F_SignsTemplate</vt:lpstr>
      <vt:lpstr>F_Spec_Comments</vt:lpstr>
      <vt:lpstr>F_Start</vt:lpstr>
      <vt:lpstr>F_UtilitiesCopyLoc</vt:lpstr>
      <vt:lpstr>F_UtilitiesHoldLocs</vt:lpstr>
      <vt:lpstr>F_UtilitiesLoc</vt:lpstr>
      <vt:lpstr>F_UtilitiesLocCol</vt:lpstr>
      <vt:lpstr>F_UtilitiesTemplate</vt:lpstr>
      <vt:lpstr>F_Utility_Basis</vt:lpstr>
      <vt:lpstr>F_Utility_Comm_Supply</vt:lpstr>
      <vt:lpstr>F_Utility_Communication_Lines</vt:lpstr>
      <vt:lpstr>F_Utility_EQ</vt:lpstr>
      <vt:lpstr>F_Utility_Limit</vt:lpstr>
      <vt:lpstr>F_Utility_Overhead_Power_Lines</vt:lpstr>
      <vt:lpstr>F_Utility_Power_Supply</vt:lpstr>
      <vt:lpstr>F_Utility_Svcs_Limit</vt:lpstr>
      <vt:lpstr>F_Utility_Water_Code</vt:lpstr>
      <vt:lpstr>fiduciaryBANK</vt:lpstr>
      <vt:lpstr>G_Coinsurance</vt:lpstr>
      <vt:lpstr>G_Comment_rowht</vt:lpstr>
      <vt:lpstr>G_DupRec_stg</vt:lpstr>
      <vt:lpstr>G_DupRecdFct</vt:lpstr>
      <vt:lpstr>G_Employee_Tools_Ded</vt:lpstr>
      <vt:lpstr>G_EQToolsCriteria</vt:lpstr>
      <vt:lpstr>G_EQToolsSumRange</vt:lpstr>
      <vt:lpstr>G_IMMiscCopyLoc</vt:lpstr>
      <vt:lpstr>G_IMMiscHoldLocs</vt:lpstr>
      <vt:lpstr>G_IMMiscLoc</vt:lpstr>
      <vt:lpstr>G_IMMiscLocCol</vt:lpstr>
      <vt:lpstr>G_IMMiscTemplate</vt:lpstr>
      <vt:lpstr>G_Motor_Tr_Cargo_Ded</vt:lpstr>
      <vt:lpstr>G_MTC_type</vt:lpstr>
      <vt:lpstr>G_Recept_Mfg</vt:lpstr>
      <vt:lpstr>G_Signs_comments</vt:lpstr>
      <vt:lpstr>G_Signs_Ded_Amt</vt:lpstr>
      <vt:lpstr>G_Signs_Deductible</vt:lpstr>
      <vt:lpstr>G_Signs_Limit</vt:lpstr>
      <vt:lpstr>G_Start</vt:lpstr>
      <vt:lpstr>G_Tools_ARLimit</vt:lpstr>
      <vt:lpstr>G_Tools_ARPercent</vt:lpstr>
      <vt:lpstr>G_Tools_Employee_Count</vt:lpstr>
      <vt:lpstr>G_Tools_Employee_Limit</vt:lpstr>
      <vt:lpstr>G_Tools_Papers</vt:lpstr>
      <vt:lpstr>G_Tools_Receptacle_Class</vt:lpstr>
      <vt:lpstr>G_ToolsCopyLoc</vt:lpstr>
      <vt:lpstr>G_ToolsHoldLocs</vt:lpstr>
      <vt:lpstr>G_ToolsLoc</vt:lpstr>
      <vt:lpstr>G_ToolsLocCol</vt:lpstr>
      <vt:lpstr>G_ToolsSort</vt:lpstr>
      <vt:lpstr>G_ToolsTemplate</vt:lpstr>
      <vt:lpstr>G_Valuable_Papers_Ded</vt:lpstr>
      <vt:lpstr>GRLiabDedOpts</vt:lpstr>
      <vt:lpstr>H_Admin_Flag</vt:lpstr>
      <vt:lpstr>H_Admin_Name</vt:lpstr>
      <vt:lpstr>H_Comment_rowht</vt:lpstr>
      <vt:lpstr>H_Computer_Limit</vt:lpstr>
      <vt:lpstr>H_Counterfeit_Deductible</vt:lpstr>
      <vt:lpstr>H_Counterfeit_Limit</vt:lpstr>
      <vt:lpstr>H_CrimeCopyLoc</vt:lpstr>
      <vt:lpstr>H_CrimeHoldLocs</vt:lpstr>
      <vt:lpstr>H_CrimeLoc</vt:lpstr>
      <vt:lpstr>H_CrimeLocCol</vt:lpstr>
      <vt:lpstr>H_CrimeSort</vt:lpstr>
      <vt:lpstr>H_CrimeTemplate</vt:lpstr>
      <vt:lpstr>H_EmpBenPlan_Name</vt:lpstr>
      <vt:lpstr>H_Forge_Deductible</vt:lpstr>
      <vt:lpstr>H_Forge_Limit</vt:lpstr>
      <vt:lpstr>H_Fraud_Deductible</vt:lpstr>
      <vt:lpstr>H_Loc_INSO_Limit</vt:lpstr>
      <vt:lpstr>H_Loc_INTM_Limit</vt:lpstr>
      <vt:lpstr>H_Loc_OUTP_Limit</vt:lpstr>
      <vt:lpstr>H_LocDedAmount</vt:lpstr>
      <vt:lpstr>H_MoneyHndlr_Count</vt:lpstr>
      <vt:lpstr>H_OthEmpl_Count</vt:lpstr>
      <vt:lpstr>H_OwnrOffcr_Count</vt:lpstr>
      <vt:lpstr>H_Prot_Dvcs_grid</vt:lpstr>
      <vt:lpstr>H_Ratable_Employees</vt:lpstr>
      <vt:lpstr>H_Start</vt:lpstr>
      <vt:lpstr>H_Theft_Deductible</vt:lpstr>
      <vt:lpstr>H_Theft_Limit</vt:lpstr>
      <vt:lpstr>H_Total_Employees</vt:lpstr>
      <vt:lpstr>HELP_HidePollution1</vt:lpstr>
      <vt:lpstr>HELP_HidePollution2</vt:lpstr>
      <vt:lpstr>I_AuAddPIPSymbolLst</vt:lpstr>
      <vt:lpstr>I_AuAggLimit</vt:lpstr>
      <vt:lpstr>I_AuCombLimit</vt:lpstr>
      <vt:lpstr>I_AuComplDedFct</vt:lpstr>
      <vt:lpstr>I_AuCSLLiabLimit</vt:lpstr>
      <vt:lpstr>I_AuLiabDedAmt</vt:lpstr>
      <vt:lpstr>I_AuLiabDedTypeCd</vt:lpstr>
      <vt:lpstr>I_AuLiabSymbolLst</vt:lpstr>
      <vt:lpstr>I_AuMedPayBenefit</vt:lpstr>
      <vt:lpstr>I_AuMedPayLimit</vt:lpstr>
      <vt:lpstr>I_AumedPaySymbolLst</vt:lpstr>
      <vt:lpstr>I_AuMedPayTypeInd</vt:lpstr>
      <vt:lpstr>I_AuNoFltPIP2ThrshAmt</vt:lpstr>
      <vt:lpstr>I_AuNoFltPIPThrshAmt</vt:lpstr>
      <vt:lpstr>I_AuPIPSymbolLst</vt:lpstr>
      <vt:lpstr>I_AuUIMCombLimit</vt:lpstr>
      <vt:lpstr>I_AuUninsuredMotorAmount</vt:lpstr>
      <vt:lpstr>I_AuUninsuredSymbolLst</vt:lpstr>
      <vt:lpstr>I_Comment_rowht</vt:lpstr>
      <vt:lpstr>I_Other_than_Auto_Liability</vt:lpstr>
      <vt:lpstr>I_Start</vt:lpstr>
      <vt:lpstr>I_UnderInsured_Quote_Sel</vt:lpstr>
      <vt:lpstr>ISFConstructionCode</vt:lpstr>
      <vt:lpstr>J_AuChargeTypeInd</vt:lpstr>
      <vt:lpstr>J_AuInputRtFct</vt:lpstr>
      <vt:lpstr>J_AuInputRtFctYN</vt:lpstr>
      <vt:lpstr>J_CG_LegalDir</vt:lpstr>
      <vt:lpstr>J_CG_Pred_Ded</vt:lpstr>
      <vt:lpstr>J_ClassIAEmplCnt</vt:lpstr>
      <vt:lpstr>J_ClassIBEmplCnt</vt:lpstr>
      <vt:lpstr>J_ClassIIAEmplCnt</vt:lpstr>
      <vt:lpstr>J_ClassIIBEmplCnt</vt:lpstr>
      <vt:lpstr>J_CustGoodLmt2</vt:lpstr>
      <vt:lpstr>J_CustGoodsLmt</vt:lpstr>
      <vt:lpstr>J_DlrPlates</vt:lpstr>
      <vt:lpstr>J_EmplCopyLoc</vt:lpstr>
      <vt:lpstr>J_EmplHoldLocs</vt:lpstr>
      <vt:lpstr>J_EmplLoc</vt:lpstr>
      <vt:lpstr>J_EmplLocCol</vt:lpstr>
      <vt:lpstr>J_EmplSort</vt:lpstr>
      <vt:lpstr>J_EmplTemplate</vt:lpstr>
      <vt:lpstr>J_Equip_DlrPlates_text</vt:lpstr>
      <vt:lpstr>J_EquipDlr_PlateCnt</vt:lpstr>
      <vt:lpstr>J_EstAnnualRemun</vt:lpstr>
      <vt:lpstr>J_EstClericalAnnRemun</vt:lpstr>
      <vt:lpstr>J_EstOthAnnRemun</vt:lpstr>
      <vt:lpstr>J_GarageOperators</vt:lpstr>
      <vt:lpstr>J_GKCGCopyLoc</vt:lpstr>
      <vt:lpstr>J_GKCGHoldLocs</vt:lpstr>
      <vt:lpstr>J_GKCGLoc</vt:lpstr>
      <vt:lpstr>J_GKCGLocCol</vt:lpstr>
      <vt:lpstr>J_GKCGSort</vt:lpstr>
      <vt:lpstr>J_GKCGTemplate</vt:lpstr>
      <vt:lpstr>J_GKL_CollDedAmt</vt:lpstr>
      <vt:lpstr>J_GKL_CompDedAmts</vt:lpstr>
      <vt:lpstr>J_GKLCompSymbolLst</vt:lpstr>
      <vt:lpstr>J_GKLL_CollLimit</vt:lpstr>
      <vt:lpstr>J_GKLLLimit</vt:lpstr>
      <vt:lpstr>J_GKP_Pred_Ded</vt:lpstr>
      <vt:lpstr>J_GrCollLDedAmt</vt:lpstr>
      <vt:lpstr>J_GrLegalDirTypeCd</vt:lpstr>
      <vt:lpstr>J_GrPrimOrExcessTypeCd</vt:lpstr>
      <vt:lpstr>J_GrSCLDedAmts</vt:lpstr>
      <vt:lpstr>J_PartTimeIAEmplCnt</vt:lpstr>
      <vt:lpstr>J_PartTimeIBEmplCnt</vt:lpstr>
      <vt:lpstr>J_Start</vt:lpstr>
      <vt:lpstr>K_3rdPty_DedAmt</vt:lpstr>
      <vt:lpstr>K_3rdPty_Lmt</vt:lpstr>
      <vt:lpstr>K_3rdPty_x</vt:lpstr>
      <vt:lpstr>K_AEO_ded</vt:lpstr>
      <vt:lpstr>K_AEO_GrossSales</vt:lpstr>
      <vt:lpstr>K_AEO_Sel</vt:lpstr>
      <vt:lpstr>K_All_Perils_Ded_x</vt:lpstr>
      <vt:lpstr>K_Au_EROM_DedAmt_710008</vt:lpstr>
      <vt:lpstr>K_AuDocUmOvrd</vt:lpstr>
      <vt:lpstr>K_AuMedPayLimit_172007</vt:lpstr>
      <vt:lpstr>K_AuSelCovgsLst</vt:lpstr>
      <vt:lpstr>K_BroadFormDed</vt:lpstr>
      <vt:lpstr>K_BroadFormSel</vt:lpstr>
      <vt:lpstr>K_Comment_rowht</vt:lpstr>
      <vt:lpstr>K_DataTheft_DedAmt</vt:lpstr>
      <vt:lpstr>K_DataTheft_Lmt</vt:lpstr>
      <vt:lpstr>K_DataTheft_x</vt:lpstr>
      <vt:lpstr>K_DD_PIP</vt:lpstr>
      <vt:lpstr>K_DD_rowht</vt:lpstr>
      <vt:lpstr>K_DDTemplate</vt:lpstr>
      <vt:lpstr>K_DefenseForProd_DedAmt</vt:lpstr>
      <vt:lpstr>K_DefForProdRelated_x</vt:lpstr>
      <vt:lpstr>K_Desg_Names</vt:lpstr>
      <vt:lpstr>K_Desg_UM</vt:lpstr>
      <vt:lpstr>K_Desg_UMLmt</vt:lpstr>
      <vt:lpstr>K_Disc_DedAmt</vt:lpstr>
      <vt:lpstr>K_Disc_x</vt:lpstr>
      <vt:lpstr>K_DOC_MedPaySel</vt:lpstr>
      <vt:lpstr>K_Doc_Names</vt:lpstr>
      <vt:lpstr>K_DOC_PD_Coll_Ded</vt:lpstr>
      <vt:lpstr>K_DOC_PD_Comp_Ded</vt:lpstr>
      <vt:lpstr>K_DOC_PhysDam_x</vt:lpstr>
      <vt:lpstr>K_DOC_rowht</vt:lpstr>
      <vt:lpstr>K_DOC_Sel</vt:lpstr>
      <vt:lpstr>K_DOC_Start</vt:lpstr>
      <vt:lpstr>K_DOCTemplate</vt:lpstr>
      <vt:lpstr>K_DTRP_Sel</vt:lpstr>
      <vt:lpstr>K_EmplBene_x</vt:lpstr>
      <vt:lpstr>K_ExtBroad_x</vt:lpstr>
      <vt:lpstr>K_FellowEmp_x</vt:lpstr>
      <vt:lpstr>K_LDamCA_DedAmt</vt:lpstr>
      <vt:lpstr>K_LDamCA_Lmt</vt:lpstr>
      <vt:lpstr>K_LegalDam_x</vt:lpstr>
      <vt:lpstr>K_LegDamCA_x</vt:lpstr>
      <vt:lpstr>K_OGP_x</vt:lpstr>
      <vt:lpstr>K_Start</vt:lpstr>
      <vt:lpstr>L_Avg_Veh_Value</vt:lpstr>
      <vt:lpstr>L_Blanket</vt:lpstr>
      <vt:lpstr>L_Bldg_Pct</vt:lpstr>
      <vt:lpstr>L_Bldg_Val</vt:lpstr>
      <vt:lpstr>L_Coll_Ded</vt:lpstr>
      <vt:lpstr>L_Coll_Ded_All</vt:lpstr>
      <vt:lpstr>L_Coll_Lmt</vt:lpstr>
      <vt:lpstr>L_Comp_Ded</vt:lpstr>
      <vt:lpstr>L_Comp_Lmt</vt:lpstr>
      <vt:lpstr>L_Comp_SCL</vt:lpstr>
      <vt:lpstr>L_CompDed_Formula</vt:lpstr>
      <vt:lpstr>L_DimVal_x</vt:lpstr>
      <vt:lpstr>L_Dlr_Driveaway_x</vt:lpstr>
      <vt:lpstr>L_Dlr_Labor_Rpr_Pct</vt:lpstr>
      <vt:lpstr>L_Dlr_Labor_Rpr_YN</vt:lpstr>
      <vt:lpstr>L_Dlr_parts_repair_YN</vt:lpstr>
      <vt:lpstr>L_DlrPD_CopyLoc</vt:lpstr>
      <vt:lpstr>L_DlrPD_HoldLocs</vt:lpstr>
      <vt:lpstr>L_DlrPD_LocCol</vt:lpstr>
      <vt:lpstr>L_DPD_comment_rowht</vt:lpstr>
      <vt:lpstr>L_DPD_Other_rowht</vt:lpstr>
      <vt:lpstr>L_Fleet_Ind</vt:lpstr>
      <vt:lpstr>L_FP_Ded</vt:lpstr>
      <vt:lpstr>L_FP_InvVal</vt:lpstr>
      <vt:lpstr>L_FP_Limit</vt:lpstr>
      <vt:lpstr>L_Inventory_NumUnits</vt:lpstr>
      <vt:lpstr>L_Loc_DlrPlts</vt:lpstr>
      <vt:lpstr>L_Loc_WindHail_Ded</vt:lpstr>
      <vt:lpstr>L_nonSTDLot_Pct</vt:lpstr>
      <vt:lpstr>L_nonSTDLot_Val</vt:lpstr>
      <vt:lpstr>L_OTC_Ded_All</vt:lpstr>
      <vt:lpstr>L_PhysDam_Loc</vt:lpstr>
      <vt:lpstr>L_PhysDam_Sort</vt:lpstr>
      <vt:lpstr>L_PhysDam_Symb</vt:lpstr>
      <vt:lpstr>L_PhysDam_Template</vt:lpstr>
      <vt:lpstr>L_Pred_CollDed</vt:lpstr>
      <vt:lpstr>L_Pred_CompDed</vt:lpstr>
      <vt:lpstr>L_Rptng</vt:lpstr>
      <vt:lpstr>L_Start</vt:lpstr>
      <vt:lpstr>L_STDLot_Pct</vt:lpstr>
      <vt:lpstr>L_STDLot_Val</vt:lpstr>
      <vt:lpstr>L_Veh_CollDed</vt:lpstr>
      <vt:lpstr>L_Veh_CompDed</vt:lpstr>
      <vt:lpstr>L_Veh_GVW</vt:lpstr>
      <vt:lpstr>L_Veh_Loc</vt:lpstr>
      <vt:lpstr>L_Veh_Make</vt:lpstr>
      <vt:lpstr>L_Veh_Model</vt:lpstr>
      <vt:lpstr>L_Veh_Radius</vt:lpstr>
      <vt:lpstr>L_Veh_Size</vt:lpstr>
      <vt:lpstr>L_Veh_State</vt:lpstr>
      <vt:lpstr>L_Veh_Template</vt:lpstr>
      <vt:lpstr>L_Veh_Type</vt:lpstr>
      <vt:lpstr>L_Veh_Use</vt:lpstr>
      <vt:lpstr>L_Veh_Value</vt:lpstr>
      <vt:lpstr>L_Veh_VIN</vt:lpstr>
      <vt:lpstr>L_Veh_Year</vt:lpstr>
      <vt:lpstr>L_Veh_Zip</vt:lpstr>
      <vt:lpstr>L_VIN_Weight</vt:lpstr>
      <vt:lpstr>L_WindHail_Ded</vt:lpstr>
      <vt:lpstr>M_Aggregate_Limit</vt:lpstr>
      <vt:lpstr>M_Cargo_Limit</vt:lpstr>
      <vt:lpstr>M_Cargo_Radius</vt:lpstr>
      <vt:lpstr>M_ClassCd</vt:lpstr>
      <vt:lpstr>M_ClassCopyLoc</vt:lpstr>
      <vt:lpstr>M_ClassHoldLocs</vt:lpstr>
      <vt:lpstr>M_ClassLoc</vt:lpstr>
      <vt:lpstr>M_ClassLocCol</vt:lpstr>
      <vt:lpstr>M_ClassTemplate</vt:lpstr>
      <vt:lpstr>M_Comment_rowht</vt:lpstr>
      <vt:lpstr>M_Each_Occ_Limit</vt:lpstr>
      <vt:lpstr>M_Fire_Damage_Limit</vt:lpstr>
      <vt:lpstr>M_Injury_Limit</vt:lpstr>
      <vt:lpstr>M_Loc_Description</vt:lpstr>
      <vt:lpstr>M_Loc_Premium_Basis</vt:lpstr>
      <vt:lpstr>M_LocDesc_4copy</vt:lpstr>
      <vt:lpstr>M_Medical_Expense</vt:lpstr>
      <vt:lpstr>M_Products_and_Completed</vt:lpstr>
      <vt:lpstr>M_RatingBasis</vt:lpstr>
      <vt:lpstr>M_Start</vt:lpstr>
      <vt:lpstr>N_Addl_PIP_ded</vt:lpstr>
      <vt:lpstr>N_Addl_PIP_Symbol</vt:lpstr>
      <vt:lpstr>N_AuCombLimit</vt:lpstr>
      <vt:lpstr>N_AuMedPayLimit</vt:lpstr>
      <vt:lpstr>N_AuMedPayTypeInd</vt:lpstr>
      <vt:lpstr>N_AuNoFltPIP2ThrshAmt</vt:lpstr>
      <vt:lpstr>N_AuNoFltPIPThrshAmt</vt:lpstr>
      <vt:lpstr>N_AuUIMCombLimit</vt:lpstr>
      <vt:lpstr>N_AuUnderinsuredMotorSel</vt:lpstr>
      <vt:lpstr>N_AuUninsuredMotorSel</vt:lpstr>
      <vt:lpstr>N_Collision_Symbols</vt:lpstr>
      <vt:lpstr>N_Liab_Symbols</vt:lpstr>
      <vt:lpstr>N_Liability_Deductible</vt:lpstr>
      <vt:lpstr>N_Liability_Deductible_Basis</vt:lpstr>
      <vt:lpstr>N_Liability_Limit</vt:lpstr>
      <vt:lpstr>N_MedPay_Symbol</vt:lpstr>
      <vt:lpstr>N_OTC_Symbols</vt:lpstr>
      <vt:lpstr>N_PD_Coll_Cont_Deductible</vt:lpstr>
      <vt:lpstr>N_PD_Contingent_Deductible</vt:lpstr>
      <vt:lpstr>N_PD_OTC_Type</vt:lpstr>
      <vt:lpstr>N_PIP_Symbol</vt:lpstr>
      <vt:lpstr>N_Start</vt:lpstr>
      <vt:lpstr>N_TotalReceipts</vt:lpstr>
      <vt:lpstr>N_UIM_Symbol</vt:lpstr>
      <vt:lpstr>N_UM_Symbol</vt:lpstr>
      <vt:lpstr>N_UW_Comment_rowht</vt:lpstr>
      <vt:lpstr>N_UW_Other_rowht</vt:lpstr>
      <vt:lpstr>Narr_Acct_Name</vt:lpstr>
      <vt:lpstr>Narr_AcctOvw</vt:lpstr>
      <vt:lpstr>Narr_AE</vt:lpstr>
      <vt:lpstr>Narr_AllyRel</vt:lpstr>
      <vt:lpstr>Narr_AllyRel0</vt:lpstr>
      <vt:lpstr>Narr_AllyRel2</vt:lpstr>
      <vt:lpstr>Narr_AttChkLst</vt:lpstr>
      <vt:lpstr>Narr_BAC_Cd</vt:lpstr>
      <vt:lpstr>Narr_Exp_Date</vt:lpstr>
      <vt:lpstr>Narr_Needby_Dt</vt:lpstr>
      <vt:lpstr>Narr_PriorHarcoQ</vt:lpstr>
      <vt:lpstr>Narr_Q3</vt:lpstr>
      <vt:lpstr>Narr_Q4</vt:lpstr>
      <vt:lpstr>Narr_Q5</vt:lpstr>
      <vt:lpstr>Narr_QuoteLYr</vt:lpstr>
      <vt:lpstr>Narr_QuoteLYrYes</vt:lpstr>
      <vt:lpstr>Narr_RSM</vt:lpstr>
      <vt:lpstr>Narr_YesNoNA</vt:lpstr>
      <vt:lpstr>NewLocBldgCols</vt:lpstr>
      <vt:lpstr>NewLocsColumn</vt:lpstr>
      <vt:lpstr>NoSkipCopyRanges</vt:lpstr>
      <vt:lpstr>P_Comment_rowht</vt:lpstr>
      <vt:lpstr>P_EmplCopyLoc</vt:lpstr>
      <vt:lpstr>P_EmplHoldLoc</vt:lpstr>
      <vt:lpstr>P_EmplLoc</vt:lpstr>
      <vt:lpstr>P_EmplLocCol</vt:lpstr>
      <vt:lpstr>P_EmplSort</vt:lpstr>
      <vt:lpstr>P_EmplTemplate</vt:lpstr>
      <vt:lpstr>P_FT_EmplCnt</vt:lpstr>
      <vt:lpstr>P_PollDed</vt:lpstr>
      <vt:lpstr>P_PollLiabLimit</vt:lpstr>
      <vt:lpstr>P_PollOnly_UW_Qs</vt:lpstr>
      <vt:lpstr>P_PollTemplate</vt:lpstr>
      <vt:lpstr>P_PT_EmplCnt</vt:lpstr>
      <vt:lpstr>P_Start</vt:lpstr>
      <vt:lpstr>P_TankCapacity</vt:lpstr>
      <vt:lpstr>P_TankContents</vt:lpstr>
      <vt:lpstr>P_TankCopyLoc</vt:lpstr>
      <vt:lpstr>P_TankHoldLoc</vt:lpstr>
      <vt:lpstr>P_TankInstallDate</vt:lpstr>
      <vt:lpstr>P_TankLocCol</vt:lpstr>
      <vt:lpstr>P_TankLoczz</vt:lpstr>
      <vt:lpstr>P_TankNum</vt:lpstr>
      <vt:lpstr>P_TankOtherDesc</vt:lpstr>
      <vt:lpstr>P_TankSort</vt:lpstr>
      <vt:lpstr>P_TankType</vt:lpstr>
      <vt:lpstr>P_UW_2</vt:lpstr>
      <vt:lpstr>P_UW_3</vt:lpstr>
      <vt:lpstr>P_UW_4</vt:lpstr>
      <vt:lpstr>P_UW_7</vt:lpstr>
      <vt:lpstr>P_UW_9</vt:lpstr>
      <vt:lpstr>PIPStList</vt:lpstr>
      <vt:lpstr>'CAT-Template'!Print_Area</vt:lpstr>
      <vt:lpstr>'C-Locs&amp;AIs'!Print_Area</vt:lpstr>
      <vt:lpstr>Contacts!Print_Area</vt:lpstr>
      <vt:lpstr>'E-Prop'!Print_Area</vt:lpstr>
      <vt:lpstr>F!Print_Area</vt:lpstr>
      <vt:lpstr>'G-IM'!Print_Area</vt:lpstr>
      <vt:lpstr>'H-Crime'!Print_Area</vt:lpstr>
      <vt:lpstr>HELP!Print_Area</vt:lpstr>
      <vt:lpstr>'HELP-Validation'!Print_Area</vt:lpstr>
      <vt:lpstr>J!Print_Area</vt:lpstr>
      <vt:lpstr>K!Print_Area</vt:lpstr>
      <vt:lpstr>'L-DPD'!Print_Area</vt:lpstr>
      <vt:lpstr>'M-GL'!Print_Area</vt:lpstr>
      <vt:lpstr>'N-L&amp;R'!Print_Area</vt:lpstr>
      <vt:lpstr>'P-Pollution'!Print_Area</vt:lpstr>
      <vt:lpstr>'Q-Umb'!Print_Area</vt:lpstr>
      <vt:lpstr>REF!Print_Area</vt:lpstr>
      <vt:lpstr>ReNum!Print_Area</vt:lpstr>
      <vt:lpstr>Rev!Print_Area</vt:lpstr>
      <vt:lpstr>'R-LossCosts'!Print_Area</vt:lpstr>
      <vt:lpstr>'Supporting Info'!Print_Area</vt:lpstr>
      <vt:lpstr>'UW Q''s'!Print_Area</vt:lpstr>
      <vt:lpstr>Validation!Print_Area</vt:lpstr>
      <vt:lpstr>ZZ_Control!Print_Area</vt:lpstr>
      <vt:lpstr>ProtClassCd</vt:lpstr>
      <vt:lpstr>Q_Aggregate_Limit_Flag</vt:lpstr>
      <vt:lpstr>Q_Carrier_Policy_Number</vt:lpstr>
      <vt:lpstr>Q_Desig_Pct</vt:lpstr>
      <vt:lpstr>Q_Desig_Pers</vt:lpstr>
      <vt:lpstr>Q_Desig_Titles</vt:lpstr>
      <vt:lpstr>Q_EmployeeBenefits</vt:lpstr>
      <vt:lpstr>Q_Limit</vt:lpstr>
      <vt:lpstr>Q_NewSales_Rcpts</vt:lpstr>
      <vt:lpstr>Q_NewSvc_Rcpts</vt:lpstr>
      <vt:lpstr>Q_NotOwned_Shuttle</vt:lpstr>
      <vt:lpstr>Q_Other_Desc</vt:lpstr>
      <vt:lpstr>Q_Other_Rcpts</vt:lpstr>
      <vt:lpstr>Q_Ownd_Veh_Cnts</vt:lpstr>
      <vt:lpstr>Q_Owned_Shuttle</vt:lpstr>
      <vt:lpstr>Q_PersUmbTemplate</vt:lpstr>
      <vt:lpstr>Q_Policy_Type</vt:lpstr>
      <vt:lpstr>Q_Retention_Flag</vt:lpstr>
      <vt:lpstr>Q_Start</vt:lpstr>
      <vt:lpstr>Q_SvcParts_Rcpts</vt:lpstr>
      <vt:lpstr>Q_Underlying_All</vt:lpstr>
      <vt:lpstr>Q_UnderlyingTemplate</vt:lpstr>
      <vt:lpstr>Q_UsedSales_Rcpts</vt:lpstr>
      <vt:lpstr>R_Agency_Num</vt:lpstr>
      <vt:lpstr>R_App_Type</vt:lpstr>
      <vt:lpstr>R_B_BGr1RateOvrdFct</vt:lpstr>
      <vt:lpstr>R_B_BGr2RateOvrdFct</vt:lpstr>
      <vt:lpstr>R_B_ClassCd</vt:lpstr>
      <vt:lpstr>R_BGr1RateOvrdFct</vt:lpstr>
      <vt:lpstr>R_BGr1RateTypeCd</vt:lpstr>
      <vt:lpstr>R_BGr2ConstSymCd</vt:lpstr>
      <vt:lpstr>R_BGr2RateOvrdFct</vt:lpstr>
      <vt:lpstr>R_BGr2SymbolCd</vt:lpstr>
      <vt:lpstr>R_Bldg_Blkt</vt:lpstr>
      <vt:lpstr>R_BPPRG</vt:lpstr>
      <vt:lpstr>R_Broker</vt:lpstr>
      <vt:lpstr>R_ClassCd</vt:lpstr>
      <vt:lpstr>R_ConstSymbolCd</vt:lpstr>
      <vt:lpstr>R_CopyLoc</vt:lpstr>
      <vt:lpstr>R_HoldLocs</vt:lpstr>
      <vt:lpstr>R_LocCols</vt:lpstr>
      <vt:lpstr>R_LossCostDt</vt:lpstr>
      <vt:lpstr>R_LossLoc</vt:lpstr>
      <vt:lpstr>R_LossSort</vt:lpstr>
      <vt:lpstr>R_LossTemplate</vt:lpstr>
      <vt:lpstr>R_Mine_Sub_Lmt</vt:lpstr>
      <vt:lpstr>R_P_BGr1RateOvrdFct</vt:lpstr>
      <vt:lpstr>R_P_BGr2RateOvrdFct</vt:lpstr>
      <vt:lpstr>R_P_ClassCd</vt:lpstr>
      <vt:lpstr>R_Pollution_RetroDt</vt:lpstr>
      <vt:lpstr>R_ProtClassCd</vt:lpstr>
      <vt:lpstr>R_RetroDate_Hide</vt:lpstr>
      <vt:lpstr>R_SprklrProtTypeCd</vt:lpstr>
      <vt:lpstr>R_Start</vt:lpstr>
      <vt:lpstr>R_Tiered_Pricing</vt:lpstr>
      <vt:lpstr>R_Wind_RateType</vt:lpstr>
      <vt:lpstr>R_WindExcl</vt:lpstr>
      <vt:lpstr>R_WindHailDed</vt:lpstr>
      <vt:lpstr>ReNum_Copy_JDeds</vt:lpstr>
      <vt:lpstr>Renum_Copy_JSource</vt:lpstr>
      <vt:lpstr>Renum_Copy_LDedLmts</vt:lpstr>
      <vt:lpstr>Renum_Copy_LSource</vt:lpstr>
      <vt:lpstr>Renum_Copy_OrdLaw</vt:lpstr>
      <vt:lpstr>Renum_CountofBldg1s</vt:lpstr>
      <vt:lpstr>Renum_CountOfCurLoc</vt:lpstr>
      <vt:lpstr>Renum_CountOfDeletions</vt:lpstr>
      <vt:lpstr>Renum_CountOfNewBlds</vt:lpstr>
      <vt:lpstr>Renum_CountOfNewLocs</vt:lpstr>
      <vt:lpstr>Renum_CountOfUniqueValues</vt:lpstr>
      <vt:lpstr>Renum_DeleteCol</vt:lpstr>
      <vt:lpstr>ReNum_LocLookup</vt:lpstr>
      <vt:lpstr>Renum_OrdLaw</vt:lpstr>
      <vt:lpstr>ReNumEnd</vt:lpstr>
      <vt:lpstr>ReNumTemplate</vt:lpstr>
      <vt:lpstr>SkipReQuoteRanges</vt:lpstr>
      <vt:lpstr>Supporting_rowhts</vt:lpstr>
      <vt:lpstr>UMStList</vt:lpstr>
      <vt:lpstr>UW_A2</vt:lpstr>
      <vt:lpstr>UW_A2_NA</vt:lpstr>
      <vt:lpstr>UW_B1</vt:lpstr>
      <vt:lpstr>UW_B1_Calc</vt:lpstr>
      <vt:lpstr>UW_B2_Calc</vt:lpstr>
      <vt:lpstr>UW_C10</vt:lpstr>
      <vt:lpstr>UW_C2</vt:lpstr>
      <vt:lpstr>UW_E5</vt:lpstr>
      <vt:lpstr>UW_E6</vt:lpstr>
      <vt:lpstr>UW_E6_All</vt:lpstr>
      <vt:lpstr>UW_E6_None</vt:lpstr>
      <vt:lpstr>UW_F1</vt:lpstr>
      <vt:lpstr>UW_F1_None</vt:lpstr>
      <vt:lpstr>UW_I1</vt:lpstr>
      <vt:lpstr>UW_I1_Other</vt:lpstr>
      <vt:lpstr>UW_K_Transport_Template</vt:lpstr>
      <vt:lpstr>UW_L1</vt:lpstr>
      <vt:lpstr>UW_L1_Other_yesno</vt:lpstr>
      <vt:lpstr>UW_QID1</vt:lpstr>
      <vt:lpstr>UW_QID10_MobileMaint</vt:lpstr>
      <vt:lpstr>UW_QID100_DrugPol</vt:lpstr>
      <vt:lpstr>UW_QID101_EDPol</vt:lpstr>
      <vt:lpstr>UW_QID102_Bckgrnd</vt:lpstr>
      <vt:lpstr>UW_QID103_AtWill</vt:lpstr>
      <vt:lpstr>UW_QID104_CorrAction</vt:lpstr>
      <vt:lpstr>UW_QID105_InvolTerm</vt:lpstr>
      <vt:lpstr>UW_QID106</vt:lpstr>
      <vt:lpstr>UW_QID107</vt:lpstr>
      <vt:lpstr>UW_QID108</vt:lpstr>
      <vt:lpstr>UW_QID109</vt:lpstr>
      <vt:lpstr>UW_QID110_YesNo</vt:lpstr>
      <vt:lpstr>UW_QID111_Desc</vt:lpstr>
      <vt:lpstr>UW_QID111_rowht</vt:lpstr>
      <vt:lpstr>UW_QID113_Invol</vt:lpstr>
      <vt:lpstr>UW_QID114</vt:lpstr>
      <vt:lpstr>UW_QID114_rowht</vt:lpstr>
      <vt:lpstr>UW_QID116_SoftwareUpd</vt:lpstr>
      <vt:lpstr>UW_QID117_Firewalls</vt:lpstr>
      <vt:lpstr>UW_QID118_VirusScans</vt:lpstr>
      <vt:lpstr>UW_QID119</vt:lpstr>
      <vt:lpstr>UW_QID120</vt:lpstr>
      <vt:lpstr>UW_QID120_rowht</vt:lpstr>
      <vt:lpstr>UW_QID121</vt:lpstr>
      <vt:lpstr>UW_QID121_rowht</vt:lpstr>
      <vt:lpstr>UW_QID122_YesNo</vt:lpstr>
      <vt:lpstr>UW_QID123_LossDesc</vt:lpstr>
      <vt:lpstr>UW_QID123_rowht</vt:lpstr>
      <vt:lpstr>UW_QID124</vt:lpstr>
      <vt:lpstr>UW_QID125</vt:lpstr>
      <vt:lpstr>UW_QID126</vt:lpstr>
      <vt:lpstr>UW_QID127</vt:lpstr>
      <vt:lpstr>UW_QID13</vt:lpstr>
      <vt:lpstr>UW_QID130</vt:lpstr>
      <vt:lpstr>UW_QID131</vt:lpstr>
      <vt:lpstr>UW_QID131_rowht</vt:lpstr>
      <vt:lpstr>UW_QID132</vt:lpstr>
      <vt:lpstr>UW_QID133</vt:lpstr>
      <vt:lpstr>UW_QID134</vt:lpstr>
      <vt:lpstr>UW_QID135_NumDemos</vt:lpstr>
      <vt:lpstr>UW_QID136</vt:lpstr>
      <vt:lpstr>UW_QID137</vt:lpstr>
      <vt:lpstr>UW_QID139</vt:lpstr>
      <vt:lpstr>UW_QID140</vt:lpstr>
      <vt:lpstr>UW_QID140_rowht</vt:lpstr>
      <vt:lpstr>UW_QID142_Nationalease</vt:lpstr>
      <vt:lpstr>UW_QID143_Idealease</vt:lpstr>
      <vt:lpstr>UW_QID144_Othr_Desc</vt:lpstr>
      <vt:lpstr>UW_QID145</vt:lpstr>
      <vt:lpstr>UW_QID146</vt:lpstr>
      <vt:lpstr>UW_QID147</vt:lpstr>
      <vt:lpstr>UW_QID148</vt:lpstr>
      <vt:lpstr>UW_QID149</vt:lpstr>
      <vt:lpstr>UW_QID15</vt:lpstr>
      <vt:lpstr>UW_QID165</vt:lpstr>
      <vt:lpstr>UW_QID166</vt:lpstr>
      <vt:lpstr>UW_QID167</vt:lpstr>
      <vt:lpstr>UW_QID168</vt:lpstr>
      <vt:lpstr>UW_QID169</vt:lpstr>
      <vt:lpstr>UW_QID170</vt:lpstr>
      <vt:lpstr>UW_QID171</vt:lpstr>
      <vt:lpstr>UW_QID171_expl</vt:lpstr>
      <vt:lpstr>UW_QID172</vt:lpstr>
      <vt:lpstr>UW_QID173</vt:lpstr>
      <vt:lpstr>UW_QID174_YN</vt:lpstr>
      <vt:lpstr>UW_QID175_Expl</vt:lpstr>
      <vt:lpstr>UW_QID176_Names</vt:lpstr>
      <vt:lpstr>UW_QID177_EPAnums</vt:lpstr>
      <vt:lpstr>UW_QID179_OtherExpl</vt:lpstr>
      <vt:lpstr>UW_QID179_rowht</vt:lpstr>
      <vt:lpstr>UW_QID18</vt:lpstr>
      <vt:lpstr>UW_QID18_rowht</vt:lpstr>
      <vt:lpstr>UW_QID180_Other</vt:lpstr>
      <vt:lpstr>UW_QID181</vt:lpstr>
      <vt:lpstr>UW_QID182</vt:lpstr>
      <vt:lpstr>UW_QID183</vt:lpstr>
      <vt:lpstr>UW_QID184</vt:lpstr>
      <vt:lpstr>UW_QID185</vt:lpstr>
      <vt:lpstr>UW_QID186</vt:lpstr>
      <vt:lpstr>UW_QID187</vt:lpstr>
      <vt:lpstr>UW_QID188</vt:lpstr>
      <vt:lpstr>UW_QID188_rowht</vt:lpstr>
      <vt:lpstr>UW_QID189</vt:lpstr>
      <vt:lpstr>UW_QID190</vt:lpstr>
      <vt:lpstr>UW_QID191</vt:lpstr>
      <vt:lpstr>UW_QID192</vt:lpstr>
      <vt:lpstr>UW_QID193</vt:lpstr>
      <vt:lpstr>UW_QID193_rowht</vt:lpstr>
      <vt:lpstr>UW_QID194_None</vt:lpstr>
      <vt:lpstr>UW_QID195</vt:lpstr>
      <vt:lpstr>UW_QID196</vt:lpstr>
      <vt:lpstr>UW_QID197</vt:lpstr>
      <vt:lpstr>UW_QID198</vt:lpstr>
      <vt:lpstr>UW_QID199</vt:lpstr>
      <vt:lpstr>UW_QID2_3_4_All</vt:lpstr>
      <vt:lpstr>UW_QID2_cxld</vt:lpstr>
      <vt:lpstr>UW_QID200</vt:lpstr>
      <vt:lpstr>UW_QID201</vt:lpstr>
      <vt:lpstr>UW_QID202</vt:lpstr>
      <vt:lpstr>UW_QID203</vt:lpstr>
      <vt:lpstr>UW_QID204</vt:lpstr>
      <vt:lpstr>UW_QID205</vt:lpstr>
      <vt:lpstr>UW_QID206</vt:lpstr>
      <vt:lpstr>UW_QID207</vt:lpstr>
      <vt:lpstr>UW_QID208</vt:lpstr>
      <vt:lpstr>UW_QID209</vt:lpstr>
      <vt:lpstr>UW_QID210</vt:lpstr>
      <vt:lpstr>UW_QID211</vt:lpstr>
      <vt:lpstr>UW_QID212</vt:lpstr>
      <vt:lpstr>UW_QID213</vt:lpstr>
      <vt:lpstr>UW_QID214</vt:lpstr>
      <vt:lpstr>UW_QID215</vt:lpstr>
      <vt:lpstr>UW_QID216</vt:lpstr>
      <vt:lpstr>UW_QID217</vt:lpstr>
      <vt:lpstr>UW_QID218</vt:lpstr>
      <vt:lpstr>UW_QID219</vt:lpstr>
      <vt:lpstr>UW_QID24_ownins</vt:lpstr>
      <vt:lpstr>UW_QID25_SignAgmt</vt:lpstr>
      <vt:lpstr>UW_QID26_DedPart</vt:lpstr>
      <vt:lpstr>UW_QID27_NA</vt:lpstr>
      <vt:lpstr>UW_QID28_YesNoNA</vt:lpstr>
      <vt:lpstr>UW_QID29_NoExplain</vt:lpstr>
      <vt:lpstr>UW_QID29_rowht</vt:lpstr>
      <vt:lpstr>UW_QID3_nonrenew</vt:lpstr>
      <vt:lpstr>UW_QID30</vt:lpstr>
      <vt:lpstr>UW_QID31</vt:lpstr>
      <vt:lpstr>UW_QID32</vt:lpstr>
      <vt:lpstr>UW_QID33</vt:lpstr>
      <vt:lpstr>UW_QID34</vt:lpstr>
      <vt:lpstr>UW_QID35</vt:lpstr>
      <vt:lpstr>UW_QID37</vt:lpstr>
      <vt:lpstr>UW_QID39</vt:lpstr>
      <vt:lpstr>UW_QID39_rowht</vt:lpstr>
      <vt:lpstr>UW_QID4_declquot</vt:lpstr>
      <vt:lpstr>UW_QID40</vt:lpstr>
      <vt:lpstr>UW_QID41_Fenced</vt:lpstr>
      <vt:lpstr>UW_QID42_BlckdEntr</vt:lpstr>
      <vt:lpstr>UW_QID43_AfterHrsLight</vt:lpstr>
      <vt:lpstr>UW_QID44_SurvCams</vt:lpstr>
      <vt:lpstr>UW_QID45_SecGuards</vt:lpstr>
      <vt:lpstr>UW_QID46_Dogs</vt:lpstr>
      <vt:lpstr>UW_QID47_AlarmSys</vt:lpstr>
      <vt:lpstr>UW_QID48_LockBox</vt:lpstr>
      <vt:lpstr>UW_QID49_CompVlt</vt:lpstr>
      <vt:lpstr>UW_QID50_LockCab</vt:lpstr>
      <vt:lpstr>UW_QID51_DailyInv</vt:lpstr>
      <vt:lpstr>UW_QID52_MgrOffc</vt:lpstr>
      <vt:lpstr>UW_QID53_OtherExpl</vt:lpstr>
      <vt:lpstr>UW_QID54</vt:lpstr>
      <vt:lpstr>UW_QID55</vt:lpstr>
      <vt:lpstr>UW_QID58</vt:lpstr>
      <vt:lpstr>UW_QID59</vt:lpstr>
      <vt:lpstr>UW_QID6_ModVeh</vt:lpstr>
      <vt:lpstr>UW_QID60</vt:lpstr>
      <vt:lpstr>UW_QID61</vt:lpstr>
      <vt:lpstr>UW_QID62</vt:lpstr>
      <vt:lpstr>UW_QID63_NA</vt:lpstr>
      <vt:lpstr>UW_QID64_1to20</vt:lpstr>
      <vt:lpstr>UW_QID66_gt20</vt:lpstr>
      <vt:lpstr>UW_QID67_Contract</vt:lpstr>
      <vt:lpstr>UW_QID68</vt:lpstr>
      <vt:lpstr>UW_QID69</vt:lpstr>
      <vt:lpstr>UW_QID7_Retread</vt:lpstr>
      <vt:lpstr>UW_QID70</vt:lpstr>
      <vt:lpstr>UW_QID71</vt:lpstr>
      <vt:lpstr>UW_QID72</vt:lpstr>
      <vt:lpstr>UW_QID72_rowht</vt:lpstr>
      <vt:lpstr>UW_QID73</vt:lpstr>
      <vt:lpstr>UW_QID74</vt:lpstr>
      <vt:lpstr>UW_QID75</vt:lpstr>
      <vt:lpstr>UW_QID76</vt:lpstr>
      <vt:lpstr>UW_QID8_Rebuild</vt:lpstr>
      <vt:lpstr>UW_QID80</vt:lpstr>
      <vt:lpstr>UW_QID80_rowht</vt:lpstr>
      <vt:lpstr>UW_QID81_YesNo</vt:lpstr>
      <vt:lpstr>UW_QID82_Pctg</vt:lpstr>
      <vt:lpstr>UW_QID84</vt:lpstr>
      <vt:lpstr>UW_QID86</vt:lpstr>
      <vt:lpstr>UW_QID88</vt:lpstr>
      <vt:lpstr>UW_QID89_PreEmpl</vt:lpstr>
      <vt:lpstr>UW_QID9_Tow4Hire</vt:lpstr>
      <vt:lpstr>UW_QID90_Random</vt:lpstr>
      <vt:lpstr>UW_QID91_PostAcc</vt:lpstr>
      <vt:lpstr>UW_QID95_Disciplin</vt:lpstr>
      <vt:lpstr>UW_QID96_AntiHarass</vt:lpstr>
      <vt:lpstr>UW_QID97_AntiDiscrim</vt:lpstr>
      <vt:lpstr>UW_QID98_SexHarass</vt:lpstr>
      <vt:lpstr>UW_QID99_TermPol</vt:lpstr>
      <vt:lpstr>UW_Result1</vt:lpstr>
      <vt:lpstr>UW_Result2</vt:lpstr>
      <vt:lpstr>UW_Result3</vt:lpstr>
      <vt:lpstr>UW_Result4</vt:lpstr>
      <vt:lpstr>UW_Special_RiskTypes</vt:lpstr>
      <vt:lpstr>UW_UserDomain</vt:lpstr>
      <vt:lpstr>VinLookup</vt:lpstr>
      <vt:lpstr>WSSubAgntDealerTypes</vt:lpstr>
      <vt:lpstr>ZV_ErrorCells</vt:lpstr>
      <vt:lpstr>ZV_StatusCol</vt:lpstr>
      <vt:lpstr>ZZ_AcctNum</vt:lpstr>
      <vt:lpstr>ZZ_Confirmed</vt:lpstr>
      <vt:lpstr>ZZ_Copy_cutoff</vt:lpstr>
      <vt:lpstr>ZZ_MCO</vt:lpstr>
      <vt:lpstr>ZZ_Version</vt:lpstr>
    </vt:vector>
  </TitlesOfParts>
  <Company>Harco National Insurance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HU0AMV1</dc:creator>
  <cp:lastModifiedBy>Prajwal</cp:lastModifiedBy>
  <cp:lastPrinted>2017-04-05T13:34:57Z</cp:lastPrinted>
  <dcterms:created xsi:type="dcterms:W3CDTF">2007-11-28T20:29:17Z</dcterms:created>
  <dcterms:modified xsi:type="dcterms:W3CDTF">2020-08-14T05:40:44Z</dcterms:modified>
</cp:coreProperties>
</file>