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8d4fb8ddb56527/Documents/"/>
    </mc:Choice>
  </mc:AlternateContent>
  <xr:revisionPtr revIDLastSave="434" documentId="8_{068E127D-CB40-4FBE-8BD5-7363D7D38D35}" xr6:coauthVersionLast="46" xr6:coauthVersionMax="46" xr10:uidLastSave="{E84ED86A-37FB-43B7-A95F-949955A59674}"/>
  <bookViews>
    <workbookView xWindow="-120" yWindow="-120" windowWidth="29040" windowHeight="15840" activeTab="1" xr2:uid="{32A3653D-1DF5-4FDC-804E-33D1598F7AC3}"/>
  </bookViews>
  <sheets>
    <sheet name="Sheet2" sheetId="2" r:id="rId1"/>
    <sheet name="Simple EV cash flow 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 s="1"/>
  <c r="E6" i="1"/>
  <c r="E7" i="1" s="1"/>
  <c r="F6" i="1"/>
  <c r="F7" i="1" s="1"/>
  <c r="G6" i="1"/>
  <c r="G7" i="1" s="1"/>
  <c r="H6" i="1"/>
  <c r="H7" i="1" s="1"/>
  <c r="I6" i="1"/>
  <c r="I7" i="1" s="1"/>
  <c r="J6" i="1"/>
  <c r="J7" i="1" s="1"/>
  <c r="K6" i="1"/>
  <c r="K7" i="1" s="1"/>
  <c r="L6" i="1"/>
  <c r="L7" i="1" s="1"/>
  <c r="D28" i="1"/>
  <c r="D29" i="1" s="1"/>
  <c r="E28" i="1"/>
  <c r="E29" i="1" s="1"/>
  <c r="F28" i="1"/>
  <c r="F29" i="1" s="1"/>
  <c r="G28" i="1"/>
  <c r="G29" i="1" s="1"/>
  <c r="H28" i="1"/>
  <c r="H29" i="1" s="1"/>
  <c r="I28" i="1"/>
  <c r="I29" i="1" s="1"/>
  <c r="J28" i="1"/>
  <c r="J29" i="1" s="1"/>
  <c r="K28" i="1"/>
  <c r="K29" i="1" s="1"/>
  <c r="L28" i="1"/>
  <c r="L29" i="1" s="1"/>
  <c r="C28" i="1"/>
  <c r="C29" i="1" s="1"/>
  <c r="C6" i="1"/>
  <c r="C7" i="1" s="1"/>
  <c r="B24" i="1"/>
  <c r="B12" i="1"/>
  <c r="B14" i="1"/>
  <c r="C4" i="1"/>
  <c r="D4" i="1" s="1"/>
  <c r="E4" i="1" s="1"/>
  <c r="F4" i="1" s="1"/>
  <c r="G4" i="1" s="1"/>
  <c r="H4" i="1" s="1"/>
  <c r="I4" i="1" s="1"/>
  <c r="J4" i="1" s="1"/>
  <c r="K4" i="1" s="1"/>
  <c r="L4" i="1" s="1"/>
  <c r="B26" i="1" l="1"/>
  <c r="B31" i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B11" i="1"/>
  <c r="B23" i="1" l="1"/>
  <c r="B10" i="1" s="1"/>
  <c r="B8" i="1" s="1"/>
  <c r="C8" i="1" s="1"/>
  <c r="C10" i="1" l="1"/>
  <c r="D8" i="1"/>
  <c r="C13" i="1" l="1"/>
  <c r="C14" i="1" s="1"/>
  <c r="C15" i="1" s="1"/>
  <c r="C22" i="1"/>
  <c r="E8" i="1"/>
  <c r="C16" i="1" l="1"/>
  <c r="C24" i="1" s="1"/>
  <c r="F8" i="1"/>
  <c r="C12" i="1" l="1"/>
  <c r="G8" i="1"/>
  <c r="C26" i="1" l="1"/>
  <c r="C30" i="1" s="1"/>
  <c r="C11" i="1"/>
  <c r="H8" i="1"/>
  <c r="C23" i="1" l="1"/>
  <c r="D10" i="1"/>
  <c r="I8" i="1"/>
  <c r="D13" i="1" l="1"/>
  <c r="D14" i="1" s="1"/>
  <c r="D15" i="1" s="1"/>
  <c r="D22" i="1"/>
  <c r="J8" i="1"/>
  <c r="D16" i="1" l="1"/>
  <c r="D24" i="1" s="1"/>
  <c r="K8" i="1"/>
  <c r="D12" i="1" l="1"/>
  <c r="L8" i="1"/>
  <c r="D26" i="1" l="1"/>
  <c r="D11" i="1"/>
  <c r="D23" i="1" l="1"/>
  <c r="E10" i="1"/>
  <c r="E13" i="1" l="1"/>
  <c r="E14" i="1" s="1"/>
  <c r="E15" i="1" s="1"/>
  <c r="E22" i="1"/>
  <c r="E16" i="1" l="1"/>
  <c r="E12" i="1" s="1"/>
  <c r="E24" i="1" l="1"/>
  <c r="E26" i="1" s="1"/>
  <c r="E11" i="1" l="1"/>
  <c r="E23" i="1" s="1"/>
  <c r="F10" i="1" l="1"/>
  <c r="F13" i="1" s="1"/>
  <c r="F14" i="1" s="1"/>
  <c r="F15" i="1" s="1"/>
  <c r="F22" i="1" l="1"/>
  <c r="F16" i="1"/>
  <c r="F12" i="1" s="1"/>
  <c r="F24" i="1" l="1"/>
  <c r="F26" i="1" s="1"/>
  <c r="F11" i="1" l="1"/>
  <c r="G10" i="1" s="1"/>
  <c r="F23" i="1" l="1"/>
  <c r="G13" i="1"/>
  <c r="G14" i="1" s="1"/>
  <c r="G15" i="1" s="1"/>
  <c r="G22" i="1"/>
  <c r="G16" i="1" l="1"/>
  <c r="G24" i="1" s="1"/>
  <c r="G12" i="1" l="1"/>
  <c r="G11" i="1" l="1"/>
  <c r="G26" i="1"/>
  <c r="H10" i="1" l="1"/>
  <c r="G23" i="1"/>
  <c r="H13" i="1" l="1"/>
  <c r="H14" i="1" s="1"/>
  <c r="H15" i="1" s="1"/>
  <c r="H22" i="1"/>
  <c r="H16" i="1" l="1"/>
  <c r="H12" i="1" s="1"/>
  <c r="H24" i="1" l="1"/>
  <c r="H11" i="1" s="1"/>
  <c r="H26" i="1" l="1"/>
  <c r="H23" i="1"/>
  <c r="I10" i="1"/>
  <c r="I13" i="1" l="1"/>
  <c r="I14" i="1" s="1"/>
  <c r="I15" i="1" s="1"/>
  <c r="I22" i="1"/>
  <c r="G30" i="1"/>
  <c r="H30" i="1"/>
  <c r="D30" i="1"/>
  <c r="E30" i="1"/>
  <c r="F30" i="1"/>
  <c r="I16" i="1" l="1"/>
  <c r="I12" i="1" s="1"/>
  <c r="I24" i="1" l="1"/>
  <c r="I11" i="1" s="1"/>
  <c r="I26" i="1" l="1"/>
  <c r="I30" i="1" s="1"/>
  <c r="I23" i="1"/>
  <c r="J10" i="1"/>
  <c r="J13" i="1" l="1"/>
  <c r="J14" i="1" s="1"/>
  <c r="J15" i="1" s="1"/>
  <c r="J22" i="1"/>
  <c r="J16" i="1" l="1"/>
  <c r="J12" i="1" s="1"/>
  <c r="J24" i="1" l="1"/>
  <c r="J26" i="1" s="1"/>
  <c r="J30" i="1" s="1"/>
  <c r="J11" i="1" l="1"/>
  <c r="J23" i="1" s="1"/>
  <c r="K10" i="1" l="1"/>
  <c r="K13" i="1" s="1"/>
  <c r="K14" i="1" s="1"/>
  <c r="K15" i="1" s="1"/>
  <c r="K22" i="1" l="1"/>
  <c r="K16" i="1"/>
  <c r="K12" i="1" s="1"/>
  <c r="K24" i="1" l="1"/>
  <c r="K26" i="1" s="1"/>
  <c r="K30" i="1" s="1"/>
  <c r="K11" i="1" l="1"/>
  <c r="L10" i="1" s="1"/>
  <c r="K23" i="1" l="1"/>
  <c r="L13" i="1"/>
  <c r="L14" i="1" s="1"/>
  <c r="L15" i="1" s="1"/>
  <c r="L22" i="1"/>
  <c r="L16" i="1" l="1"/>
  <c r="L12" i="1" s="1"/>
  <c r="L24" i="1" l="1"/>
  <c r="L26" i="1" s="1"/>
  <c r="L30" i="1" s="1"/>
  <c r="L33" i="1" s="1"/>
  <c r="B33" i="1" l="1"/>
  <c r="B34" i="1" s="1"/>
  <c r="L11" i="1"/>
  <c r="L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tc={A0F49B77-D68E-472B-AF68-90A595B72F7D}</author>
  </authors>
  <commentList>
    <comment ref="B14" authorId="0" shapeId="0" xr:uid="{A0F49B77-D68E-472B-AF68-90A595B72F7D}">
      <text>
        <t>[Threaded comment]
Your version of Excel allows you to read this threaded comment; however, any edits to it will get removed if the file is opened in a newer version of Excel. Learn more: https://go.microsoft.com/fwlink/?linkid=870924
Comment:
    My best estimate of Tesla cumulative production from 2014</t>
      </text>
    </comment>
  </commentList>
</comments>
</file>

<file path=xl/sharedStrings.xml><?xml version="1.0" encoding="utf-8"?>
<sst xmlns="http://schemas.openxmlformats.org/spreadsheetml/2006/main" count="35" uniqueCount="34">
  <si>
    <t>Year</t>
  </si>
  <si>
    <t>I am modelling this for Tesla, and hope the same framework can be used for other companies in the space.</t>
  </si>
  <si>
    <t>The goal of this model is simple. To calculate a net present value of electric vehicle and energy storage cash flow based on starting assumptions in 2020 and ending in 2030.</t>
  </si>
  <si>
    <t>Battery Supply (GWh)</t>
  </si>
  <si>
    <t>EV Produced</t>
  </si>
  <si>
    <t>Cumulative EV Produced</t>
  </si>
  <si>
    <t>EV Revenue</t>
  </si>
  <si>
    <t>Energy Generation &amp; Storage Revenue (millions)</t>
  </si>
  <si>
    <t>EV Revenue %</t>
  </si>
  <si>
    <t>EGS Revenue %</t>
  </si>
  <si>
    <t>Free Cash Flow (millions)</t>
  </si>
  <si>
    <t>Free Cash Flow % of Revenue</t>
  </si>
  <si>
    <t>EGS (GWh)</t>
  </si>
  <si>
    <t>EV (GWh)</t>
  </si>
  <si>
    <t>Random number</t>
  </si>
  <si>
    <t>Total Revenue</t>
  </si>
  <si>
    <t>Post-2030</t>
  </si>
  <si>
    <t>Battery Supply growth rate between - 50% / +100%</t>
  </si>
  <si>
    <t>FCF growth rate between - 9.1% / +10%</t>
  </si>
  <si>
    <t>Wright's Law decreases ASP's by 20%</t>
  </si>
  <si>
    <t>Net Present Value of FCF at 2% interest rate (millions)</t>
  </si>
  <si>
    <t>Battery supply growth rate is between -50% and +100%.</t>
  </si>
  <si>
    <t>The initial estimate of 44 GWh for Tesla was based on 3 GWh of Energy Generation and Storage for Tesla in 2020, and scaling that up based on revenue for the automotive revenue.</t>
  </si>
  <si>
    <t>The first attempt at this model presumes the revenue relationship between auto and ESG remains stable over time, as a POC that the idea works.</t>
  </si>
  <si>
    <t>Revenue is decreased by 20%, every time cumulative vehicle production doubles.</t>
  </si>
  <si>
    <t>Free cash flow is modeled as a revenue %, and that amount can decrease up to -9.1% a year or increase up to 10% a year. It's additive rather than multiplicative.</t>
  </si>
  <si>
    <t>The NPV is calculated using a 2% interest rate. This will float as an advancement to the model.</t>
  </si>
  <si>
    <t>Things to add:</t>
  </si>
  <si>
    <t>Allowing different growth rates for auto and ESG.</t>
  </si>
  <si>
    <t xml:space="preserve">Allowing different interest rates. </t>
  </si>
  <si>
    <t>Allowing various percentages for Wright's Law.</t>
  </si>
  <si>
    <t>When does Cumulative EV Production double?</t>
  </si>
  <si>
    <t>Running the simulation for a specified number of iterations</t>
  </si>
  <si>
    <t>Saving the results.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</si>
</sst>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9" fontId="0" fillId="0" borderId="0" xfId="2" applyFont="1"/>
    <xf numFmtId="9" fontId="0" fillId="0" borderId="0" xfId="0" applyNumberFormat="1"/>
    <xf numFmtId="165" fontId="0" fillId="0" borderId="0" xfId="2" applyNumberFormat="1" applyFont="1"/>
    <xf numFmtId="2" fontId="0" fillId="0" borderId="0" xfId="2" applyNumberFormat="1" applyFont="1"/>
    <xf numFmtId="1" fontId="0" fillId="0" borderId="0" xfId="0" applyNumberFormat="1"/>
    <xf numFmtId="164" fontId="0" fillId="0" borderId="0" xfId="0" applyNumberFormat="1"/>
    <xf numFmtId="1" fontId="0" fillId="0" borderId="0" xfId="2" applyNumberFormat="1" applyFont="1"/>
    <xf numFmtId="43" fontId="0" fillId="0" borderId="0" xfId="0" applyNumberFormat="1"/>
    <xf numFmtId="8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jay Govindan" id="{6C001BB1-4198-42AF-A973-1C32914AF4C7}" userId="0f8d4fb8ddb5652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4" dT="2021-04-02T02:36:38.03" personId="{6C001BB1-4198-42AF-A973-1C32914AF4C7}" id="{A0F49B77-D68E-472B-AF68-90A595B72F7D}">
    <text>My best estimate of Tesla cumulative production from 2014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7D37-B204-4821-9F4D-F1DF11A85ABE}">
  <dimension ref="B2:B24"/>
  <sheetViews>
    <sheetView workbookViewId="0">
      <selection activeCell="B25" sqref="B25"/>
    </sheetView>
  </sheetViews>
  <sheetFormatPr defaultRowHeight="15" x14ac:dyDescent="0.25"/>
  <sheetData>
    <row r="2" spans="2:2" x14ac:dyDescent="0.25">
      <c r="B2" t="s">
        <v>2</v>
      </c>
    </row>
    <row r="4" spans="2:2" x14ac:dyDescent="0.25">
      <c r="B4" t="s">
        <v>1</v>
      </c>
    </row>
    <row r="6" spans="2:2" x14ac:dyDescent="0.25">
      <c r="B6" t="s">
        <v>21</v>
      </c>
    </row>
    <row r="8" spans="2:2" x14ac:dyDescent="0.25">
      <c r="B8" t="s">
        <v>22</v>
      </c>
    </row>
    <row r="10" spans="2:2" x14ac:dyDescent="0.25">
      <c r="B10" t="s">
        <v>23</v>
      </c>
    </row>
    <row r="12" spans="2:2" x14ac:dyDescent="0.25">
      <c r="B12" t="s">
        <v>24</v>
      </c>
    </row>
    <row r="14" spans="2:2" x14ac:dyDescent="0.25">
      <c r="B14" t="s">
        <v>25</v>
      </c>
    </row>
    <row r="16" spans="2:2" x14ac:dyDescent="0.25">
      <c r="B16" t="s">
        <v>26</v>
      </c>
    </row>
    <row r="18" spans="2:2" x14ac:dyDescent="0.25">
      <c r="B18" t="s">
        <v>27</v>
      </c>
    </row>
    <row r="20" spans="2:2" x14ac:dyDescent="0.25">
      <c r="B20" t="s">
        <v>28</v>
      </c>
    </row>
    <row r="21" spans="2:2" x14ac:dyDescent="0.25">
      <c r="B21" t="s">
        <v>29</v>
      </c>
    </row>
    <row r="22" spans="2:2" x14ac:dyDescent="0.25">
      <c r="B22" t="s">
        <v>30</v>
      </c>
    </row>
    <row r="23" spans="2:2" x14ac:dyDescent="0.25">
      <c r="B23" t="s">
        <v>32</v>
      </c>
    </row>
    <row r="24" spans="2:2" x14ac:dyDescent="0.25">
      <c r="B2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95DA-6F31-4EE3-B227-24FE03DE09E4}">
  <dimension ref="A3:M34"/>
  <sheetViews>
    <sheetView tabSelected="1" workbookViewId="0">
      <selection activeCell="A17" sqref="A17"/>
    </sheetView>
  </sheetViews>
  <sheetFormatPr defaultRowHeight="15" x14ac:dyDescent="0.25"/>
  <cols>
    <col min="1" max="1" width="49.85546875" bestFit="1" customWidth="1"/>
    <col min="2" max="2" width="12.5703125" bestFit="1" customWidth="1"/>
    <col min="3" max="3" width="10.5703125" bestFit="1" customWidth="1"/>
    <col min="4" max="12" width="12" bestFit="1" customWidth="1"/>
    <col min="13" max="13" width="19.28515625" bestFit="1" customWidth="1"/>
  </cols>
  <sheetData>
    <row r="3" spans="1:13" x14ac:dyDescent="0.25">
      <c r="B3" t="s">
        <v>0</v>
      </c>
    </row>
    <row r="4" spans="1:13" x14ac:dyDescent="0.25">
      <c r="B4">
        <v>2020</v>
      </c>
      <c r="C4">
        <f t="shared" ref="C4:L4" si="0">B4+1</f>
        <v>2021</v>
      </c>
      <c r="D4">
        <f t="shared" si="0"/>
        <v>2022</v>
      </c>
      <c r="E4">
        <f t="shared" si="0"/>
        <v>2023</v>
      </c>
      <c r="F4">
        <f t="shared" si="0"/>
        <v>2024</v>
      </c>
      <c r="G4">
        <f t="shared" si="0"/>
        <v>2025</v>
      </c>
      <c r="H4">
        <f t="shared" si="0"/>
        <v>2026</v>
      </c>
      <c r="I4">
        <f t="shared" si="0"/>
        <v>2027</v>
      </c>
      <c r="J4">
        <f t="shared" si="0"/>
        <v>2028</v>
      </c>
      <c r="K4">
        <f t="shared" si="0"/>
        <v>2029</v>
      </c>
      <c r="L4">
        <f t="shared" si="0"/>
        <v>2030</v>
      </c>
      <c r="M4" t="s">
        <v>16</v>
      </c>
    </row>
    <row r="6" spans="1:13" x14ac:dyDescent="0.25">
      <c r="A6" t="s">
        <v>14</v>
      </c>
      <c r="C6">
        <f ca="1">RAND()</f>
        <v>0.35522747525376486</v>
      </c>
      <c r="D6">
        <f t="shared" ref="D6:L6" ca="1" si="1">RAND()</f>
        <v>0.81601693493412208</v>
      </c>
      <c r="E6">
        <f t="shared" ca="1" si="1"/>
        <v>0.90992332109922647</v>
      </c>
      <c r="F6">
        <f t="shared" ca="1" si="1"/>
        <v>0.10631718345303764</v>
      </c>
      <c r="G6">
        <f t="shared" ca="1" si="1"/>
        <v>0.4087296667154835</v>
      </c>
      <c r="H6">
        <f t="shared" ca="1" si="1"/>
        <v>9.4300577391173923E-2</v>
      </c>
      <c r="I6">
        <f t="shared" ca="1" si="1"/>
        <v>0.69698748719670633</v>
      </c>
      <c r="J6">
        <f t="shared" ca="1" si="1"/>
        <v>2.0498281836822674E-3</v>
      </c>
      <c r="K6">
        <f t="shared" ca="1" si="1"/>
        <v>0.77352494688722817</v>
      </c>
      <c r="L6">
        <f t="shared" ca="1" si="1"/>
        <v>0.58991109011060405</v>
      </c>
    </row>
    <row r="7" spans="1:13" x14ac:dyDescent="0.25">
      <c r="A7" t="s">
        <v>17</v>
      </c>
      <c r="C7" s="5">
        <f ca="1">(1-C6)*-50%+(C6)*100%</f>
        <v>3.2841212880647286E-2</v>
      </c>
      <c r="D7" s="5">
        <f t="shared" ref="D7:L7" ca="1" si="2">(1-D6)*-50%+(D6)*100%</f>
        <v>0.72402540240118318</v>
      </c>
      <c r="E7" s="5">
        <f t="shared" ca="1" si="2"/>
        <v>0.86488498164883976</v>
      </c>
      <c r="F7" s="5">
        <f t="shared" ca="1" si="2"/>
        <v>-0.34052422482044353</v>
      </c>
      <c r="G7" s="5">
        <f t="shared" ca="1" si="2"/>
        <v>0.11309450007322525</v>
      </c>
      <c r="H7" s="5">
        <f t="shared" ca="1" si="2"/>
        <v>-0.35854913391323912</v>
      </c>
      <c r="I7" s="5">
        <f t="shared" ca="1" si="2"/>
        <v>0.5454812307950595</v>
      </c>
      <c r="J7" s="5">
        <f t="shared" ca="1" si="2"/>
        <v>-0.4969252577244766</v>
      </c>
      <c r="K7" s="5">
        <f t="shared" ca="1" si="2"/>
        <v>0.6602874203308422</v>
      </c>
      <c r="L7" s="5">
        <f t="shared" ca="1" si="2"/>
        <v>0.38486663516590608</v>
      </c>
    </row>
    <row r="8" spans="1:13" x14ac:dyDescent="0.25">
      <c r="A8" t="s">
        <v>3</v>
      </c>
      <c r="B8" s="7">
        <f>B10+B22</f>
        <v>44</v>
      </c>
      <c r="C8">
        <f ca="1">ROUND(B8*(1+C7),0)</f>
        <v>45</v>
      </c>
      <c r="D8">
        <f t="shared" ref="D8:L8" ca="1" si="3">ROUND(C8*(1+D7),0)</f>
        <v>78</v>
      </c>
      <c r="E8">
        <f t="shared" ca="1" si="3"/>
        <v>145</v>
      </c>
      <c r="F8">
        <f t="shared" ca="1" si="3"/>
        <v>96</v>
      </c>
      <c r="G8">
        <f t="shared" ca="1" si="3"/>
        <v>107</v>
      </c>
      <c r="H8">
        <f t="shared" ca="1" si="3"/>
        <v>69</v>
      </c>
      <c r="I8">
        <f t="shared" ca="1" si="3"/>
        <v>107</v>
      </c>
      <c r="J8">
        <f t="shared" ca="1" si="3"/>
        <v>54</v>
      </c>
      <c r="K8">
        <f t="shared" ca="1" si="3"/>
        <v>90</v>
      </c>
      <c r="L8">
        <f t="shared" ca="1" si="3"/>
        <v>125</v>
      </c>
    </row>
    <row r="10" spans="1:13" x14ac:dyDescent="0.25">
      <c r="A10" t="s">
        <v>13</v>
      </c>
      <c r="B10" s="9">
        <f>ROUND(B22*B11/B23,0)</f>
        <v>41</v>
      </c>
      <c r="C10">
        <f ca="1">ROUND(C8*B11,0)</f>
        <v>42</v>
      </c>
      <c r="D10">
        <f t="shared" ref="D10:L10" ca="1" si="4">ROUND(D8*C11,0)</f>
        <v>73</v>
      </c>
      <c r="E10">
        <f t="shared" ca="1" si="4"/>
        <v>136</v>
      </c>
      <c r="F10">
        <f t="shared" ca="1" si="4"/>
        <v>90</v>
      </c>
      <c r="G10">
        <f t="shared" ca="1" si="4"/>
        <v>100</v>
      </c>
      <c r="H10">
        <f t="shared" ca="1" si="4"/>
        <v>64</v>
      </c>
      <c r="I10">
        <f t="shared" ca="1" si="4"/>
        <v>99</v>
      </c>
      <c r="J10">
        <f t="shared" ca="1" si="4"/>
        <v>50</v>
      </c>
      <c r="K10">
        <f t="shared" ca="1" si="4"/>
        <v>83</v>
      </c>
      <c r="L10">
        <f t="shared" ca="1" si="4"/>
        <v>115</v>
      </c>
    </row>
    <row r="11" spans="1:13" x14ac:dyDescent="0.25">
      <c r="A11" t="s">
        <v>8</v>
      </c>
      <c r="B11" s="3">
        <f>B12/(B12+B24)</f>
        <v>0.93178241532671913</v>
      </c>
      <c r="C11" s="3">
        <f ca="1">C12/(C12+C24)</f>
        <v>0.93329830475839259</v>
      </c>
      <c r="D11" s="3">
        <f t="shared" ref="D11:L11" ca="1" si="5">D12/(D12+D24)</f>
        <v>0.93586366199552085</v>
      </c>
      <c r="E11" s="3">
        <f t="shared" ca="1" si="5"/>
        <v>0.93789826093253625</v>
      </c>
      <c r="F11" s="3">
        <f t="shared" ca="1" si="5"/>
        <v>0.93746701402965027</v>
      </c>
      <c r="G11" s="3">
        <f t="shared" ca="1" si="5"/>
        <v>0.93454501949999769</v>
      </c>
      <c r="H11" s="3">
        <f t="shared" ca="1" si="5"/>
        <v>0.92749839395737765</v>
      </c>
      <c r="I11" s="3">
        <f t="shared" ca="1" si="5"/>
        <v>0.92519470157348793</v>
      </c>
      <c r="J11" s="3">
        <f t="shared" ca="1" si="5"/>
        <v>0.92588731434207483</v>
      </c>
      <c r="K11" s="3">
        <f t="shared" ca="1" si="5"/>
        <v>0.92218184231202383</v>
      </c>
      <c r="L11" s="3">
        <f t="shared" ca="1" si="5"/>
        <v>0.91995856651093222</v>
      </c>
    </row>
    <row r="12" spans="1:13" x14ac:dyDescent="0.25">
      <c r="A12" t="s">
        <v>6</v>
      </c>
      <c r="B12" s="2">
        <f>5132+5179+7611+9314</f>
        <v>27236</v>
      </c>
      <c r="C12" s="8">
        <f ca="1">(C10/B10)*B12*IF(C16&gt;B16,0.8,1)</f>
        <v>27900.292682926829</v>
      </c>
      <c r="D12" s="8">
        <f ca="1">(D10/C10)*C12*IF(D16&gt;C16,0.8,1)</f>
        <v>38794.692682926827</v>
      </c>
      <c r="E12" s="8">
        <f ca="1">(E10/D10)*D12*IF(E16&gt;D16,0.8,1)</f>
        <v>72275.043902439022</v>
      </c>
      <c r="F12" s="8">
        <f ca="1">(F10/E10)*E12*IF(F16&gt;E16,0.8,1)</f>
        <v>38263.258536585367</v>
      </c>
      <c r="G12" s="8">
        <f ca="1">(G10/F10)*F12*IF(G16&gt;F16,0.8,1)</f>
        <v>42514.731707317078</v>
      </c>
      <c r="H12" s="8">
        <f ca="1">(H10/G10)*G12*IF(H16&gt;G16,0.8,1)</f>
        <v>27209.428292682929</v>
      </c>
      <c r="I12" s="8">
        <f ca="1">(I10/H10)*H12*IF(I16&gt;H16,0.8,1)</f>
        <v>42089.584390243908</v>
      </c>
      <c r="J12" s="8">
        <f ca="1">(J10/I10)*I12*IF(J16&gt;I16,0.8,1)</f>
        <v>21257.365853658543</v>
      </c>
      <c r="K12" s="8">
        <f ca="1">(K10/J10)*J12*IF(K16&gt;J16,0.8,1)</f>
        <v>35287.227317073179</v>
      </c>
      <c r="L12" s="8">
        <f ca="1">(L10/K10)*K12*IF(L16&gt;K16,0.8,1)</f>
        <v>39113.55317073172</v>
      </c>
    </row>
    <row r="13" spans="1:13" x14ac:dyDescent="0.25">
      <c r="A13" t="s">
        <v>4</v>
      </c>
      <c r="B13" s="1">
        <v>509737</v>
      </c>
      <c r="C13" s="1">
        <f ca="1">ROUND((C10/B10)*B13,0)</f>
        <v>522170</v>
      </c>
      <c r="D13" s="1">
        <f t="shared" ref="D13:L13" ca="1" si="6">ROUND((D10/C10)*C13,0)</f>
        <v>907581</v>
      </c>
      <c r="E13" s="1">
        <f t="shared" ca="1" si="6"/>
        <v>1690836</v>
      </c>
      <c r="F13" s="1">
        <f t="shared" ca="1" si="6"/>
        <v>1118936</v>
      </c>
      <c r="G13" s="1">
        <f t="shared" ca="1" si="6"/>
        <v>1243262</v>
      </c>
      <c r="H13" s="1">
        <f t="shared" ca="1" si="6"/>
        <v>795688</v>
      </c>
      <c r="I13" s="1">
        <f t="shared" ca="1" si="6"/>
        <v>1230830</v>
      </c>
      <c r="J13" s="1">
        <f t="shared" ca="1" si="6"/>
        <v>621631</v>
      </c>
      <c r="K13" s="1">
        <f t="shared" ca="1" si="6"/>
        <v>1031907</v>
      </c>
      <c r="L13" s="1">
        <f t="shared" ca="1" si="6"/>
        <v>1429751</v>
      </c>
    </row>
    <row r="14" spans="1:13" x14ac:dyDescent="0.25">
      <c r="A14" t="s">
        <v>5</v>
      </c>
      <c r="B14" s="1">
        <f>B13+367500+245240+101312+76230+25202+16689</f>
        <v>1341910</v>
      </c>
      <c r="C14" s="1">
        <f ca="1">B14+C13</f>
        <v>1864080</v>
      </c>
      <c r="D14" s="1">
        <f t="shared" ref="D14:L14" ca="1" si="7">C14+D13</f>
        <v>2771661</v>
      </c>
      <c r="E14" s="1">
        <f t="shared" ca="1" si="7"/>
        <v>4462497</v>
      </c>
      <c r="F14" s="1">
        <f t="shared" ca="1" si="7"/>
        <v>5581433</v>
      </c>
      <c r="G14" s="1">
        <f t="shared" ca="1" si="7"/>
        <v>6824695</v>
      </c>
      <c r="H14" s="1">
        <f t="shared" ca="1" si="7"/>
        <v>7620383</v>
      </c>
      <c r="I14" s="1">
        <f t="shared" ca="1" si="7"/>
        <v>8851213</v>
      </c>
      <c r="J14" s="1">
        <f t="shared" ca="1" si="7"/>
        <v>9472844</v>
      </c>
      <c r="K14" s="1">
        <f t="shared" ca="1" si="7"/>
        <v>10504751</v>
      </c>
      <c r="L14" s="1">
        <f t="shared" ca="1" si="7"/>
        <v>11934502</v>
      </c>
    </row>
    <row r="15" spans="1:13" x14ac:dyDescent="0.25">
      <c r="A15" t="s">
        <v>19</v>
      </c>
      <c r="B15" s="1"/>
      <c r="C15" s="6">
        <f ca="1">C14/$B$14</f>
        <v>1.3891244569307928</v>
      </c>
      <c r="D15" s="6">
        <f t="shared" ref="D15:L15" ca="1" si="8">D14/$B$14</f>
        <v>2.0654596806045116</v>
      </c>
      <c r="E15" s="6">
        <f t="shared" ca="1" si="8"/>
        <v>3.3254815896744194</v>
      </c>
      <c r="F15" s="6">
        <f t="shared" ca="1" si="8"/>
        <v>4.1593199245851062</v>
      </c>
      <c r="G15" s="6">
        <f t="shared" ca="1" si="8"/>
        <v>5.0858067977733228</v>
      </c>
      <c r="H15" s="6">
        <f t="shared" ca="1" si="8"/>
        <v>5.6787586350798485</v>
      </c>
      <c r="I15" s="6">
        <f t="shared" ca="1" si="8"/>
        <v>6.5959811015641883</v>
      </c>
      <c r="J15" s="6">
        <f t="shared" ca="1" si="8"/>
        <v>7.059224538158297</v>
      </c>
      <c r="K15" s="6">
        <f t="shared" ca="1" si="8"/>
        <v>7.8282083001095453</v>
      </c>
      <c r="L15" s="6">
        <f t="shared" ca="1" si="8"/>
        <v>8.8936679807140564</v>
      </c>
    </row>
    <row r="16" spans="1:13" x14ac:dyDescent="0.25">
      <c r="A16" t="s">
        <v>31</v>
      </c>
      <c r="B16" s="1">
        <v>1</v>
      </c>
      <c r="C16" s="6">
        <f ca="1">IF(C15&gt;(2^B16),B16+1,B16)</f>
        <v>1</v>
      </c>
      <c r="D16" s="6">
        <f ca="1">IF(D15&gt;(2^C16),C16+1,C16)</f>
        <v>2</v>
      </c>
      <c r="E16" s="6">
        <f ca="1">IF(E15&gt;(2^D16),D16+1,D16)</f>
        <v>2</v>
      </c>
      <c r="F16" s="6">
        <f ca="1">IF(F15&gt;(2^E16),E16+1,E16)</f>
        <v>3</v>
      </c>
      <c r="G16" s="6">
        <f ca="1">IF(G15&gt;(2^F16),F16+1,F16)</f>
        <v>3</v>
      </c>
      <c r="H16" s="6">
        <f ca="1">IF(H15&gt;(2^G16),G16+1,G16)</f>
        <v>3</v>
      </c>
      <c r="I16" s="6">
        <f ca="1">IF(I15&gt;(2^H16),H16+1,H16)</f>
        <v>3</v>
      </c>
      <c r="J16" s="6">
        <f ca="1">IF(J15&gt;(2^I16),I16+1,I16)</f>
        <v>3</v>
      </c>
      <c r="K16" s="6">
        <f ca="1">IF(K15&gt;(2^J16),J16+1,J16)</f>
        <v>3</v>
      </c>
      <c r="L16" s="6">
        <f ca="1">IF(L15&gt;(2^K16),K16+1,K16)</f>
        <v>4</v>
      </c>
    </row>
    <row r="18" spans="1:12" x14ac:dyDescent="0.25">
      <c r="B18" s="1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B19" s="1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B20" s="1"/>
      <c r="C20" s="6"/>
      <c r="D20" s="6"/>
      <c r="E20" s="6"/>
      <c r="F20" s="6"/>
      <c r="G20" s="6"/>
      <c r="H20" s="6"/>
      <c r="I20" s="6"/>
      <c r="J20" s="6"/>
      <c r="K20" s="6"/>
      <c r="L20" s="6"/>
    </row>
    <row r="22" spans="1:12" x14ac:dyDescent="0.25">
      <c r="A22" t="s">
        <v>12</v>
      </c>
      <c r="B22" s="7">
        <v>3</v>
      </c>
      <c r="C22">
        <f ca="1">C8-C10</f>
        <v>3</v>
      </c>
      <c r="D22">
        <f t="shared" ref="D22:L22" ca="1" si="9">D8-D10</f>
        <v>5</v>
      </c>
      <c r="E22">
        <f t="shared" ca="1" si="9"/>
        <v>9</v>
      </c>
      <c r="F22">
        <f t="shared" ca="1" si="9"/>
        <v>6</v>
      </c>
      <c r="G22">
        <f t="shared" ca="1" si="9"/>
        <v>7</v>
      </c>
      <c r="H22">
        <f t="shared" ca="1" si="9"/>
        <v>5</v>
      </c>
      <c r="I22">
        <f t="shared" ca="1" si="9"/>
        <v>8</v>
      </c>
      <c r="J22">
        <f t="shared" ca="1" si="9"/>
        <v>4</v>
      </c>
      <c r="K22">
        <f t="shared" ca="1" si="9"/>
        <v>7</v>
      </c>
      <c r="L22">
        <f t="shared" ca="1" si="9"/>
        <v>10</v>
      </c>
    </row>
    <row r="23" spans="1:12" x14ac:dyDescent="0.25">
      <c r="A23" t="s">
        <v>9</v>
      </c>
      <c r="B23" s="4">
        <f>1-B11</f>
        <v>6.8217584673280873E-2</v>
      </c>
      <c r="C23" s="4">
        <f ca="1">1-C11</f>
        <v>6.6701695241607406E-2</v>
      </c>
      <c r="D23" s="4">
        <f t="shared" ref="D23:L23" ca="1" si="10">1-D11</f>
        <v>6.4136338004479154E-2</v>
      </c>
      <c r="E23" s="4">
        <f t="shared" ca="1" si="10"/>
        <v>6.2101739067463746E-2</v>
      </c>
      <c r="F23" s="4">
        <f t="shared" ca="1" si="10"/>
        <v>6.253298597034973E-2</v>
      </c>
      <c r="G23" s="4">
        <f t="shared" ca="1" si="10"/>
        <v>6.5454980500002313E-2</v>
      </c>
      <c r="H23" s="4">
        <f t="shared" ca="1" si="10"/>
        <v>7.2501606042622346E-2</v>
      </c>
      <c r="I23" s="4">
        <f t="shared" ca="1" si="10"/>
        <v>7.4805298426512068E-2</v>
      </c>
      <c r="J23" s="4">
        <f t="shared" ca="1" si="10"/>
        <v>7.411268565792517E-2</v>
      </c>
      <c r="K23" s="4">
        <f t="shared" ca="1" si="10"/>
        <v>7.7818157687976175E-2</v>
      </c>
      <c r="L23" s="4">
        <f t="shared" ca="1" si="10"/>
        <v>8.0041433489067781E-2</v>
      </c>
    </row>
    <row r="24" spans="1:12" x14ac:dyDescent="0.25">
      <c r="A24" t="s">
        <v>7</v>
      </c>
      <c r="B24" s="2">
        <f>293+370+579+752</f>
        <v>1994</v>
      </c>
      <c r="C24" s="8">
        <f ca="1">(C22/B22)*B24*IF(C16&gt;B16,0.8,1)</f>
        <v>1994</v>
      </c>
      <c r="D24" s="8">
        <f t="shared" ref="D24:L24" ca="1" si="11">(D22/C22)*C24*IF(D16&gt;C16,0.8,1)</f>
        <v>2658.666666666667</v>
      </c>
      <c r="E24" s="8">
        <f t="shared" ca="1" si="11"/>
        <v>4785.6000000000004</v>
      </c>
      <c r="F24" s="8">
        <f t="shared" ca="1" si="11"/>
        <v>2552.3200000000002</v>
      </c>
      <c r="G24" s="8">
        <f t="shared" ca="1" si="11"/>
        <v>2977.7066666666669</v>
      </c>
      <c r="H24" s="8">
        <f t="shared" ca="1" si="11"/>
        <v>2126.9333333333334</v>
      </c>
      <c r="I24" s="8">
        <f t="shared" ca="1" si="11"/>
        <v>3403.0933333333337</v>
      </c>
      <c r="J24" s="8">
        <f t="shared" ca="1" si="11"/>
        <v>1701.5466666666669</v>
      </c>
      <c r="K24" s="8">
        <f t="shared" ca="1" si="11"/>
        <v>2977.7066666666669</v>
      </c>
      <c r="L24" s="8">
        <f t="shared" ca="1" si="11"/>
        <v>3403.0933333333337</v>
      </c>
    </row>
    <row r="25" spans="1:12" x14ac:dyDescent="0.25">
      <c r="B25" s="7"/>
    </row>
    <row r="26" spans="1:12" x14ac:dyDescent="0.25">
      <c r="A26" t="s">
        <v>15</v>
      </c>
      <c r="B26" s="2">
        <f>B12+B24</f>
        <v>29230</v>
      </c>
      <c r="C26" s="8">
        <f ca="1">C12+C24</f>
        <v>29894.292682926829</v>
      </c>
      <c r="D26" s="8">
        <f t="shared" ref="D26:L26" ca="1" si="12">D12+D24</f>
        <v>41453.359349593491</v>
      </c>
      <c r="E26" s="8">
        <f t="shared" ca="1" si="12"/>
        <v>77060.643902439027</v>
      </c>
      <c r="F26" s="8">
        <f t="shared" ca="1" si="12"/>
        <v>40815.578536585366</v>
      </c>
      <c r="G26" s="8">
        <f t="shared" ca="1" si="12"/>
        <v>45492.438373983743</v>
      </c>
      <c r="H26" s="8">
        <f t="shared" ca="1" si="12"/>
        <v>29336.361626016263</v>
      </c>
      <c r="I26" s="8">
        <f t="shared" ca="1" si="12"/>
        <v>45492.677723577239</v>
      </c>
      <c r="J26" s="8">
        <f t="shared" ca="1" si="12"/>
        <v>22958.912520325208</v>
      </c>
      <c r="K26" s="8">
        <f t="shared" ca="1" si="12"/>
        <v>38264.933983739844</v>
      </c>
      <c r="L26" s="8">
        <f t="shared" ca="1" si="12"/>
        <v>42516.646504065051</v>
      </c>
    </row>
    <row r="28" spans="1:12" x14ac:dyDescent="0.25">
      <c r="A28" t="s">
        <v>14</v>
      </c>
      <c r="C28">
        <f ca="1">RAND()</f>
        <v>0.46141575877120666</v>
      </c>
      <c r="D28">
        <f t="shared" ref="D28:L28" ca="1" si="13">RAND()</f>
        <v>4.3882878422142557E-2</v>
      </c>
      <c r="E28">
        <f t="shared" ca="1" si="13"/>
        <v>0.15792516910174526</v>
      </c>
      <c r="F28">
        <f t="shared" ca="1" si="13"/>
        <v>0.13833257729905635</v>
      </c>
      <c r="G28">
        <f t="shared" ca="1" si="13"/>
        <v>0.42696783178748887</v>
      </c>
      <c r="H28">
        <f t="shared" ca="1" si="13"/>
        <v>0.16186637018287164</v>
      </c>
      <c r="I28">
        <f t="shared" ca="1" si="13"/>
        <v>0.75610734311651728</v>
      </c>
      <c r="J28">
        <f t="shared" ca="1" si="13"/>
        <v>0.16991195712380081</v>
      </c>
      <c r="K28">
        <f t="shared" ca="1" si="13"/>
        <v>0.32315056613949289</v>
      </c>
      <c r="L28">
        <f t="shared" ca="1" si="13"/>
        <v>6.4780199328050125E-2</v>
      </c>
    </row>
    <row r="29" spans="1:12" x14ac:dyDescent="0.25">
      <c r="A29" t="s">
        <v>18</v>
      </c>
      <c r="C29" s="5">
        <f ca="1">(1-C28)*-9.1%+(C28)*10%</f>
        <v>-2.8695900746995226E-3</v>
      </c>
      <c r="D29" s="5">
        <f t="shared" ref="D29:L29" ca="1" si="14">(1-D28)*-9.1%+(D28)*10%</f>
        <v>-8.2618370221370765E-2</v>
      </c>
      <c r="E29" s="5">
        <f t="shared" ca="1" si="14"/>
        <v>-6.0836292701566652E-2</v>
      </c>
      <c r="F29" s="5">
        <f t="shared" ca="1" si="14"/>
        <v>-6.4578477735880227E-2</v>
      </c>
      <c r="G29" s="5">
        <f t="shared" ca="1" si="14"/>
        <v>-9.4491441285896177E-3</v>
      </c>
      <c r="H29" s="5">
        <f t="shared" ca="1" si="14"/>
        <v>-6.0083523295071509E-2</v>
      </c>
      <c r="I29" s="5">
        <f t="shared" ca="1" si="14"/>
        <v>5.3416502535254803E-2</v>
      </c>
      <c r="J29" s="5">
        <f t="shared" ca="1" si="14"/>
        <v>-5.8546816189354034E-2</v>
      </c>
      <c r="K29" s="5">
        <f t="shared" ca="1" si="14"/>
        <v>-2.9278241867356856E-2</v>
      </c>
      <c r="L29" s="5">
        <f t="shared" ca="1" si="14"/>
        <v>-7.8626981928342415E-2</v>
      </c>
    </row>
    <row r="30" spans="1:12" x14ac:dyDescent="0.25">
      <c r="A30" t="s">
        <v>10</v>
      </c>
      <c r="B30" s="2">
        <v>2786</v>
      </c>
      <c r="C30" s="10">
        <f ca="1">ROUND(C31*C26,0)</f>
        <v>2764</v>
      </c>
      <c r="D30" s="10">
        <f t="shared" ref="D30:L30" ca="1" si="15">ROUND(D31*D26,0)</f>
        <v>407</v>
      </c>
      <c r="E30" s="10">
        <f t="shared" ca="1" si="15"/>
        <v>-3931</v>
      </c>
      <c r="F30" s="10">
        <f t="shared" ca="1" si="15"/>
        <v>-4718</v>
      </c>
      <c r="G30" s="10">
        <f t="shared" ca="1" si="15"/>
        <v>-5688</v>
      </c>
      <c r="H30" s="10">
        <f t="shared" ca="1" si="15"/>
        <v>-5431</v>
      </c>
      <c r="I30" s="10">
        <f t="shared" ca="1" si="15"/>
        <v>-5992</v>
      </c>
      <c r="J30" s="10">
        <f t="shared" ca="1" si="15"/>
        <v>-4368</v>
      </c>
      <c r="K30" s="10">
        <f t="shared" ca="1" si="15"/>
        <v>-8400</v>
      </c>
      <c r="L30" s="10">
        <f t="shared" ca="1" si="15"/>
        <v>-12677</v>
      </c>
    </row>
    <row r="31" spans="1:12" x14ac:dyDescent="0.25">
      <c r="A31" t="s">
        <v>11</v>
      </c>
      <c r="B31" s="5">
        <f>B30/(B12+B24)</f>
        <v>9.5313034553540885E-2</v>
      </c>
      <c r="C31" s="5">
        <f ca="1">B31+C29</f>
        <v>9.2443444478841369E-2</v>
      </c>
      <c r="D31" s="5">
        <f t="shared" ref="D31:L31" ca="1" si="16">C31+D29</f>
        <v>9.8250742574706035E-3</v>
      </c>
      <c r="E31" s="5">
        <f t="shared" ca="1" si="16"/>
        <v>-5.1011218444096049E-2</v>
      </c>
      <c r="F31" s="5">
        <f t="shared" ca="1" si="16"/>
        <v>-0.11558969617997628</v>
      </c>
      <c r="G31" s="5">
        <f t="shared" ca="1" si="16"/>
        <v>-0.12503884030856588</v>
      </c>
      <c r="H31" s="5">
        <f t="shared" ca="1" si="16"/>
        <v>-0.18512236360363737</v>
      </c>
      <c r="I31" s="5">
        <f t="shared" ca="1" si="16"/>
        <v>-0.13170586106838256</v>
      </c>
      <c r="J31" s="5">
        <f t="shared" ca="1" si="16"/>
        <v>-0.19025267725773659</v>
      </c>
      <c r="K31" s="5">
        <f t="shared" ca="1" si="16"/>
        <v>-0.21953091912509345</v>
      </c>
      <c r="L31" s="5">
        <f t="shared" ca="1" si="16"/>
        <v>-0.29815790105343587</v>
      </c>
    </row>
    <row r="33" spans="1:12" x14ac:dyDescent="0.25">
      <c r="A33" t="s">
        <v>20</v>
      </c>
      <c r="B33" s="11">
        <f ca="1">NPV(2%,C30:L30)</f>
        <v>-41309.083786991461</v>
      </c>
      <c r="L33" s="10">
        <f ca="1">L30/0.02/(1.02)^10</f>
        <v>-519977.76987586718</v>
      </c>
    </row>
    <row r="34" spans="1:12" x14ac:dyDescent="0.25">
      <c r="B34" s="11">
        <f ca="1">B33+L33</f>
        <v>-561286.8536628586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Simple EV cash flow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Govindan</dc:creator>
  <cp:lastModifiedBy>Vijay Govindan</cp:lastModifiedBy>
  <dcterms:created xsi:type="dcterms:W3CDTF">2021-04-02T02:26:31Z</dcterms:created>
  <dcterms:modified xsi:type="dcterms:W3CDTF">2021-04-02T17:15:12Z</dcterms:modified>
</cp:coreProperties>
</file>