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8d4fb8ddb56527/Documents/"/>
    </mc:Choice>
  </mc:AlternateContent>
  <xr:revisionPtr revIDLastSave="559" documentId="8_{068E127D-CB40-4FBE-8BD5-7363D7D38D35}" xr6:coauthVersionLast="46" xr6:coauthVersionMax="46" xr10:uidLastSave="{AB522A9B-2B75-4EE9-974D-0EB829BBE030}"/>
  <bookViews>
    <workbookView xWindow="-120" yWindow="-120" windowWidth="29040" windowHeight="15840" activeTab="1" xr2:uid="{32A3653D-1DF5-4FDC-804E-33D1598F7AC3}"/>
  </bookViews>
  <sheets>
    <sheet name="Sheet2" sheetId="2" r:id="rId1"/>
    <sheet name="Simple EV cash flow 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22" i="1"/>
  <c r="L16" i="1"/>
  <c r="L17" i="1" s="1"/>
  <c r="K16" i="1"/>
  <c r="K17" i="1" s="1"/>
  <c r="J16" i="1"/>
  <c r="J17" i="1" s="1"/>
  <c r="I16" i="1"/>
  <c r="I17" i="1" s="1"/>
  <c r="H16" i="1"/>
  <c r="H17" i="1" s="1"/>
  <c r="G16" i="1"/>
  <c r="G17" i="1" s="1"/>
  <c r="F16" i="1"/>
  <c r="F17" i="1" s="1"/>
  <c r="E16" i="1"/>
  <c r="E17" i="1" s="1"/>
  <c r="D16" i="1"/>
  <c r="D17" i="1" s="1"/>
  <c r="C16" i="1"/>
  <c r="C17" i="1" s="1"/>
  <c r="D6" i="1"/>
  <c r="D7" i="1" s="1"/>
  <c r="E6" i="1"/>
  <c r="E7" i="1" s="1"/>
  <c r="F6" i="1"/>
  <c r="F7" i="1" s="1"/>
  <c r="G6" i="1"/>
  <c r="G7" i="1" s="1"/>
  <c r="H6" i="1"/>
  <c r="H7" i="1" s="1"/>
  <c r="I6" i="1"/>
  <c r="I7" i="1" s="1"/>
  <c r="J6" i="1"/>
  <c r="J7" i="1" s="1"/>
  <c r="K6" i="1"/>
  <c r="K7" i="1" s="1"/>
  <c r="L6" i="1"/>
  <c r="L7" i="1" s="1"/>
  <c r="D28" i="1"/>
  <c r="D29" i="1" s="1"/>
  <c r="E28" i="1"/>
  <c r="E29" i="1" s="1"/>
  <c r="F28" i="1"/>
  <c r="F29" i="1" s="1"/>
  <c r="G28" i="1"/>
  <c r="G29" i="1" s="1"/>
  <c r="H28" i="1"/>
  <c r="H29" i="1" s="1"/>
  <c r="I28" i="1"/>
  <c r="I29" i="1" s="1"/>
  <c r="J28" i="1"/>
  <c r="J29" i="1" s="1"/>
  <c r="K28" i="1"/>
  <c r="K29" i="1" s="1"/>
  <c r="L28" i="1"/>
  <c r="L29" i="1" s="1"/>
  <c r="C28" i="1"/>
  <c r="C29" i="1" s="1"/>
  <c r="C6" i="1"/>
  <c r="C7" i="1" s="1"/>
  <c r="C11" i="1" s="1"/>
  <c r="B20" i="1"/>
  <c r="B12" i="1"/>
  <c r="C4" i="1"/>
  <c r="D4" i="1" s="1"/>
  <c r="E4" i="1" s="1"/>
  <c r="F4" i="1" s="1"/>
  <c r="G4" i="1" s="1"/>
  <c r="H4" i="1" s="1"/>
  <c r="I4" i="1" s="1"/>
  <c r="J4" i="1" s="1"/>
  <c r="K4" i="1" s="1"/>
  <c r="L4" i="1" s="1"/>
  <c r="D11" i="1" l="1"/>
  <c r="E11" i="1" s="1"/>
  <c r="F11" i="1" s="1"/>
  <c r="G11" i="1" s="1"/>
  <c r="H11" i="1" s="1"/>
  <c r="I11" i="1" s="1"/>
  <c r="J11" i="1" s="1"/>
  <c r="K11" i="1" s="1"/>
  <c r="L11" i="1" s="1"/>
  <c r="C21" i="1"/>
  <c r="C22" i="1" s="1"/>
  <c r="C23" i="1" s="1"/>
  <c r="B26" i="1"/>
  <c r="B31" i="1"/>
  <c r="C31" i="1" s="1"/>
  <c r="D31" i="1" s="1"/>
  <c r="E31" i="1" s="1"/>
  <c r="F31" i="1" s="1"/>
  <c r="G31" i="1" s="1"/>
  <c r="H31" i="1" s="1"/>
  <c r="I31" i="1" s="1"/>
  <c r="J31" i="1" s="1"/>
  <c r="K31" i="1" s="1"/>
  <c r="L31" i="1" s="1"/>
  <c r="B9" i="1"/>
  <c r="C24" i="1" l="1"/>
  <c r="C20" i="1" s="1"/>
  <c r="D21" i="1"/>
  <c r="D22" i="1" s="1"/>
  <c r="D23" i="1" s="1"/>
  <c r="B19" i="1"/>
  <c r="D24" i="1" l="1"/>
  <c r="D20" i="1" s="1"/>
  <c r="E21" i="1"/>
  <c r="E22" i="1" s="1"/>
  <c r="E23" i="1" s="1"/>
  <c r="E24" i="1" l="1"/>
  <c r="E20" i="1" s="1"/>
  <c r="F21" i="1"/>
  <c r="F22" i="1" s="1"/>
  <c r="F23" i="1" s="1"/>
  <c r="C12" i="1"/>
  <c r="C13" i="1" s="1"/>
  <c r="C14" i="1" s="1"/>
  <c r="C10" i="1" s="1"/>
  <c r="F24" i="1" l="1"/>
  <c r="F20" i="1" s="1"/>
  <c r="G21" i="1"/>
  <c r="G22" i="1" s="1"/>
  <c r="G23" i="1" s="1"/>
  <c r="G24" i="1" l="1"/>
  <c r="G20" i="1" s="1"/>
  <c r="H21" i="1"/>
  <c r="H22" i="1" s="1"/>
  <c r="H23" i="1" s="1"/>
  <c r="C26" i="1"/>
  <c r="C30" i="1" s="1"/>
  <c r="C9" i="1"/>
  <c r="H24" i="1" l="1"/>
  <c r="H20" i="1" s="1"/>
  <c r="I21" i="1"/>
  <c r="I22" i="1" s="1"/>
  <c r="I23" i="1" s="1"/>
  <c r="C19" i="1"/>
  <c r="I24" i="1" l="1"/>
  <c r="I20" i="1" s="1"/>
  <c r="J21" i="1"/>
  <c r="J22" i="1" s="1"/>
  <c r="J23" i="1" s="1"/>
  <c r="D12" i="1"/>
  <c r="D13" i="1" s="1"/>
  <c r="J24" i="1" l="1"/>
  <c r="J20" i="1" s="1"/>
  <c r="K21" i="1"/>
  <c r="K22" i="1" s="1"/>
  <c r="K23" i="1" s="1"/>
  <c r="D14" i="1"/>
  <c r="D10" i="1" s="1"/>
  <c r="K24" i="1" l="1"/>
  <c r="K20" i="1" s="1"/>
  <c r="L21" i="1"/>
  <c r="L22" i="1" s="1"/>
  <c r="L23" i="1" s="1"/>
  <c r="L24" i="1" l="1"/>
  <c r="L20" i="1" s="1"/>
  <c r="D26" i="1"/>
  <c r="D9" i="1"/>
  <c r="D19" i="1" l="1"/>
  <c r="E12" i="1" l="1"/>
  <c r="E13" i="1" s="1"/>
  <c r="E14" i="1" l="1"/>
  <c r="E10" i="1" s="1"/>
  <c r="E26" i="1" l="1"/>
  <c r="E9" i="1" l="1"/>
  <c r="E19" i="1" s="1"/>
  <c r="F12" i="1" l="1"/>
  <c r="F13" i="1" s="1"/>
  <c r="F14" i="1" l="1"/>
  <c r="F10" i="1" s="1"/>
  <c r="F26" i="1" l="1"/>
  <c r="F9" i="1" l="1"/>
  <c r="F19" i="1" l="1"/>
  <c r="G12" i="1"/>
  <c r="G13" i="1" s="1"/>
  <c r="G14" i="1" l="1"/>
  <c r="G10" i="1" s="1"/>
  <c r="G9" i="1" l="1"/>
  <c r="G26" i="1"/>
  <c r="G19" i="1" l="1"/>
  <c r="H12" i="1" l="1"/>
  <c r="H13" i="1" s="1"/>
  <c r="H14" i="1" l="1"/>
  <c r="H10" i="1" s="1"/>
  <c r="H9" i="1" l="1"/>
  <c r="H26" i="1" l="1"/>
  <c r="H19" i="1"/>
  <c r="I12" i="1" l="1"/>
  <c r="I13" i="1" s="1"/>
  <c r="G30" i="1"/>
  <c r="H30" i="1"/>
  <c r="D30" i="1"/>
  <c r="E30" i="1"/>
  <c r="F30" i="1"/>
  <c r="I14" i="1" l="1"/>
  <c r="I10" i="1" s="1"/>
  <c r="I9" i="1" l="1"/>
  <c r="I26" i="1" l="1"/>
  <c r="I30" i="1" s="1"/>
  <c r="I19" i="1"/>
  <c r="J12" i="1" l="1"/>
  <c r="J13" i="1" s="1"/>
  <c r="J14" i="1" l="1"/>
  <c r="J10" i="1" s="1"/>
  <c r="J26" i="1" l="1"/>
  <c r="J30" i="1" s="1"/>
  <c r="J9" i="1" l="1"/>
  <c r="J19" i="1" s="1"/>
  <c r="K12" i="1" l="1"/>
  <c r="K13" i="1" s="1"/>
  <c r="K14" i="1" l="1"/>
  <c r="K10" i="1" s="1"/>
  <c r="K26" i="1" l="1"/>
  <c r="K30" i="1" s="1"/>
  <c r="K9" i="1" l="1"/>
  <c r="K19" i="1" l="1"/>
  <c r="L12" i="1"/>
  <c r="L13" i="1" s="1"/>
  <c r="L14" i="1" l="1"/>
  <c r="L10" i="1" s="1"/>
  <c r="L26" i="1" l="1"/>
  <c r="L30" i="1" s="1"/>
  <c r="L33" i="1" l="1"/>
  <c r="B33" i="1"/>
  <c r="L9" i="1"/>
  <c r="L19" i="1" s="1"/>
  <c r="B3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tc={A0F49B77-D68E-472B-AF68-90A595B72F7D}</author>
  </authors>
  <commentList>
    <comment ref="B12" authorId="0" shapeId="0" xr:uid="{A0F49B77-D68E-472B-AF68-90A595B72F7D}">
      <text>
        <t>[Threaded comment]
Your version of Excel allows you to read this threaded comment; however, any edits to it will get removed if the file is opened in a newer version of Excel. Learn more: https://go.microsoft.com/fwlink/?linkid=870924
Comment:
    My best estimate of Tesla cumulative production from 2014</t>
      </text>
    </comment>
  </commentList>
</comments>
</file>

<file path=xl/sharedStrings.xml><?xml version="1.0" encoding="utf-8"?>
<sst xmlns="http://schemas.openxmlformats.org/spreadsheetml/2006/main" count="38" uniqueCount="35">
  <si>
    <t>Year</t>
  </si>
  <si>
    <t>I am modelling this for Tesla, and hope the same framework can be used for other companies in the space.</t>
  </si>
  <si>
    <t>The goal of this model is simple. To calculate a net present value of electric vehicle and energy storage cash flow based on starting assumptions in 2020 and ending in 2030.</t>
  </si>
  <si>
    <t>EV Produced</t>
  </si>
  <si>
    <t>Cumulative EV Produced</t>
  </si>
  <si>
    <t>Energy Generation &amp; Storage Revenue (millions)</t>
  </si>
  <si>
    <t>EV Revenue %</t>
  </si>
  <si>
    <t>EGS Revenue %</t>
  </si>
  <si>
    <t>Free Cash Flow (millions)</t>
  </si>
  <si>
    <t>Free Cash Flow % of Revenue</t>
  </si>
  <si>
    <t>EGS (GWh)</t>
  </si>
  <si>
    <t>Random number</t>
  </si>
  <si>
    <t>Total Revenue</t>
  </si>
  <si>
    <t>Post-2030</t>
  </si>
  <si>
    <t>Wright's Law decreases ASP's by 20%</t>
  </si>
  <si>
    <t>Net Present Value of FCF at 2% interest rate (millions)</t>
  </si>
  <si>
    <t>Battery supply growth rate is between -50% and +100%.</t>
  </si>
  <si>
    <t>The initial estimate of 44 GWh for Tesla was based on 3 GWh of Energy Generation and Storage for Tesla in 2020, and scaling that up based on revenue for the automotive revenue.</t>
  </si>
  <si>
    <t>The first attempt at this model presumes the revenue relationship between auto and ESG remains stable over time, as a POC that the idea works.</t>
  </si>
  <si>
    <t>Revenue is decreased by 20%, every time cumulative vehicle production doubles.</t>
  </si>
  <si>
    <t>Free cash flow is modeled as a revenue %, and that amount can decrease up to -9.1% a year or increase up to 10% a year. It's additive rather than multiplicative.</t>
  </si>
  <si>
    <t>The NPV is calculated using a 2% interest rate. This will float as an advancement to the model.</t>
  </si>
  <si>
    <t>Things to add:</t>
  </si>
  <si>
    <t>Allowing different growth rates for auto and ESG.</t>
  </si>
  <si>
    <t xml:space="preserve">Allowing different interest rates. </t>
  </si>
  <si>
    <t>Allowing various percentages for Wright's Law.</t>
  </si>
  <si>
    <t>When does Cumulative EV Production double?</t>
  </si>
  <si>
    <t>Running the simulation for a specified number of iterations</t>
  </si>
  <si>
    <t>Saving the results.</t>
  </si>
  <si>
    <t>EV Revenue growth rate between -20% / +80%</t>
  </si>
  <si>
    <t>Battery Supply growth rate between +0% / +100%</t>
  </si>
  <si>
    <t>Cumulative EGS Produced</t>
  </si>
  <si>
    <t>FCF growth rate between - 4.8% / +5%</t>
  </si>
  <si>
    <t>When does Cumulative ESG Production double?</t>
  </si>
  <si>
    <t>EV Revenue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</si>
</sst>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164" fontId="0" fillId="0" borderId="0" xfId="1" applyNumberFormat="1" applyFont="1"/>
    <xf numFmtId="9" fontId="0" fillId="0" borderId="0" xfId="2" applyFont="1"/>
    <xf numFmtId="9" fontId="0" fillId="0" borderId="0" xfId="0" applyNumberFormat="1"/>
    <xf numFmtId="165" fontId="0" fillId="0" borderId="0" xfId="2" applyNumberFormat="1" applyFont="1"/>
    <xf numFmtId="2" fontId="0" fillId="0" borderId="0" xfId="2" applyNumberFormat="1" applyFont="1"/>
    <xf numFmtId="1" fontId="0" fillId="0" borderId="0" xfId="0" applyNumberFormat="1"/>
    <xf numFmtId="164" fontId="0" fillId="0" borderId="0" xfId="0" applyNumberFormat="1"/>
    <xf numFmtId="43" fontId="0" fillId="0" borderId="0" xfId="0" applyNumberFormat="1"/>
    <xf numFmtId="8" fontId="0" fillId="0" borderId="0" xfId="0" applyNumberFormat="1"/>
    <xf numFmtId="165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jay Govindan" id="{6C001BB1-4198-42AF-A973-1C32914AF4C7}" userId="0f8d4fb8ddb5652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" dT="2021-04-02T02:36:38.03" personId="{6C001BB1-4198-42AF-A973-1C32914AF4C7}" id="{A0F49B77-D68E-472B-AF68-90A595B72F7D}">
    <text>My best estimate of Tesla cumulative production from 2014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7D37-B204-4821-9F4D-F1DF11A85ABE}">
  <dimension ref="B2:B24"/>
  <sheetViews>
    <sheetView workbookViewId="0">
      <selection activeCell="B25" sqref="B25"/>
    </sheetView>
  </sheetViews>
  <sheetFormatPr defaultRowHeight="15" x14ac:dyDescent="0.25"/>
  <sheetData>
    <row r="2" spans="2:2" x14ac:dyDescent="0.25">
      <c r="B2" t="s">
        <v>2</v>
      </c>
    </row>
    <row r="4" spans="2:2" x14ac:dyDescent="0.25">
      <c r="B4" t="s">
        <v>1</v>
      </c>
    </row>
    <row r="6" spans="2:2" x14ac:dyDescent="0.25">
      <c r="B6" t="s">
        <v>16</v>
      </c>
    </row>
    <row r="8" spans="2:2" x14ac:dyDescent="0.25">
      <c r="B8" t="s">
        <v>17</v>
      </c>
    </row>
    <row r="10" spans="2:2" x14ac:dyDescent="0.25">
      <c r="B10" t="s">
        <v>18</v>
      </c>
    </row>
    <row r="12" spans="2:2" x14ac:dyDescent="0.25">
      <c r="B12" t="s">
        <v>19</v>
      </c>
    </row>
    <row r="14" spans="2:2" x14ac:dyDescent="0.25">
      <c r="B14" t="s">
        <v>20</v>
      </c>
    </row>
    <row r="16" spans="2:2" x14ac:dyDescent="0.25">
      <c r="B16" t="s">
        <v>21</v>
      </c>
    </row>
    <row r="18" spans="2:2" x14ac:dyDescent="0.25">
      <c r="B18" t="s">
        <v>22</v>
      </c>
    </row>
    <row r="20" spans="2:2" x14ac:dyDescent="0.25">
      <c r="B20" t="s">
        <v>23</v>
      </c>
    </row>
    <row r="21" spans="2:2" x14ac:dyDescent="0.25">
      <c r="B21" t="s">
        <v>24</v>
      </c>
    </row>
    <row r="22" spans="2:2" x14ac:dyDescent="0.25">
      <c r="B22" t="s">
        <v>25</v>
      </c>
    </row>
    <row r="23" spans="2:2" x14ac:dyDescent="0.25">
      <c r="B23" t="s">
        <v>27</v>
      </c>
    </row>
    <row r="24" spans="2:2" x14ac:dyDescent="0.25">
      <c r="B2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95DA-6F31-4EE3-B227-24FE03DE09E4}">
  <dimension ref="A3:N34"/>
  <sheetViews>
    <sheetView tabSelected="1" workbookViewId="0">
      <selection activeCell="L26" sqref="L26"/>
    </sheetView>
  </sheetViews>
  <sheetFormatPr defaultRowHeight="15" x14ac:dyDescent="0.25"/>
  <cols>
    <col min="1" max="1" width="49.85546875" bestFit="1" customWidth="1"/>
    <col min="2" max="2" width="14.28515625" bestFit="1" customWidth="1"/>
    <col min="3" max="3" width="10.5703125" bestFit="1" customWidth="1"/>
    <col min="4" max="11" width="12" bestFit="1" customWidth="1"/>
    <col min="12" max="12" width="13.28515625" bestFit="1" customWidth="1"/>
    <col min="13" max="13" width="19.28515625" bestFit="1" customWidth="1"/>
  </cols>
  <sheetData>
    <row r="3" spans="1:13" x14ac:dyDescent="0.25">
      <c r="B3" t="s">
        <v>0</v>
      </c>
    </row>
    <row r="4" spans="1:13" x14ac:dyDescent="0.25">
      <c r="B4">
        <v>2020</v>
      </c>
      <c r="C4">
        <f t="shared" ref="C4:L4" si="0">B4+1</f>
        <v>2021</v>
      </c>
      <c r="D4">
        <f t="shared" si="0"/>
        <v>2022</v>
      </c>
      <c r="E4">
        <f t="shared" si="0"/>
        <v>2023</v>
      </c>
      <c r="F4">
        <f t="shared" si="0"/>
        <v>2024</v>
      </c>
      <c r="G4">
        <f t="shared" si="0"/>
        <v>2025</v>
      </c>
      <c r="H4">
        <f t="shared" si="0"/>
        <v>2026</v>
      </c>
      <c r="I4">
        <f t="shared" si="0"/>
        <v>2027</v>
      </c>
      <c r="J4">
        <f t="shared" si="0"/>
        <v>2028</v>
      </c>
      <c r="K4">
        <f t="shared" si="0"/>
        <v>2029</v>
      </c>
      <c r="L4">
        <f t="shared" si="0"/>
        <v>2030</v>
      </c>
      <c r="M4" t="s">
        <v>13</v>
      </c>
    </row>
    <row r="6" spans="1:13" x14ac:dyDescent="0.25">
      <c r="A6" t="s">
        <v>11</v>
      </c>
      <c r="C6">
        <f ca="1">RAND()</f>
        <v>0.71155894463624725</v>
      </c>
      <c r="D6">
        <f t="shared" ref="D6:L6" ca="1" si="1">RAND()</f>
        <v>0.4007749304125392</v>
      </c>
      <c r="E6">
        <f t="shared" ca="1" si="1"/>
        <v>0.64581513321944473</v>
      </c>
      <c r="F6">
        <f t="shared" ca="1" si="1"/>
        <v>0.7045532025473088</v>
      </c>
      <c r="G6">
        <f t="shared" ca="1" si="1"/>
        <v>0.52038788240481615</v>
      </c>
      <c r="H6">
        <f t="shared" ca="1" si="1"/>
        <v>0.44097761925361578</v>
      </c>
      <c r="I6">
        <f t="shared" ca="1" si="1"/>
        <v>3.6202144240297218E-2</v>
      </c>
      <c r="J6">
        <f t="shared" ca="1" si="1"/>
        <v>0.59166615953899981</v>
      </c>
      <c r="K6">
        <f t="shared" ca="1" si="1"/>
        <v>0.22191210775570003</v>
      </c>
      <c r="L6">
        <f t="shared" ca="1" si="1"/>
        <v>0.91534760670893622</v>
      </c>
    </row>
    <row r="7" spans="1:13" x14ac:dyDescent="0.25">
      <c r="A7" t="s">
        <v>29</v>
      </c>
      <c r="C7" s="5">
        <f ca="1">(1-C6)*-20%+(C6)*80%</f>
        <v>0.51155894463624729</v>
      </c>
      <c r="D7" s="5">
        <f t="shared" ref="D7:L7" ca="1" si="2">(1-D6)*-20%+(D6)*80%</f>
        <v>0.20077493041253922</v>
      </c>
      <c r="E7" s="5">
        <f t="shared" ca="1" si="2"/>
        <v>0.44581513321944477</v>
      </c>
      <c r="F7" s="5">
        <f t="shared" ca="1" si="2"/>
        <v>0.50455320254730873</v>
      </c>
      <c r="G7" s="5">
        <f t="shared" ca="1" si="2"/>
        <v>0.32038788240481614</v>
      </c>
      <c r="H7" s="5">
        <f t="shared" ca="1" si="2"/>
        <v>0.24097761925361577</v>
      </c>
      <c r="I7" s="5">
        <f t="shared" ca="1" si="2"/>
        <v>-0.16379785575970279</v>
      </c>
      <c r="J7" s="5">
        <f t="shared" ca="1" si="2"/>
        <v>0.39166615953899986</v>
      </c>
      <c r="K7" s="5">
        <f t="shared" ca="1" si="2"/>
        <v>2.1912107755700017E-2</v>
      </c>
      <c r="L7" s="5">
        <f t="shared" ca="1" si="2"/>
        <v>0.71534760670893627</v>
      </c>
    </row>
    <row r="9" spans="1:13" x14ac:dyDescent="0.25">
      <c r="A9" t="s">
        <v>6</v>
      </c>
      <c r="B9" s="3">
        <f>B10/(B10+B20)</f>
        <v>0.93178241532671913</v>
      </c>
      <c r="C9" s="3">
        <f ca="1">C10/(C10+C20)</f>
        <v>0.93235468597728521</v>
      </c>
      <c r="D9" s="3">
        <f ca="1">D10/(D10+D20)</f>
        <v>0.90504573785780484</v>
      </c>
      <c r="E9" s="3">
        <f ca="1">E10/(E10+E20)</f>
        <v>0.93226935443896242</v>
      </c>
      <c r="F9" s="3">
        <f ca="1">F10/(F10+F20)</f>
        <v>0.93348176657046777</v>
      </c>
      <c r="G9" s="3">
        <f ca="1">G10/(G10+G20)</f>
        <v>0.93796878958733143</v>
      </c>
      <c r="H9" s="3">
        <f ca="1">H10/(H10+H20)</f>
        <v>0.91603523721620395</v>
      </c>
      <c r="I9" s="3">
        <f ca="1">I10/(I10+I20)</f>
        <v>0.87828378361742332</v>
      </c>
      <c r="J9" s="3">
        <f ca="1">J10/(J10+J20)</f>
        <v>0.87357141459740595</v>
      </c>
      <c r="K9" s="3">
        <f ca="1">K10/(K10+K20)</f>
        <v>0.79590130312564533</v>
      </c>
      <c r="L9" s="3">
        <f ca="1">L10/(L10+L20)</f>
        <v>0.79830735541330355</v>
      </c>
    </row>
    <row r="10" spans="1:13" x14ac:dyDescent="0.25">
      <c r="A10" t="s">
        <v>34</v>
      </c>
      <c r="B10" s="2">
        <f>5132+5179+7611+9314</f>
        <v>27236</v>
      </c>
      <c r="C10" s="8">
        <f ca="1">B10*(1+C7)*IF(C14&gt;B14,0.8,1)</f>
        <v>41168.819416112834</v>
      </c>
      <c r="D10" s="8">
        <f ca="1">C10*(1+D7)*IF(D14&gt;C14,0.8,1)</f>
        <v>39547.589015639431</v>
      </c>
      <c r="E10" s="8">
        <f ca="1">D10*(1+E7)*IF(E14&gt;D14,0.8,1)</f>
        <v>57178.502681154576</v>
      </c>
      <c r="F10" s="8">
        <f ca="1">E10*(1+F7)*IF(F14&gt;E14,0.8,1)</f>
        <v>68822.479460632807</v>
      </c>
      <c r="G10" s="8">
        <f ca="1">F10*(1+G7)*IF(G14&gt;F14,0.8,1)</f>
        <v>90872.367916873904</v>
      </c>
      <c r="H10" s="8">
        <f ca="1">G10*(1+H7)*IF(H14&gt;G14,0.8,1)</f>
        <v>90216.45983473667</v>
      </c>
      <c r="I10" s="8">
        <f ca="1">H10*(1+I7)*IF(I14&gt;H14,0.8,1)</f>
        <v>75439.197159575444</v>
      </c>
      <c r="J10" s="8">
        <f ca="1">I10*(1+J7)*IF(J14&gt;I14,0.8,1)</f>
        <v>104986.17778977178</v>
      </c>
      <c r="K10" s="8">
        <f ca="1">J10*(1+K7)*IF(K14&gt;J14,0.8,1)</f>
        <v>85829.316984288278</v>
      </c>
      <c r="L10" s="8">
        <f ca="1">K10*(1+L7)*IF(L14&gt;K14,0.8,1)</f>
        <v>147227.11347446157</v>
      </c>
    </row>
    <row r="11" spans="1:13" x14ac:dyDescent="0.25">
      <c r="A11" t="s">
        <v>3</v>
      </c>
      <c r="B11" s="1">
        <v>509737</v>
      </c>
      <c r="C11" s="1">
        <f ca="1">ROUND(B11*(1+C7),0)</f>
        <v>770498</v>
      </c>
      <c r="D11" s="1">
        <f ca="1">ROUND(C11*(1+D7),0)</f>
        <v>925195</v>
      </c>
      <c r="E11" s="1">
        <f ca="1">ROUND(D11*(1+E7),0)</f>
        <v>1337661</v>
      </c>
      <c r="F11" s="1">
        <f ca="1">ROUND(E11*(1+F7),0)</f>
        <v>2012582</v>
      </c>
      <c r="G11" s="1">
        <f ca="1">ROUND(F11*(1+G7),0)</f>
        <v>2657389</v>
      </c>
      <c r="H11" s="1">
        <f ca="1">ROUND(G11*(1+H7),0)</f>
        <v>3297760</v>
      </c>
      <c r="I11" s="1">
        <f ca="1">ROUND(H11*(1+I7),0)</f>
        <v>2757594</v>
      </c>
      <c r="J11" s="1">
        <f ca="1">ROUND(I11*(1+J7),0)</f>
        <v>3837650</v>
      </c>
      <c r="K11" s="1">
        <f ca="1">ROUND(J11*(1+K7),0)</f>
        <v>3921741</v>
      </c>
      <c r="L11" s="1">
        <f ca="1">ROUND(K11*(1+L7),0)</f>
        <v>6727149</v>
      </c>
    </row>
    <row r="12" spans="1:13" x14ac:dyDescent="0.25">
      <c r="A12" t="s">
        <v>4</v>
      </c>
      <c r="B12" s="1">
        <f>B11+367500+245240+101312+76230+25202+16689</f>
        <v>1341910</v>
      </c>
      <c r="C12" s="1">
        <f ca="1">B12+C11</f>
        <v>2112408</v>
      </c>
      <c r="D12" s="1">
        <f t="shared" ref="D12:L12" ca="1" si="3">C12+D11</f>
        <v>3037603</v>
      </c>
      <c r="E12" s="1">
        <f t="shared" ca="1" si="3"/>
        <v>4375264</v>
      </c>
      <c r="F12" s="1">
        <f t="shared" ca="1" si="3"/>
        <v>6387846</v>
      </c>
      <c r="G12" s="1">
        <f t="shared" ca="1" si="3"/>
        <v>9045235</v>
      </c>
      <c r="H12" s="1">
        <f t="shared" ca="1" si="3"/>
        <v>12342995</v>
      </c>
      <c r="I12" s="1">
        <f t="shared" ca="1" si="3"/>
        <v>15100589</v>
      </c>
      <c r="J12" s="1">
        <f t="shared" ca="1" si="3"/>
        <v>18938239</v>
      </c>
      <c r="K12" s="1">
        <f t="shared" ca="1" si="3"/>
        <v>22859980</v>
      </c>
      <c r="L12" s="1">
        <f t="shared" ca="1" si="3"/>
        <v>29587129</v>
      </c>
    </row>
    <row r="13" spans="1:13" x14ac:dyDescent="0.25">
      <c r="A13" t="s">
        <v>14</v>
      </c>
      <c r="B13" s="1"/>
      <c r="C13" s="6">
        <f ca="1">C12/$B$12</f>
        <v>1.5741800865929907</v>
      </c>
      <c r="D13" s="6">
        <f t="shared" ref="D13:L13" ca="1" si="4">D12/$B$12</f>
        <v>2.2636413768434545</v>
      </c>
      <c r="E13" s="6">
        <f t="shared" ca="1" si="4"/>
        <v>3.2604749945972533</v>
      </c>
      <c r="F13" s="6">
        <f t="shared" ca="1" si="4"/>
        <v>4.7602641011692288</v>
      </c>
      <c r="G13" s="6">
        <f t="shared" ca="1" si="4"/>
        <v>6.7405675492395165</v>
      </c>
      <c r="H13" s="6">
        <f t="shared" ca="1" si="4"/>
        <v>9.1980796029539977</v>
      </c>
      <c r="I13" s="6">
        <f t="shared" ca="1" si="4"/>
        <v>11.253056464293433</v>
      </c>
      <c r="J13" s="6">
        <f t="shared" ca="1" si="4"/>
        <v>14.112898033400153</v>
      </c>
      <c r="K13" s="6">
        <f t="shared" ca="1" si="4"/>
        <v>17.035404758888451</v>
      </c>
      <c r="L13" s="6">
        <f t="shared" ca="1" si="4"/>
        <v>22.048519647368302</v>
      </c>
    </row>
    <row r="14" spans="1:13" x14ac:dyDescent="0.25">
      <c r="A14" t="s">
        <v>26</v>
      </c>
      <c r="B14" s="1">
        <v>1</v>
      </c>
      <c r="C14" s="6">
        <f t="shared" ref="C14:L14" ca="1" si="5">IF(C13&gt;(2^B14),B14+1,B14)</f>
        <v>1</v>
      </c>
      <c r="D14" s="6">
        <f t="shared" ca="1" si="5"/>
        <v>2</v>
      </c>
      <c r="E14" s="6">
        <f t="shared" ca="1" si="5"/>
        <v>2</v>
      </c>
      <c r="F14" s="6">
        <f t="shared" ca="1" si="5"/>
        <v>3</v>
      </c>
      <c r="G14" s="6">
        <f t="shared" ca="1" si="5"/>
        <v>3</v>
      </c>
      <c r="H14" s="6">
        <f t="shared" ca="1" si="5"/>
        <v>4</v>
      </c>
      <c r="I14" s="6">
        <f t="shared" ca="1" si="5"/>
        <v>4</v>
      </c>
      <c r="J14" s="6">
        <f t="shared" ca="1" si="5"/>
        <v>4</v>
      </c>
      <c r="K14" s="6">
        <f t="shared" ca="1" si="5"/>
        <v>5</v>
      </c>
      <c r="L14" s="6">
        <f t="shared" ca="1" si="5"/>
        <v>5</v>
      </c>
    </row>
    <row r="16" spans="1:13" x14ac:dyDescent="0.25">
      <c r="A16" t="s">
        <v>11</v>
      </c>
      <c r="C16">
        <f ca="1">RAND()</f>
        <v>0.87244828324706514</v>
      </c>
      <c r="D16">
        <f t="shared" ref="D16:L16" ca="1" si="6">RAND()</f>
        <v>0.73639684790178328</v>
      </c>
      <c r="E16">
        <f t="shared" ca="1" si="6"/>
        <v>0.25147635897260256</v>
      </c>
      <c r="F16">
        <f t="shared" ca="1" si="6"/>
        <v>0.18056144860732259</v>
      </c>
      <c r="G16">
        <f t="shared" ca="1" si="6"/>
        <v>0.53178757880397909</v>
      </c>
      <c r="H16">
        <f t="shared" ca="1" si="6"/>
        <v>0.71999413721079097</v>
      </c>
      <c r="I16">
        <f t="shared" ca="1" si="6"/>
        <v>0.26427040281184455</v>
      </c>
      <c r="J16">
        <f t="shared" ca="1" si="6"/>
        <v>0.81667970562348946</v>
      </c>
      <c r="K16">
        <f t="shared" ca="1" si="6"/>
        <v>0.81070498220841114</v>
      </c>
      <c r="L16">
        <f t="shared" ca="1" si="6"/>
        <v>0.69001692724388686</v>
      </c>
    </row>
    <row r="17" spans="1:14" x14ac:dyDescent="0.25">
      <c r="A17" t="s">
        <v>30</v>
      </c>
      <c r="C17" s="5">
        <f ca="1">(1-C16)*0%+(C16)*100%</f>
        <v>0.87244828324706514</v>
      </c>
      <c r="D17" s="5">
        <f t="shared" ref="D17:L17" ca="1" si="7">(1-D16)*0%+(D16)*100%</f>
        <v>0.73639684790178328</v>
      </c>
      <c r="E17" s="5">
        <f t="shared" ca="1" si="7"/>
        <v>0.25147635897260256</v>
      </c>
      <c r="F17" s="5">
        <f t="shared" ca="1" si="7"/>
        <v>0.18056144860732259</v>
      </c>
      <c r="G17" s="5">
        <f t="shared" ca="1" si="7"/>
        <v>0.53178757880397909</v>
      </c>
      <c r="H17" s="5">
        <f t="shared" ca="1" si="7"/>
        <v>0.71999413721079097</v>
      </c>
      <c r="I17" s="5">
        <f t="shared" ca="1" si="7"/>
        <v>0.26427040281184455</v>
      </c>
      <c r="J17" s="5">
        <f t="shared" ca="1" si="7"/>
        <v>0.81667970562348946</v>
      </c>
      <c r="K17" s="5">
        <f t="shared" ca="1" si="7"/>
        <v>0.81070498220841114</v>
      </c>
      <c r="L17" s="5">
        <f t="shared" ca="1" si="7"/>
        <v>0.69001692724388686</v>
      </c>
    </row>
    <row r="18" spans="1:14" x14ac:dyDescent="0.25"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4" x14ac:dyDescent="0.25">
      <c r="A19" t="s">
        <v>7</v>
      </c>
      <c r="B19" s="4">
        <f>1-B9</f>
        <v>6.8217584673280873E-2</v>
      </c>
      <c r="C19" s="4">
        <f ca="1">1-C9</f>
        <v>6.7645314022714786E-2</v>
      </c>
      <c r="D19" s="4">
        <f ca="1">1-D9</f>
        <v>9.4954262142195156E-2</v>
      </c>
      <c r="E19" s="4">
        <f ca="1">1-E9</f>
        <v>6.7730645561037583E-2</v>
      </c>
      <c r="F19" s="4">
        <f ca="1">1-F9</f>
        <v>6.6518233429532225E-2</v>
      </c>
      <c r="G19" s="4">
        <f ca="1">1-G9</f>
        <v>6.2031210412668569E-2</v>
      </c>
      <c r="H19" s="4">
        <f ca="1">1-H9</f>
        <v>8.3964762783796054E-2</v>
      </c>
      <c r="I19" s="4">
        <f ca="1">1-I9</f>
        <v>0.12171621638257668</v>
      </c>
      <c r="J19" s="4">
        <f ca="1">1-J9</f>
        <v>0.12642858540259405</v>
      </c>
      <c r="K19" s="4">
        <f ca="1">1-K9</f>
        <v>0.20409869687435467</v>
      </c>
      <c r="L19" s="4">
        <f ca="1">1-L9</f>
        <v>0.20169264458669645</v>
      </c>
    </row>
    <row r="20" spans="1:14" x14ac:dyDescent="0.25">
      <c r="A20" t="s">
        <v>5</v>
      </c>
      <c r="B20" s="2">
        <f>293+370+579+752</f>
        <v>1994</v>
      </c>
      <c r="C20" s="8">
        <f ca="1">B20*(1+C17)*IF(C24&gt;B24,0.8,1)</f>
        <v>2986.9295014357185</v>
      </c>
      <c r="D20" s="8">
        <f ca="1">C20*(1+D17)*IF(D24&gt;C24,0.8,1)</f>
        <v>4149.1959769582618</v>
      </c>
      <c r="E20" s="8">
        <f ca="1">D20*(1+E17)*IF(E24&gt;D24,0.8,1)</f>
        <v>4154.096539125997</v>
      </c>
      <c r="F20" s="8">
        <f ca="1">E20*(1+F17)*IF(F24&gt;E24,0.8,1)</f>
        <v>4904.1662278852527</v>
      </c>
      <c r="G20" s="8">
        <f ca="1">F20*(1+G17)*IF(G24&gt;F24,0.8,1)</f>
        <v>6009.7127298116757</v>
      </c>
      <c r="H20" s="8">
        <f ca="1">G20*(1+H17)*IF(H24&gt;G24,0.8,1)</f>
        <v>8269.3365292777125</v>
      </c>
      <c r="I20" s="8">
        <f ca="1">H20*(1+I17)*IF(I24&gt;H24,0.8,1)</f>
        <v>10454.677424856634</v>
      </c>
      <c r="J20" s="8">
        <f ca="1">I20*(1+J17)*IF(J24&gt;I24,0.8,1)</f>
        <v>15194.240245261675</v>
      </c>
      <c r="K20" s="8">
        <f ca="1">J20*(1+K17)*IF(K24&gt;J24,0.8,1)</f>
        <v>22009.829210373493</v>
      </c>
      <c r="L20" s="8">
        <f ca="1">K20*(1+L17)*IF(L24&gt;K24,0.8,1)</f>
        <v>37196.983931278155</v>
      </c>
    </row>
    <row r="21" spans="1:14" x14ac:dyDescent="0.25">
      <c r="A21" t="s">
        <v>10</v>
      </c>
      <c r="B21" s="7">
        <v>3</v>
      </c>
      <c r="C21">
        <f ca="1">ROUND(B21*(1+C17),2)</f>
        <v>5.62</v>
      </c>
      <c r="D21">
        <f t="shared" ref="D21:L21" ca="1" si="8">ROUND(C21*(1+D17),2)</f>
        <v>9.76</v>
      </c>
      <c r="E21">
        <f t="shared" ca="1" si="8"/>
        <v>12.21</v>
      </c>
      <c r="F21">
        <f t="shared" ca="1" si="8"/>
        <v>14.41</v>
      </c>
      <c r="G21">
        <f t="shared" ca="1" si="8"/>
        <v>22.07</v>
      </c>
      <c r="H21">
        <f t="shared" ca="1" si="8"/>
        <v>37.96</v>
      </c>
      <c r="I21">
        <f t="shared" ca="1" si="8"/>
        <v>47.99</v>
      </c>
      <c r="J21">
        <f t="shared" ca="1" si="8"/>
        <v>87.18</v>
      </c>
      <c r="K21">
        <f t="shared" ca="1" si="8"/>
        <v>157.86000000000001</v>
      </c>
      <c r="L21">
        <f t="shared" ca="1" si="8"/>
        <v>266.79000000000002</v>
      </c>
    </row>
    <row r="22" spans="1:14" x14ac:dyDescent="0.25">
      <c r="A22" t="s">
        <v>31</v>
      </c>
      <c r="B22" s="1">
        <f>B21</f>
        <v>3</v>
      </c>
      <c r="C22" s="1">
        <f ca="1">B22+C21</f>
        <v>8.620000000000001</v>
      </c>
      <c r="D22" s="1">
        <f t="shared" ref="D22" ca="1" si="9">C22+D21</f>
        <v>18.380000000000003</v>
      </c>
      <c r="E22" s="1">
        <f t="shared" ref="E22" ca="1" si="10">D22+E21</f>
        <v>30.590000000000003</v>
      </c>
      <c r="F22" s="1">
        <f t="shared" ref="F22" ca="1" si="11">E22+F21</f>
        <v>45</v>
      </c>
      <c r="G22" s="1">
        <f t="shared" ref="G22" ca="1" si="12">F22+G21</f>
        <v>67.069999999999993</v>
      </c>
      <c r="H22" s="1">
        <f t="shared" ref="H22" ca="1" si="13">G22+H21</f>
        <v>105.03</v>
      </c>
      <c r="I22" s="1">
        <f t="shared" ref="I22" ca="1" si="14">H22+I21</f>
        <v>153.02000000000001</v>
      </c>
      <c r="J22" s="1">
        <f t="shared" ref="J22" ca="1" si="15">I22+J21</f>
        <v>240.20000000000002</v>
      </c>
      <c r="K22" s="1">
        <f t="shared" ref="K22" ca="1" si="16">J22+K21</f>
        <v>398.06000000000006</v>
      </c>
      <c r="L22" s="1">
        <f t="shared" ref="L22" ca="1" si="17">K22+L21</f>
        <v>664.85000000000014</v>
      </c>
    </row>
    <row r="23" spans="1:14" x14ac:dyDescent="0.25">
      <c r="A23" t="s">
        <v>14</v>
      </c>
      <c r="B23" s="1"/>
      <c r="C23" s="6">
        <f ca="1">C22/$B$22</f>
        <v>2.8733333333333335</v>
      </c>
      <c r="D23" s="6">
        <f t="shared" ref="D23:L23" ca="1" si="18">D22/$B$22</f>
        <v>6.1266666666666678</v>
      </c>
      <c r="E23" s="6">
        <f t="shared" ca="1" si="18"/>
        <v>10.196666666666667</v>
      </c>
      <c r="F23" s="6">
        <f t="shared" ca="1" si="18"/>
        <v>15</v>
      </c>
      <c r="G23" s="6">
        <f t="shared" ca="1" si="18"/>
        <v>22.356666666666666</v>
      </c>
      <c r="H23" s="6">
        <f t="shared" ca="1" si="18"/>
        <v>35.01</v>
      </c>
      <c r="I23" s="6">
        <f t="shared" ca="1" si="18"/>
        <v>51.006666666666668</v>
      </c>
      <c r="J23" s="6">
        <f t="shared" ca="1" si="18"/>
        <v>80.066666666666677</v>
      </c>
      <c r="K23" s="6">
        <f t="shared" ca="1" si="18"/>
        <v>132.6866666666667</v>
      </c>
      <c r="L23" s="6">
        <f t="shared" ca="1" si="18"/>
        <v>221.6166666666667</v>
      </c>
    </row>
    <row r="24" spans="1:14" x14ac:dyDescent="0.25">
      <c r="A24" t="s">
        <v>33</v>
      </c>
      <c r="B24" s="1">
        <v>1</v>
      </c>
      <c r="C24" s="6">
        <f t="shared" ref="C24" ca="1" si="19">IF(C23&gt;(2^B24),B24+1,B24)</f>
        <v>2</v>
      </c>
      <c r="D24" s="6">
        <f t="shared" ref="D24" ca="1" si="20">IF(D23&gt;(2^C24),C24+1,C24)</f>
        <v>3</v>
      </c>
      <c r="E24" s="6">
        <f t="shared" ref="E24" ca="1" si="21">IF(E23&gt;(2^D24),D24+1,D24)</f>
        <v>4</v>
      </c>
      <c r="F24" s="6">
        <f t="shared" ref="F24" ca="1" si="22">IF(F23&gt;(2^E24),E24+1,E24)</f>
        <v>4</v>
      </c>
      <c r="G24" s="6">
        <f t="shared" ref="G24" ca="1" si="23">IF(G23&gt;(2^F24),F24+1,F24)</f>
        <v>5</v>
      </c>
      <c r="H24" s="6">
        <f t="shared" ref="H24" ca="1" si="24">IF(H23&gt;(2^G24),G24+1,G24)</f>
        <v>6</v>
      </c>
      <c r="I24" s="6">
        <f t="shared" ref="I24" ca="1" si="25">IF(I23&gt;(2^H24),H24+1,H24)</f>
        <v>6</v>
      </c>
      <c r="J24" s="6">
        <f t="shared" ref="J24" ca="1" si="26">IF(J23&gt;(2^I24),I24+1,I24)</f>
        <v>7</v>
      </c>
      <c r="K24" s="6">
        <f t="shared" ref="K24" ca="1" si="27">IF(K23&gt;(2^J24),J24+1,J24)</f>
        <v>8</v>
      </c>
      <c r="L24" s="6">
        <f t="shared" ref="L24" ca="1" si="28">IF(L23&gt;(2^K24),K24+1,K24)</f>
        <v>8</v>
      </c>
    </row>
    <row r="25" spans="1:14" x14ac:dyDescent="0.25">
      <c r="B25" s="7"/>
    </row>
    <row r="26" spans="1:14" x14ac:dyDescent="0.25">
      <c r="A26" t="s">
        <v>12</v>
      </c>
      <c r="B26" s="2">
        <f>B10+B20</f>
        <v>29230</v>
      </c>
      <c r="C26" s="8">
        <f ca="1">C10+C20</f>
        <v>44155.748917548553</v>
      </c>
      <c r="D26" s="8">
        <f ca="1">D10+D20</f>
        <v>43696.784992597692</v>
      </c>
      <c r="E26" s="8">
        <f ca="1">E10+E20</f>
        <v>61332.599220280572</v>
      </c>
      <c r="F26" s="8">
        <f ca="1">F10+F20</f>
        <v>73726.645688518067</v>
      </c>
      <c r="G26" s="8">
        <f ca="1">G10+G20</f>
        <v>96882.080646685587</v>
      </c>
      <c r="H26" s="8">
        <f ca="1">H10+H20</f>
        <v>98485.796364014386</v>
      </c>
      <c r="I26" s="8">
        <f ca="1">I10+I20</f>
        <v>85893.87458443208</v>
      </c>
      <c r="J26" s="8">
        <f ca="1">J10+J20</f>
        <v>120180.41803503346</v>
      </c>
      <c r="K26" s="8">
        <f ca="1">K10+K20</f>
        <v>107839.14619466176</v>
      </c>
      <c r="L26" s="8">
        <f ca="1">L10+L20</f>
        <v>184424.09740573971</v>
      </c>
    </row>
    <row r="28" spans="1:14" x14ac:dyDescent="0.25">
      <c r="A28" t="s">
        <v>11</v>
      </c>
      <c r="C28">
        <f ca="1">RAND()</f>
        <v>0.27917855814121095</v>
      </c>
      <c r="D28">
        <f t="shared" ref="D28:L28" ca="1" si="29">RAND()</f>
        <v>0.9309610838828527</v>
      </c>
      <c r="E28">
        <f t="shared" ca="1" si="29"/>
        <v>0.30262752821950645</v>
      </c>
      <c r="F28">
        <f t="shared" ca="1" si="29"/>
        <v>0.80044302428489511</v>
      </c>
      <c r="G28">
        <f t="shared" ca="1" si="29"/>
        <v>0.70597481748915747</v>
      </c>
      <c r="H28">
        <f t="shared" ca="1" si="29"/>
        <v>0.98959228952367895</v>
      </c>
      <c r="I28">
        <f t="shared" ca="1" si="29"/>
        <v>0.89531212391861248</v>
      </c>
      <c r="J28">
        <f t="shared" ca="1" si="29"/>
        <v>0.52665368336341467</v>
      </c>
      <c r="K28">
        <f t="shared" ca="1" si="29"/>
        <v>0.63786636369888139</v>
      </c>
      <c r="L28">
        <f t="shared" ca="1" si="29"/>
        <v>0.22970491011843786</v>
      </c>
    </row>
    <row r="29" spans="1:14" x14ac:dyDescent="0.25">
      <c r="A29" t="s">
        <v>32</v>
      </c>
      <c r="C29" s="5">
        <f ca="1">(1-C28)*-4.8%+(C28)*5%</f>
        <v>-2.0640501302161329E-2</v>
      </c>
      <c r="D29" s="5">
        <f t="shared" ref="D29:L29" ca="1" si="30">(1-D28)*-4.8%+(D28)*5%</f>
        <v>4.3234186220519569E-2</v>
      </c>
      <c r="E29" s="5">
        <f t="shared" ca="1" si="30"/>
        <v>-1.8342502234488363E-2</v>
      </c>
      <c r="F29" s="5">
        <f t="shared" ca="1" si="30"/>
        <v>3.0443416379919725E-2</v>
      </c>
      <c r="G29" s="5">
        <f t="shared" ca="1" si="30"/>
        <v>2.1185532113937436E-2</v>
      </c>
      <c r="H29" s="5">
        <f t="shared" ca="1" si="30"/>
        <v>4.8980044373320542E-2</v>
      </c>
      <c r="I29" s="5">
        <f t="shared" ca="1" si="30"/>
        <v>3.9740588144024022E-2</v>
      </c>
      <c r="J29" s="5">
        <f t="shared" ca="1" si="30"/>
        <v>3.6120609696146389E-3</v>
      </c>
      <c r="K29" s="5">
        <f t="shared" ca="1" si="30"/>
        <v>1.4510903642490375E-2</v>
      </c>
      <c r="L29" s="5">
        <f t="shared" ca="1" si="30"/>
        <v>-2.5488918808393088E-2</v>
      </c>
      <c r="M29" s="5"/>
      <c r="N29" s="5"/>
    </row>
    <row r="30" spans="1:14" x14ac:dyDescent="0.25">
      <c r="A30" t="s">
        <v>8</v>
      </c>
      <c r="B30" s="2">
        <v>2786</v>
      </c>
      <c r="C30" s="8">
        <f ca="1">ROUND(C31*C26,0)</f>
        <v>3297</v>
      </c>
      <c r="D30" s="8">
        <f t="shared" ref="D30:L30" ca="1" si="31">ROUND(D31*D26,0)</f>
        <v>5152</v>
      </c>
      <c r="E30" s="8">
        <f t="shared" ca="1" si="31"/>
        <v>6107</v>
      </c>
      <c r="F30" s="8">
        <f t="shared" ca="1" si="31"/>
        <v>9585</v>
      </c>
      <c r="G30" s="8">
        <f t="shared" ca="1" si="31"/>
        <v>14648</v>
      </c>
      <c r="H30" s="8">
        <f t="shared" ca="1" si="31"/>
        <v>19714</v>
      </c>
      <c r="I30" s="8">
        <f t="shared" ca="1" si="31"/>
        <v>20607</v>
      </c>
      <c r="J30" s="8">
        <f t="shared" ca="1" si="31"/>
        <v>29267</v>
      </c>
      <c r="K30" s="8">
        <f t="shared" ca="1" si="31"/>
        <v>27826</v>
      </c>
      <c r="L30" s="8">
        <f t="shared" ca="1" si="31"/>
        <v>42887</v>
      </c>
      <c r="N30" s="11"/>
    </row>
    <row r="31" spans="1:14" x14ac:dyDescent="0.25">
      <c r="A31" t="s">
        <v>9</v>
      </c>
      <c r="B31" s="5">
        <f>B30/(B10+B20)</f>
        <v>9.5313034553540885E-2</v>
      </c>
      <c r="C31" s="5">
        <f ca="1">B31+C29</f>
        <v>7.4672533251379555E-2</v>
      </c>
      <c r="D31" s="5">
        <f t="shared" ref="D31:L31" ca="1" si="32">C31+D29</f>
        <v>0.11790671947189912</v>
      </c>
      <c r="E31" s="5">
        <f t="shared" ca="1" si="32"/>
        <v>9.9564217237410768E-2</v>
      </c>
      <c r="F31" s="5">
        <f t="shared" ca="1" si="32"/>
        <v>0.1300076336173305</v>
      </c>
      <c r="G31" s="5">
        <f t="shared" ca="1" si="32"/>
        <v>0.15119316573126795</v>
      </c>
      <c r="H31" s="5">
        <f t="shared" ca="1" si="32"/>
        <v>0.20017321010458849</v>
      </c>
      <c r="I31" s="5">
        <f t="shared" ca="1" si="32"/>
        <v>0.23991379824861253</v>
      </c>
      <c r="J31" s="5">
        <f t="shared" ca="1" si="32"/>
        <v>0.24352585921822717</v>
      </c>
      <c r="K31" s="5">
        <f t="shared" ca="1" si="32"/>
        <v>0.25803676286071753</v>
      </c>
      <c r="L31" s="5">
        <f t="shared" ca="1" si="32"/>
        <v>0.23254784405232443</v>
      </c>
    </row>
    <row r="33" spans="1:12" x14ac:dyDescent="0.25">
      <c r="A33" t="s">
        <v>15</v>
      </c>
      <c r="B33" s="10">
        <f ca="1">NPV(2%,C30:L30)</f>
        <v>154951.293997701</v>
      </c>
      <c r="L33" s="9">
        <f ca="1">L30/0.02/(1.02)^10</f>
        <v>1759113.8768372892</v>
      </c>
    </row>
    <row r="34" spans="1:12" x14ac:dyDescent="0.25">
      <c r="B34" s="10">
        <f ca="1">B33+L33</f>
        <v>1914065.1708349902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Simple EV cash flow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Govindan</dc:creator>
  <cp:lastModifiedBy>Vijay Govindan</cp:lastModifiedBy>
  <dcterms:created xsi:type="dcterms:W3CDTF">2021-04-02T02:26:31Z</dcterms:created>
  <dcterms:modified xsi:type="dcterms:W3CDTF">2021-04-07T03:25:54Z</dcterms:modified>
</cp:coreProperties>
</file>