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Excel Projects\"/>
    </mc:Choice>
  </mc:AlternateContent>
  <xr:revisionPtr revIDLastSave="0" documentId="13_ncr:1_{75189433-1062-43C3-9E65-C21F2D53C0E8}" xr6:coauthVersionLast="47" xr6:coauthVersionMax="47" xr10:uidLastSave="{00000000-0000-0000-0000-000000000000}"/>
  <bookViews>
    <workbookView xWindow="-120" yWindow="-120" windowWidth="20730" windowHeight="11040" xr2:uid="{13FF2434-751E-4015-881F-08EC5BBE4C36}"/>
  </bookViews>
  <sheets>
    <sheet name="Car ID,Make,Make (Full Name),Mo" sheetId="2" r:id="rId1"/>
    <sheet name="Sheet1" sheetId="1" r:id="rId2"/>
  </sheets>
  <definedNames>
    <definedName name="ExternalData_1" localSheetId="0" hidden="1">'Car ID,Make,Make (Full Name),Mo'!$A$1:$N$66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" i="2"/>
  <c r="G4" i="2"/>
  <c r="I4" i="2" s="1"/>
  <c r="G8" i="2"/>
  <c r="I8" i="2" s="1"/>
  <c r="G12" i="2"/>
  <c r="I12" i="2" s="1"/>
  <c r="G16" i="2"/>
  <c r="I16" i="2" s="1"/>
  <c r="G20" i="2"/>
  <c r="I20" i="2" s="1"/>
  <c r="G24" i="2"/>
  <c r="I24" i="2" s="1"/>
  <c r="F3" i="2"/>
  <c r="G3" i="2" s="1"/>
  <c r="I3" i="2" s="1"/>
  <c r="F4" i="2"/>
  <c r="F5" i="2"/>
  <c r="G5" i="2" s="1"/>
  <c r="I5" i="2" s="1"/>
  <c r="F6" i="2"/>
  <c r="G6" i="2" s="1"/>
  <c r="I6" i="2" s="1"/>
  <c r="F7" i="2"/>
  <c r="G7" i="2" s="1"/>
  <c r="I7" i="2" s="1"/>
  <c r="F8" i="2"/>
  <c r="F9" i="2"/>
  <c r="G9" i="2" s="1"/>
  <c r="I9" i="2" s="1"/>
  <c r="F10" i="2"/>
  <c r="G10" i="2" s="1"/>
  <c r="I10" i="2" s="1"/>
  <c r="F11" i="2"/>
  <c r="G11" i="2" s="1"/>
  <c r="I11" i="2" s="1"/>
  <c r="F12" i="2"/>
  <c r="F13" i="2"/>
  <c r="G13" i="2" s="1"/>
  <c r="I13" i="2" s="1"/>
  <c r="F14" i="2"/>
  <c r="G14" i="2" s="1"/>
  <c r="I14" i="2" s="1"/>
  <c r="F15" i="2"/>
  <c r="G15" i="2" s="1"/>
  <c r="I15" i="2" s="1"/>
  <c r="F16" i="2"/>
  <c r="F17" i="2"/>
  <c r="G17" i="2" s="1"/>
  <c r="I17" i="2" s="1"/>
  <c r="F18" i="2"/>
  <c r="G18" i="2" s="1"/>
  <c r="I18" i="2" s="1"/>
  <c r="F19" i="2"/>
  <c r="G19" i="2" s="1"/>
  <c r="I19" i="2" s="1"/>
  <c r="F20" i="2"/>
  <c r="F21" i="2"/>
  <c r="G21" i="2" s="1"/>
  <c r="I21" i="2" s="1"/>
  <c r="F22" i="2"/>
  <c r="G22" i="2" s="1"/>
  <c r="I22" i="2" s="1"/>
  <c r="F23" i="2"/>
  <c r="G23" i="2" s="1"/>
  <c r="I23" i="2" s="1"/>
  <c r="F24" i="2"/>
  <c r="F25" i="2"/>
  <c r="G25" i="2" s="1"/>
  <c r="I25" i="2" s="1"/>
  <c r="F26" i="2"/>
  <c r="G26" i="2" s="1"/>
  <c r="I26" i="2" s="1"/>
  <c r="F27" i="2"/>
  <c r="G27" i="2" s="1"/>
  <c r="I27" i="2" s="1"/>
  <c r="F28" i="2"/>
  <c r="G28" i="2" s="1"/>
  <c r="I28" i="2" s="1"/>
  <c r="F29" i="2"/>
  <c r="G29" i="2" s="1"/>
  <c r="I29" i="2" s="1"/>
  <c r="F30" i="2"/>
  <c r="G30" i="2" s="1"/>
  <c r="I30" i="2" s="1"/>
  <c r="F31" i="2"/>
  <c r="G31" i="2" s="1"/>
  <c r="I31" i="2" s="1"/>
  <c r="F32" i="2"/>
  <c r="G32" i="2" s="1"/>
  <c r="I32" i="2" s="1"/>
  <c r="F33" i="2"/>
  <c r="G33" i="2" s="1"/>
  <c r="I33" i="2" s="1"/>
  <c r="F34" i="2"/>
  <c r="G34" i="2" s="1"/>
  <c r="I34" i="2" s="1"/>
  <c r="F35" i="2"/>
  <c r="G35" i="2" s="1"/>
  <c r="I35" i="2" s="1"/>
  <c r="F36" i="2"/>
  <c r="G36" i="2" s="1"/>
  <c r="I36" i="2" s="1"/>
  <c r="F37" i="2"/>
  <c r="G37" i="2" s="1"/>
  <c r="I37" i="2" s="1"/>
  <c r="F38" i="2"/>
  <c r="G38" i="2" s="1"/>
  <c r="I38" i="2" s="1"/>
  <c r="F39" i="2"/>
  <c r="G39" i="2" s="1"/>
  <c r="I39" i="2" s="1"/>
  <c r="F40" i="2"/>
  <c r="G40" i="2" s="1"/>
  <c r="I40" i="2" s="1"/>
  <c r="F41" i="2"/>
  <c r="G41" i="2" s="1"/>
  <c r="I41" i="2" s="1"/>
  <c r="F42" i="2"/>
  <c r="G42" i="2" s="1"/>
  <c r="I42" i="2" s="1"/>
  <c r="F43" i="2"/>
  <c r="G43" i="2" s="1"/>
  <c r="I43" i="2" s="1"/>
  <c r="F44" i="2"/>
  <c r="G44" i="2" s="1"/>
  <c r="I44" i="2" s="1"/>
  <c r="F45" i="2"/>
  <c r="G45" i="2" s="1"/>
  <c r="I45" i="2" s="1"/>
  <c r="F46" i="2"/>
  <c r="G46" i="2" s="1"/>
  <c r="I46" i="2" s="1"/>
  <c r="F47" i="2"/>
  <c r="G47" i="2" s="1"/>
  <c r="I47" i="2" s="1"/>
  <c r="F48" i="2"/>
  <c r="G48" i="2" s="1"/>
  <c r="I48" i="2" s="1"/>
  <c r="F49" i="2"/>
  <c r="G49" i="2" s="1"/>
  <c r="I49" i="2" s="1"/>
  <c r="F50" i="2"/>
  <c r="G50" i="2" s="1"/>
  <c r="I50" i="2" s="1"/>
  <c r="F51" i="2"/>
  <c r="G51" i="2" s="1"/>
  <c r="I51" i="2" s="1"/>
  <c r="F52" i="2"/>
  <c r="G52" i="2" s="1"/>
  <c r="I52" i="2" s="1"/>
  <c r="F53" i="2"/>
  <c r="G53" i="2" s="1"/>
  <c r="I53" i="2" s="1"/>
  <c r="F2" i="2"/>
  <c r="G2" i="2" s="1"/>
  <c r="I2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2" i="2"/>
  <c r="E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2" i="2"/>
  <c r="C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DF76B8-997D-41B4-933D-AE2DEE7F2C38}" keepAlive="1" name="Query - Car ID,Make,Make (Full Name),Model DATA" description="Connection to the 'Car ID,Make,Make (Full Name),Model DATA' query in the workbook." type="5" refreshedVersion="7" background="1" saveData="1">
    <dbPr connection="Provider=Microsoft.Mashup.OleDb.1;Data Source=$Workbook$;Location=&quot;Car ID,Make,Make (Full Name),Model DATA&quot;;Extended Properties=&quot;&quot;" command="SELECT * FROM [Car ID,Make,Make (Full Name),Model DATA]"/>
  </connection>
</connections>
</file>

<file path=xl/sharedStrings.xml><?xml version="1.0" encoding="utf-8"?>
<sst xmlns="http://schemas.openxmlformats.org/spreadsheetml/2006/main" count="349" uniqueCount="124">
  <si>
    <r>
      <t>Less</t>
    </r>
    <r>
      <rPr>
        <sz val="12"/>
        <color theme="1"/>
        <rFont val="Calibri"/>
        <family val="2"/>
        <scheme val="minor"/>
      </rPr>
      <t>on conte</t>
    </r>
    <r>
      <rPr>
        <sz val="11"/>
        <color theme="1"/>
        <rFont val="Calibri"/>
        <family val="2"/>
        <scheme val="minor"/>
      </rPr>
      <t>nts:
1 - Import text files into Excel.
2 - Formulas to split cells =LEFT = MID
=RIGHT
3 - VLOOKUP formula
4 - IF formula
5 - CONCATONATE formula
6 - Pivot tables
7 - Charts
8 - Copy results to a report in Microsoft</t>
    </r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</si>
  <si>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</si>
  <si>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</si>
  <si>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</si>
  <si>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</si>
  <si>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</si>
  <si>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</si>
  <si>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</si>
  <si>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</si>
  <si>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</si>
  <si>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</si>
  <si>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</si>
  <si>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</si>
  <si>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</si>
  <si>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</si>
  <si>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</si>
  <si>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</si>
  <si>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</si>
  <si>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</si>
  <si>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</si>
  <si>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</si>
  <si>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</si>
  <si>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</si>
  <si>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</si>
  <si>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</si>
  <si>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</si>
  <si>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</si>
  <si>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</si>
  <si>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</si>
  <si>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</si>
  <si>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</si>
  <si>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</si>
  <si>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</si>
  <si>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</si>
  <si>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</si>
  <si>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</si>
  <si>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</si>
  <si>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</si>
  <si>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</si>
  <si>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</si>
  <si>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</si>
  <si>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</si>
  <si>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</si>
  <si>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</si>
  <si>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</si>
  <si>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</si>
  <si>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</si>
  <si>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</si>
  <si>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</si>
  <si>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</si>
  <si>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</si>
  <si>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</si>
  <si>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</si>
  <si>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</si>
  <si>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</si>
  <si>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</si>
  <si>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</si>
  <si>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</si>
  <si>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</si>
  <si>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</si>
  <si>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</si>
  <si>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</si>
  <si>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</si>
  <si>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</si>
  <si>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</si>
  <si>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</si>
  <si>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</si>
  <si>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</si>
  <si>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</si>
  <si>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</si>
  <si>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</si>
  <si>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</si>
  <si>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</si>
  <si>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</si>
  <si>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</si>
  <si>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</si>
  <si>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</si>
  <si>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</si>
  <si>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</si>
  <si>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</si>
  <si>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</si>
  <si>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</si>
  <si>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</si>
  <si>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</si>
  <si>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</si>
  <si>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</si>
  <si>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</si>
  <si>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</si>
  <si>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</si>
  <si>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GM</t>
  </si>
  <si>
    <t>FD</t>
  </si>
  <si>
    <t>Chrysler</t>
  </si>
  <si>
    <t>Hundai</t>
  </si>
  <si>
    <t>Toyata</t>
  </si>
  <si>
    <t>HO</t>
  </si>
  <si>
    <t>Honda</t>
  </si>
  <si>
    <t>General Motors</t>
  </si>
  <si>
    <t>Ford</t>
  </si>
  <si>
    <t>CAM</t>
  </si>
  <si>
    <t>MTG</t>
  </si>
  <si>
    <t>Caravan</t>
  </si>
  <si>
    <t>Odyssey</t>
  </si>
  <si>
    <t>Camrey</t>
  </si>
  <si>
    <t>ELA</t>
  </si>
  <si>
    <t>FCS</t>
  </si>
  <si>
    <t>CMR</t>
  </si>
  <si>
    <t>COR</t>
  </si>
  <si>
    <t>CAR</t>
  </si>
  <si>
    <t>CIV</t>
  </si>
  <si>
    <t>ODG</t>
  </si>
  <si>
    <t>PTC</t>
  </si>
  <si>
    <t>SLV</t>
  </si>
  <si>
    <t>Elantra</t>
  </si>
  <si>
    <t>Focus</t>
  </si>
  <si>
    <t>Camero</t>
  </si>
  <si>
    <t>Corola</t>
  </si>
  <si>
    <t>Civic</t>
  </si>
  <si>
    <t>Mustag</t>
  </si>
  <si>
    <t>PT Crusier</t>
  </si>
  <si>
    <t>Silverado</t>
  </si>
  <si>
    <t>HO01OODY040</t>
  </si>
  <si>
    <t>GM09CMR014</t>
  </si>
  <si>
    <t>HO05ODY037</t>
  </si>
  <si>
    <t>FD06CS006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</si>
</sst>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Miles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ID,Make,Make (Full Name),Mo'!$G$2:$G$53</c:f>
              <c:numCache>
                <c:formatCode>General</c:formatCode>
                <c:ptCount val="5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16</c:v>
                </c:pt>
                <c:pt idx="18">
                  <c:v>14</c:v>
                </c:pt>
                <c:pt idx="19">
                  <c:v>18</c:v>
                </c:pt>
                <c:pt idx="20">
                  <c:v>16</c:v>
                </c:pt>
                <c:pt idx="21">
                  <c:v>14</c:v>
                </c:pt>
                <c:pt idx="22">
                  <c:v>12</c:v>
                </c:pt>
                <c:pt idx="23">
                  <c:v>5</c:v>
                </c:pt>
                <c:pt idx="24">
                  <c:v>12</c:v>
                </c:pt>
                <c:pt idx="25">
                  <c:v>11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15</c:v>
                </c:pt>
                <c:pt idx="30">
                  <c:v>13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9</c:v>
                </c:pt>
                <c:pt idx="37">
                  <c:v>7</c:v>
                </c:pt>
                <c:pt idx="38">
                  <c:v>6</c:v>
                </c:pt>
                <c:pt idx="39">
                  <c:v>13</c:v>
                </c:pt>
                <c:pt idx="40">
                  <c:v>0</c:v>
                </c:pt>
                <c:pt idx="41">
                  <c:v>10</c:v>
                </c:pt>
                <c:pt idx="42">
                  <c:v>7</c:v>
                </c:pt>
                <c:pt idx="43">
                  <c:v>3</c:v>
                </c:pt>
                <c:pt idx="44">
                  <c:v>15</c:v>
                </c:pt>
                <c:pt idx="45">
                  <c:v>14</c:v>
                </c:pt>
                <c:pt idx="46">
                  <c:v>10</c:v>
                </c:pt>
                <c:pt idx="47">
                  <c:v>10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xVal>
          <c:yVal>
            <c:numRef>
              <c:f>'Car ID,Make,Make (Full Name),Mo'!$H$2:$H$53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44974.8</c:v>
                </c:pt>
                <c:pt idx="2">
                  <c:v>44946.5</c:v>
                </c:pt>
                <c:pt idx="3">
                  <c:v>37558.800000000003</c:v>
                </c:pt>
                <c:pt idx="4">
                  <c:v>36438.5</c:v>
                </c:pt>
                <c:pt idx="5">
                  <c:v>46311.4</c:v>
                </c:pt>
                <c:pt idx="6">
                  <c:v>52229.5</c:v>
                </c:pt>
                <c:pt idx="7">
                  <c:v>35137</c:v>
                </c:pt>
                <c:pt idx="8">
                  <c:v>27637.1</c:v>
                </c:pt>
                <c:pt idx="9">
                  <c:v>27534.799999999999</c:v>
                </c:pt>
                <c:pt idx="10">
                  <c:v>19341.7</c:v>
                </c:pt>
                <c:pt idx="11">
                  <c:v>22521.599999999999</c:v>
                </c:pt>
                <c:pt idx="12">
                  <c:v>13682.9</c:v>
                </c:pt>
                <c:pt idx="13">
                  <c:v>28464.799999999999</c:v>
                </c:pt>
                <c:pt idx="14">
                  <c:v>19421.099999999999</c:v>
                </c:pt>
                <c:pt idx="15">
                  <c:v>14289.6</c:v>
                </c:pt>
                <c:pt idx="16">
                  <c:v>31144.400000000001</c:v>
                </c:pt>
                <c:pt idx="17">
                  <c:v>83162.7</c:v>
                </c:pt>
                <c:pt idx="18">
                  <c:v>80685.8</c:v>
                </c:pt>
                <c:pt idx="19">
                  <c:v>114660.6</c:v>
                </c:pt>
                <c:pt idx="20">
                  <c:v>93382.6</c:v>
                </c:pt>
                <c:pt idx="21">
                  <c:v>85928</c:v>
                </c:pt>
                <c:pt idx="22">
                  <c:v>67829.100000000006</c:v>
                </c:pt>
                <c:pt idx="23">
                  <c:v>48114.2</c:v>
                </c:pt>
                <c:pt idx="24">
                  <c:v>64467.4</c:v>
                </c:pt>
                <c:pt idx="25">
                  <c:v>73444.399999999994</c:v>
                </c:pt>
                <c:pt idx="26">
                  <c:v>17556.3</c:v>
                </c:pt>
                <c:pt idx="27">
                  <c:v>29601.9</c:v>
                </c:pt>
                <c:pt idx="28">
                  <c:v>22128.2</c:v>
                </c:pt>
                <c:pt idx="29">
                  <c:v>82374</c:v>
                </c:pt>
                <c:pt idx="30">
                  <c:v>69891.899999999994</c:v>
                </c:pt>
                <c:pt idx="31">
                  <c:v>22573</c:v>
                </c:pt>
                <c:pt idx="32">
                  <c:v>33477.199999999997</c:v>
                </c:pt>
                <c:pt idx="33">
                  <c:v>30555.3</c:v>
                </c:pt>
                <c:pt idx="34">
                  <c:v>24513.200000000001</c:v>
                </c:pt>
                <c:pt idx="35">
                  <c:v>13867.6</c:v>
                </c:pt>
                <c:pt idx="36">
                  <c:v>60389.5</c:v>
                </c:pt>
                <c:pt idx="37">
                  <c:v>50854.1</c:v>
                </c:pt>
                <c:pt idx="38">
                  <c:v>42504.6</c:v>
                </c:pt>
                <c:pt idx="39">
                  <c:v>68658.899999999994</c:v>
                </c:pt>
                <c:pt idx="40">
                  <c:v>3708.1</c:v>
                </c:pt>
                <c:pt idx="41">
                  <c:v>64542</c:v>
                </c:pt>
                <c:pt idx="42">
                  <c:v>42074.2</c:v>
                </c:pt>
                <c:pt idx="43">
                  <c:v>27394.2</c:v>
                </c:pt>
                <c:pt idx="44">
                  <c:v>79420.600000000006</c:v>
                </c:pt>
                <c:pt idx="45">
                  <c:v>77243.100000000006</c:v>
                </c:pt>
                <c:pt idx="46">
                  <c:v>72527.199999999997</c:v>
                </c:pt>
                <c:pt idx="47">
                  <c:v>52699.4</c:v>
                </c:pt>
                <c:pt idx="48">
                  <c:v>29102.3</c:v>
                </c:pt>
                <c:pt idx="49">
                  <c:v>22282</c:v>
                </c:pt>
                <c:pt idx="50">
                  <c:v>20223.900000000001</c:v>
                </c:pt>
                <c:pt idx="51">
                  <c:v>22188.5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7-4E55-A01F-927E72A8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994415"/>
        <c:axId val="1351006895"/>
      </c:scatterChart>
      <c:valAx>
        <c:axId val="135099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06895"/>
        <c:crosses val="autoZero"/>
        <c:crossBetween val="midCat"/>
      </c:valAx>
      <c:valAx>
        <c:axId val="13510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9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54</xdr:row>
      <xdr:rowOff>28575</xdr:rowOff>
    </xdr:from>
    <xdr:to>
      <xdr:col>8</xdr:col>
      <xdr:colOff>923925</xdr:colOff>
      <xdr:row>68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FEC6-6AA9-462F-915F-58A8DC583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D03B6C-B438-491C-80A5-AE78B42B3F73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1DF7C-BE24-4938-B7E5-5E9F74B3AF9B}" name="Car_ID_Make_Make__Full_Name__Model_DATA" displayName="Car_ID_Make_Make__Full_Name__Model_DATA" ref="A1:N66" tableType="queryTable" totalsRowShown="0" headerRowDxfId="12">
  <autoFilter ref="A1:N66" xr:uid="{9001DF7C-BE24-4938-B7E5-5E9F74B3AF9B}"/>
  <tableColumns count="14">
    <tableColumn id="1" xr3:uid="{AB391569-0A9C-45BE-B254-875E3491CFF4}" uniqueName="1" name="Car ID" queryTableFieldId="1" dataDxfId="11"/>
    <tableColumn id="2" xr3:uid="{9D24FFE2-9360-460D-85DA-FA834D426C57}" uniqueName="2" name="Make" queryTableFieldId="2" dataDxfId="10"/>
    <tableColumn id="3" xr3:uid="{5974157E-32F7-42E2-9109-7DA3B373B057}" uniqueName="3" name="Make (Full Name)" queryTableFieldId="3" dataDxfId="9"/>
    <tableColumn id="4" xr3:uid="{E118D16E-FA12-4982-ACE7-D115D1E13219}" uniqueName="4" name="Model" queryTableFieldId="4" dataDxfId="8"/>
    <tableColumn id="5" xr3:uid="{F4F9FDBB-D60D-43B1-8E35-670D1B8E52EB}" uniqueName="5" name="Model (Full Name)" queryTableFieldId="5" dataDxfId="7"/>
    <tableColumn id="6" xr3:uid="{3942D8A3-7EFD-4A8B-BA2A-7CC88CE9FCD6}" uniqueName="6" name="Manufacture Year" queryTableFieldId="6" dataDxfId="6"/>
    <tableColumn id="7" xr3:uid="{3F883B4E-BB8A-442C-8851-918937B61C78}" uniqueName="7" name="Age" queryTableFieldId="7" dataDxfId="5"/>
    <tableColumn id="8" xr3:uid="{34858408-B66C-4692-B758-1F4C18F5342F}" uniqueName="8" name="Miles" queryTableFieldId="8"/>
    <tableColumn id="9" xr3:uid="{E9EE003C-3B43-454D-A0AA-EDC0354EEFF1}" uniqueName="9" name="Miles / Year" queryTableFieldId="9" dataDxfId="4"/>
    <tableColumn id="10" xr3:uid="{D0278D97-D425-441B-938B-76B70A3151EE}" uniqueName="10" name="Color" queryTableFieldId="10" dataDxfId="3"/>
    <tableColumn id="11" xr3:uid="{210FF41B-3847-43C7-9EE4-D889D4D48557}" uniqueName="11" name="Driver" queryTableFieldId="11" dataDxfId="2"/>
    <tableColumn id="12" xr3:uid="{FF386333-7B8D-423F-A151-99BA1A74E0FA}" uniqueName="12" name="Warantee Miles" queryTableFieldId="12"/>
    <tableColumn id="13" xr3:uid="{2C5D9243-69FB-415B-B54C-99A300FBDFA1}" uniqueName="13" name="Covered?" queryTableFieldId="13" dataDxfId="1"/>
    <tableColumn id="14" xr3:uid="{05F8740D-4263-4238-B4B9-5DF2B3D4DD7E}" uniqueName="14" name="New Car I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BAFA-A11E-415C-A4DA-44D098B3E893}">
  <dimension ref="A1:N81"/>
  <sheetViews>
    <sheetView tabSelected="1" topLeftCell="G25" workbookViewId="0">
      <selection activeCell="G2" sqref="G2:H53"/>
    </sheetView>
  </sheetViews>
  <sheetFormatPr defaultRowHeight="15" x14ac:dyDescent="0.25"/>
  <cols>
    <col min="1" max="1" width="13.5703125" bestFit="1" customWidth="1"/>
    <col min="2" max="2" width="10.42578125" customWidth="1"/>
    <col min="3" max="3" width="19.85546875" customWidth="1"/>
    <col min="4" max="4" width="12.28515625" customWidth="1"/>
    <col min="5" max="5" width="22.28515625" customWidth="1"/>
    <col min="6" max="6" width="19.28515625" bestFit="1" customWidth="1"/>
    <col min="7" max="7" width="12.28515625" customWidth="1"/>
    <col min="8" max="8" width="9" bestFit="1" customWidth="1"/>
    <col min="9" max="9" width="14" bestFit="1" customWidth="1"/>
    <col min="10" max="10" width="8" bestFit="1" customWidth="1"/>
    <col min="11" max="11" width="9.85546875" bestFit="1" customWidth="1"/>
    <col min="12" max="12" width="17.7109375" bestFit="1" customWidth="1"/>
    <col min="13" max="13" width="14" customWidth="1"/>
    <col min="14" max="14" width="19.28515625" customWidth="1"/>
  </cols>
  <sheetData>
    <row r="1" spans="1:14" s="1" customFormat="1" ht="24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5">
      <c r="A2" s="2" t="s">
        <v>15</v>
      </c>
      <c r="B2" s="2" t="str">
        <f>LEFT(Car_ID_Make_Make__Full_Name__Model_DATA[[#This Row],[Car ID]],2)</f>
        <v>FD</v>
      </c>
      <c r="C2" s="2" t="str">
        <f>VLOOKUP(Car_ID_Make_Make__Full_Name__Model_DATA[[#This Row],[Make]],B$68:C$73,2)</f>
        <v>Ford</v>
      </c>
      <c r="D2" s="2" t="str">
        <f>MID(Car_ID_Make_Make__Full_Name__Model_DATA[[#This Row],[Car ID]],5,3)</f>
        <v>MTG</v>
      </c>
      <c r="E2" s="2" t="str">
        <f>VLOOKUP(Car_ID_Make_Make__Full_Name__Model_DATA[[#This Row],[Model]],E$71:F$81,2)</f>
        <v>Mustag</v>
      </c>
      <c r="F2" s="2" t="str">
        <f>MID(Car_ID_Make_Make__Full_Name__Model_DATA[[#This Row],[Car ID]],3,2)</f>
        <v>06</v>
      </c>
      <c r="G2" s="2">
        <f>IF(14-Car_ID_Make_Make__Full_Name__Model_DATA[[#This Row],[Manufacture Year]]&lt;0,100-Car_ID_Make_Make__Full_Name__Model_DATA[[#This Row],[Manufacture Year]]+14,14-Car_ID_Make_Make__Full_Name__Model_DATA[[#This Row],[Manufacture Year]])</f>
        <v>8</v>
      </c>
      <c r="H2">
        <v>40326.800000000003</v>
      </c>
      <c r="I2" s="2">
        <f>Car_ID_Make_Make__Full_Name__Model_DATA[[#This Row],[Miles]]/(Car_ID_Make_Make__Full_Name__Model_DATA[[#This Row],[Age]]+0.5)</f>
        <v>4744.3294117647065</v>
      </c>
      <c r="J2" s="2" t="s">
        <v>17</v>
      </c>
      <c r="K2" s="2" t="s">
        <v>18</v>
      </c>
      <c r="L2">
        <v>50000</v>
      </c>
      <c r="M2" s="2" t="str">
        <f>IF(Car_ID_Make_Make__Full_Name__Model_DATA[[#This Row],[Warantee Miles]]-Car_ID_Make_Make__Full_Name__Model_DATA[[#This Row],[Miles]]&gt;0,"Covered","Not Covered")</f>
        <v>Covered</v>
      </c>
      <c r="N2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FD06MTGBLA001</v>
      </c>
    </row>
    <row r="3" spans="1:14" x14ac:dyDescent="0.25">
      <c r="A3" s="2" t="s">
        <v>19</v>
      </c>
      <c r="B3" s="2" t="str">
        <f>LEFT(Car_ID_Make_Make__Full_Name__Model_DATA[[#This Row],[Car ID]],2)</f>
        <v>FD</v>
      </c>
      <c r="C3" s="2" t="str">
        <f>VLOOKUP(Car_ID_Make_Make__Full_Name__Model_DATA[[#This Row],[Make]],B$68:C$73,2)</f>
        <v>Ford</v>
      </c>
      <c r="D3" s="2" t="str">
        <f>MID(Car_ID_Make_Make__Full_Name__Model_DATA[[#This Row],[Car ID]],5,3)</f>
        <v>MTG</v>
      </c>
      <c r="E3" s="2" t="str">
        <f>VLOOKUP(Car_ID_Make_Make__Full_Name__Model_DATA[[#This Row],[Model]],E$71:F$81,2)</f>
        <v>Mustag</v>
      </c>
      <c r="F3" s="2" t="str">
        <f>MID(Car_ID_Make_Make__Full_Name__Model_DATA[[#This Row],[Car ID]],3,2)</f>
        <v>06</v>
      </c>
      <c r="G3" s="2">
        <f>IF(14-Car_ID_Make_Make__Full_Name__Model_DATA[[#This Row],[Manufacture Year]]&lt;0,100-Car_ID_Make_Make__Full_Name__Model_DATA[[#This Row],[Manufacture Year]]+14,14-Car_ID_Make_Make__Full_Name__Model_DATA[[#This Row],[Manufacture Year]])</f>
        <v>8</v>
      </c>
      <c r="H3">
        <v>44974.8</v>
      </c>
      <c r="I3" s="2">
        <f>Car_ID_Make_Make__Full_Name__Model_DATA[[#This Row],[Miles]]/(Car_ID_Make_Make__Full_Name__Model_DATA[[#This Row],[Age]]+0.5)</f>
        <v>5291.1529411764714</v>
      </c>
      <c r="J3" s="2" t="s">
        <v>20</v>
      </c>
      <c r="K3" s="2" t="s">
        <v>21</v>
      </c>
      <c r="L3">
        <v>50000</v>
      </c>
      <c r="M3" s="2" t="str">
        <f>IF(Car_ID_Make_Make__Full_Name__Model_DATA[[#This Row],[Warantee Miles]]-Car_ID_Make_Make__Full_Name__Model_DATA[[#This Row],[Miles]]&gt;0,"Covered","Not Covered")</f>
        <v>Covered</v>
      </c>
      <c r="N3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FD06MTGWHI002</v>
      </c>
    </row>
    <row r="4" spans="1:14" x14ac:dyDescent="0.25">
      <c r="A4" s="2" t="s">
        <v>22</v>
      </c>
      <c r="B4" s="2" t="str">
        <f>LEFT(Car_ID_Make_Make__Full_Name__Model_DATA[[#This Row],[Car ID]],2)</f>
        <v>FD</v>
      </c>
      <c r="C4" s="2" t="str">
        <f>VLOOKUP(Car_ID_Make_Make__Full_Name__Model_DATA[[#This Row],[Make]],B$68:C$73,2)</f>
        <v>Ford</v>
      </c>
      <c r="D4" s="2" t="str">
        <f>MID(Car_ID_Make_Make__Full_Name__Model_DATA[[#This Row],[Car ID]],5,3)</f>
        <v>MTG</v>
      </c>
      <c r="E4" s="2" t="str">
        <f>VLOOKUP(Car_ID_Make_Make__Full_Name__Model_DATA[[#This Row],[Model]],E$71:F$81,2)</f>
        <v>Mustag</v>
      </c>
      <c r="F4" s="2" t="str">
        <f>MID(Car_ID_Make_Make__Full_Name__Model_DATA[[#This Row],[Car ID]],3,2)</f>
        <v>08</v>
      </c>
      <c r="G4" s="2">
        <f>IF(14-Car_ID_Make_Make__Full_Name__Model_DATA[[#This Row],[Manufacture Year]]&lt;0,100-Car_ID_Make_Make__Full_Name__Model_DATA[[#This Row],[Manufacture Year]]+14,14-Car_ID_Make_Make__Full_Name__Model_DATA[[#This Row],[Manufacture Year]])</f>
        <v>6</v>
      </c>
      <c r="H4">
        <v>44946.5</v>
      </c>
      <c r="I4" s="2">
        <f>Car_ID_Make_Make__Full_Name__Model_DATA[[#This Row],[Miles]]/(Car_ID_Make_Make__Full_Name__Model_DATA[[#This Row],[Age]]+0.5)</f>
        <v>6914.8461538461543</v>
      </c>
      <c r="J4" s="2" t="s">
        <v>23</v>
      </c>
      <c r="K4" s="2" t="s">
        <v>24</v>
      </c>
      <c r="L4">
        <v>50000</v>
      </c>
      <c r="M4" s="2" t="str">
        <f>IF(Car_ID_Make_Make__Full_Name__Model_DATA[[#This Row],[Warantee Miles]]-Car_ID_Make_Make__Full_Name__Model_DATA[[#This Row],[Miles]]&gt;0,"Covered","Not Covered")</f>
        <v>Covered</v>
      </c>
      <c r="N4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FD08MTGGRE003</v>
      </c>
    </row>
    <row r="5" spans="1:14" x14ac:dyDescent="0.25">
      <c r="A5" s="2" t="s">
        <v>25</v>
      </c>
      <c r="B5" s="2" t="str">
        <f>LEFT(Car_ID_Make_Make__Full_Name__Model_DATA[[#This Row],[Car ID]],2)</f>
        <v>FD</v>
      </c>
      <c r="C5" s="2" t="str">
        <f>VLOOKUP(Car_ID_Make_Make__Full_Name__Model_DATA[[#This Row],[Make]],B$68:C$73,2)</f>
        <v>Ford</v>
      </c>
      <c r="D5" s="2" t="str">
        <f>MID(Car_ID_Make_Make__Full_Name__Model_DATA[[#This Row],[Car ID]],5,3)</f>
        <v>MTG</v>
      </c>
      <c r="E5" s="2" t="str">
        <f>VLOOKUP(Car_ID_Make_Make__Full_Name__Model_DATA[[#This Row],[Model]],E$71:F$81,2)</f>
        <v>Mustag</v>
      </c>
      <c r="F5" s="2" t="str">
        <f>MID(Car_ID_Make_Make__Full_Name__Model_DATA[[#This Row],[Car ID]],3,2)</f>
        <v>08</v>
      </c>
      <c r="G5" s="2">
        <f>IF(14-Car_ID_Make_Make__Full_Name__Model_DATA[[#This Row],[Manufacture Year]]&lt;0,100-Car_ID_Make_Make__Full_Name__Model_DATA[[#This Row],[Manufacture Year]]+14,14-Car_ID_Make_Make__Full_Name__Model_DATA[[#This Row],[Manufacture Year]])</f>
        <v>6</v>
      </c>
      <c r="H5">
        <v>37558.800000000003</v>
      </c>
      <c r="I5" s="2">
        <f>Car_ID_Make_Make__Full_Name__Model_DATA[[#This Row],[Miles]]/(Car_ID_Make_Make__Full_Name__Model_DATA[[#This Row],[Age]]+0.5)</f>
        <v>5778.2769230769236</v>
      </c>
      <c r="J5" s="2" t="s">
        <v>17</v>
      </c>
      <c r="K5" s="2" t="s">
        <v>26</v>
      </c>
      <c r="L5">
        <v>50000</v>
      </c>
      <c r="M5" s="2" t="str">
        <f>IF(Car_ID_Make_Make__Full_Name__Model_DATA[[#This Row],[Warantee Miles]]-Car_ID_Make_Make__Full_Name__Model_DATA[[#This Row],[Miles]]&gt;0,"Covered","Not Covered")</f>
        <v>Covered</v>
      </c>
      <c r="N5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FD08MTGBLA004</v>
      </c>
    </row>
    <row r="6" spans="1:14" x14ac:dyDescent="0.25">
      <c r="A6" s="2" t="s">
        <v>27</v>
      </c>
      <c r="B6" s="2" t="str">
        <f>LEFT(Car_ID_Make_Make__Full_Name__Model_DATA[[#This Row],[Car ID]],2)</f>
        <v>FD</v>
      </c>
      <c r="C6" s="2" t="str">
        <f>VLOOKUP(Car_ID_Make_Make__Full_Name__Model_DATA[[#This Row],[Make]],B$68:C$73,2)</f>
        <v>Ford</v>
      </c>
      <c r="D6" s="2" t="str">
        <f>MID(Car_ID_Make_Make__Full_Name__Model_DATA[[#This Row],[Car ID]],5,3)</f>
        <v>MTG</v>
      </c>
      <c r="E6" s="2" t="str">
        <f>VLOOKUP(Car_ID_Make_Make__Full_Name__Model_DATA[[#This Row],[Model]],E$71:F$81,2)</f>
        <v>Mustag</v>
      </c>
      <c r="F6" s="2" t="str">
        <f>MID(Car_ID_Make_Make__Full_Name__Model_DATA[[#This Row],[Car ID]],3,2)</f>
        <v>08</v>
      </c>
      <c r="G6" s="2">
        <f>IF(14-Car_ID_Make_Make__Full_Name__Model_DATA[[#This Row],[Manufacture Year]]&lt;0,100-Car_ID_Make_Make__Full_Name__Model_DATA[[#This Row],[Manufacture Year]]+14,14-Car_ID_Make_Make__Full_Name__Model_DATA[[#This Row],[Manufacture Year]])</f>
        <v>6</v>
      </c>
      <c r="H6">
        <v>36438.5</v>
      </c>
      <c r="I6" s="2">
        <f>Car_ID_Make_Make__Full_Name__Model_DATA[[#This Row],[Miles]]/(Car_ID_Make_Make__Full_Name__Model_DATA[[#This Row],[Age]]+0.5)</f>
        <v>5605.9230769230771</v>
      </c>
      <c r="J6" s="2" t="s">
        <v>20</v>
      </c>
      <c r="K6" s="2" t="s">
        <v>18</v>
      </c>
      <c r="L6">
        <v>50000</v>
      </c>
      <c r="M6" s="2" t="str">
        <f>IF(Car_ID_Make_Make__Full_Name__Model_DATA[[#This Row],[Warantee Miles]]-Car_ID_Make_Make__Full_Name__Model_DATA[[#This Row],[Miles]]&gt;0,"Covered","Not Covered")</f>
        <v>Covered</v>
      </c>
      <c r="N6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FD08MTGWHI005</v>
      </c>
    </row>
    <row r="7" spans="1:14" x14ac:dyDescent="0.25">
      <c r="A7" s="2" t="s">
        <v>123</v>
      </c>
      <c r="B7" s="2" t="str">
        <f>LEFT(Car_ID_Make_Make__Full_Name__Model_DATA[[#This Row],[Car ID]],2)</f>
        <v>FD</v>
      </c>
      <c r="C7" s="2" t="str">
        <f>VLOOKUP(Car_ID_Make_Make__Full_Name__Model_DATA[[#This Row],[Make]],B$68:C$73,2)</f>
        <v>Ford</v>
      </c>
      <c r="D7" s="2" t="str">
        <f>MID(Car_ID_Make_Make__Full_Name__Model_DATA[[#This Row],[Car ID]],5,3)</f>
        <v>CS0</v>
      </c>
      <c r="E7" s="2" t="str">
        <f>VLOOKUP(Car_ID_Make_Make__Full_Name__Model_DATA[[#This Row],[Model]],E$71:F$81,2)</f>
        <v>Corola</v>
      </c>
      <c r="F7" s="2" t="str">
        <f>MID(Car_ID_Make_Make__Full_Name__Model_DATA[[#This Row],[Car ID]],3,2)</f>
        <v>06</v>
      </c>
      <c r="G7" s="2">
        <f>IF(14-Car_ID_Make_Make__Full_Name__Model_DATA[[#This Row],[Manufacture Year]]&lt;0,100-Car_ID_Make_Make__Full_Name__Model_DATA[[#This Row],[Manufacture Year]]+14,14-Car_ID_Make_Make__Full_Name__Model_DATA[[#This Row],[Manufacture Year]])</f>
        <v>8</v>
      </c>
      <c r="H7">
        <v>46311.4</v>
      </c>
      <c r="I7" s="2">
        <f>Car_ID_Make_Make__Full_Name__Model_DATA[[#This Row],[Miles]]/(Car_ID_Make_Make__Full_Name__Model_DATA[[#This Row],[Age]]+0.5)</f>
        <v>5448.4000000000005</v>
      </c>
      <c r="J7" s="2" t="s">
        <v>23</v>
      </c>
      <c r="K7" s="2" t="s">
        <v>28</v>
      </c>
      <c r="L7">
        <v>75000</v>
      </c>
      <c r="M7" s="2" t="str">
        <f>IF(Car_ID_Make_Make__Full_Name__Model_DATA[[#This Row],[Warantee Miles]]-Car_ID_Make_Make__Full_Name__Model_DATA[[#This Row],[Miles]]&gt;0,"Covered","Not Covered")</f>
        <v>Covered</v>
      </c>
      <c r="N7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FD06CS0GRE006</v>
      </c>
    </row>
    <row r="8" spans="1:14" x14ac:dyDescent="0.25">
      <c r="A8" s="2" t="s">
        <v>29</v>
      </c>
      <c r="B8" s="2" t="str">
        <f>LEFT(Car_ID_Make_Make__Full_Name__Model_DATA[[#This Row],[Car ID]],2)</f>
        <v>FD</v>
      </c>
      <c r="C8" s="2" t="str">
        <f>VLOOKUP(Car_ID_Make_Make__Full_Name__Model_DATA[[#This Row],[Make]],B$68:C$73,2)</f>
        <v>Ford</v>
      </c>
      <c r="D8" s="2" t="str">
        <f>MID(Car_ID_Make_Make__Full_Name__Model_DATA[[#This Row],[Car ID]],5,3)</f>
        <v>FCS</v>
      </c>
      <c r="E8" s="2" t="str">
        <f>VLOOKUP(Car_ID_Make_Make__Full_Name__Model_DATA[[#This Row],[Model]],E$71:F$81,2)</f>
        <v>Focus</v>
      </c>
      <c r="F8" s="2" t="str">
        <f>MID(Car_ID_Make_Make__Full_Name__Model_DATA[[#This Row],[Car ID]],3,2)</f>
        <v>06</v>
      </c>
      <c r="G8" s="2">
        <f>IF(14-Car_ID_Make_Make__Full_Name__Model_DATA[[#This Row],[Manufacture Year]]&lt;0,100-Car_ID_Make_Make__Full_Name__Model_DATA[[#This Row],[Manufacture Year]]+14,14-Car_ID_Make_Make__Full_Name__Model_DATA[[#This Row],[Manufacture Year]])</f>
        <v>8</v>
      </c>
      <c r="H8">
        <v>52229.5</v>
      </c>
      <c r="I8" s="2">
        <f>Car_ID_Make_Make__Full_Name__Model_DATA[[#This Row],[Miles]]/(Car_ID_Make_Make__Full_Name__Model_DATA[[#This Row],[Age]]+0.5)</f>
        <v>6144.6470588235297</v>
      </c>
      <c r="J8" s="2" t="s">
        <v>23</v>
      </c>
      <c r="K8" s="2" t="s">
        <v>24</v>
      </c>
      <c r="L8">
        <v>75000</v>
      </c>
      <c r="M8" s="2" t="str">
        <f>IF(Car_ID_Make_Make__Full_Name__Model_DATA[[#This Row],[Warantee Miles]]-Car_ID_Make_Make__Full_Name__Model_DATA[[#This Row],[Miles]]&gt;0,"Covered","Not Covered")</f>
        <v>Covered</v>
      </c>
      <c r="N8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FD06FCSGRE007</v>
      </c>
    </row>
    <row r="9" spans="1:14" x14ac:dyDescent="0.25">
      <c r="A9" s="2" t="s">
        <v>30</v>
      </c>
      <c r="B9" s="2" t="str">
        <f>LEFT(Car_ID_Make_Make__Full_Name__Model_DATA[[#This Row],[Car ID]],2)</f>
        <v>FD</v>
      </c>
      <c r="C9" s="2" t="str">
        <f>VLOOKUP(Car_ID_Make_Make__Full_Name__Model_DATA[[#This Row],[Make]],B$68:C$73,2)</f>
        <v>Ford</v>
      </c>
      <c r="D9" s="2" t="str">
        <f>MID(Car_ID_Make_Make__Full_Name__Model_DATA[[#This Row],[Car ID]],5,3)</f>
        <v>FCS</v>
      </c>
      <c r="E9" s="2" t="str">
        <f>VLOOKUP(Car_ID_Make_Make__Full_Name__Model_DATA[[#This Row],[Model]],E$71:F$81,2)</f>
        <v>Focus</v>
      </c>
      <c r="F9" s="2" t="str">
        <f>MID(Car_ID_Make_Make__Full_Name__Model_DATA[[#This Row],[Car ID]],3,2)</f>
        <v>09</v>
      </c>
      <c r="G9" s="2">
        <f>IF(14-Car_ID_Make_Make__Full_Name__Model_DATA[[#This Row],[Manufacture Year]]&lt;0,100-Car_ID_Make_Make__Full_Name__Model_DATA[[#This Row],[Manufacture Year]]+14,14-Car_ID_Make_Make__Full_Name__Model_DATA[[#This Row],[Manufacture Year]])</f>
        <v>5</v>
      </c>
      <c r="H9">
        <v>35137</v>
      </c>
      <c r="I9" s="2">
        <f>Car_ID_Make_Make__Full_Name__Model_DATA[[#This Row],[Miles]]/(Car_ID_Make_Make__Full_Name__Model_DATA[[#This Row],[Age]]+0.5)</f>
        <v>6388.545454545455</v>
      </c>
      <c r="J9" s="2" t="s">
        <v>17</v>
      </c>
      <c r="K9" s="2" t="s">
        <v>31</v>
      </c>
      <c r="L9">
        <v>75000</v>
      </c>
      <c r="M9" s="2" t="str">
        <f>IF(Car_ID_Make_Make__Full_Name__Model_DATA[[#This Row],[Warantee Miles]]-Car_ID_Make_Make__Full_Name__Model_DATA[[#This Row],[Miles]]&gt;0,"Covered","Not Covered")</f>
        <v>Covered</v>
      </c>
      <c r="N9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FD09FCSBLA008</v>
      </c>
    </row>
    <row r="10" spans="1:14" x14ac:dyDescent="0.25">
      <c r="A10" s="2" t="s">
        <v>32</v>
      </c>
      <c r="B10" s="2" t="str">
        <f>LEFT(Car_ID_Make_Make__Full_Name__Model_DATA[[#This Row],[Car ID]],2)</f>
        <v>FD</v>
      </c>
      <c r="C10" s="2" t="str">
        <f>VLOOKUP(Car_ID_Make_Make__Full_Name__Model_DATA[[#This Row],[Make]],B$68:C$73,2)</f>
        <v>Ford</v>
      </c>
      <c r="D10" s="2" t="str">
        <f>MID(Car_ID_Make_Make__Full_Name__Model_DATA[[#This Row],[Car ID]],5,3)</f>
        <v>FCS</v>
      </c>
      <c r="E10" s="2" t="str">
        <f>VLOOKUP(Car_ID_Make_Make__Full_Name__Model_DATA[[#This Row],[Model]],E$71:F$81,2)</f>
        <v>Focus</v>
      </c>
      <c r="F10" s="2" t="str">
        <f>MID(Car_ID_Make_Make__Full_Name__Model_DATA[[#This Row],[Car ID]],3,2)</f>
        <v>13</v>
      </c>
      <c r="G10" s="2">
        <f>IF(14-Car_ID_Make_Make__Full_Name__Model_DATA[[#This Row],[Manufacture Year]]&lt;0,100-Car_ID_Make_Make__Full_Name__Model_DATA[[#This Row],[Manufacture Year]]+14,14-Car_ID_Make_Make__Full_Name__Model_DATA[[#This Row],[Manufacture Year]])</f>
        <v>1</v>
      </c>
      <c r="H10">
        <v>27637.1</v>
      </c>
      <c r="I10" s="2">
        <f>Car_ID_Make_Make__Full_Name__Model_DATA[[#This Row],[Miles]]/(Car_ID_Make_Make__Full_Name__Model_DATA[[#This Row],[Age]]+0.5)</f>
        <v>18424.733333333334</v>
      </c>
      <c r="J10" s="2" t="s">
        <v>17</v>
      </c>
      <c r="K10" s="2" t="s">
        <v>18</v>
      </c>
      <c r="L10">
        <v>75000</v>
      </c>
      <c r="M10" s="2" t="str">
        <f>IF(Car_ID_Make_Make__Full_Name__Model_DATA[[#This Row],[Warantee Miles]]-Car_ID_Make_Make__Full_Name__Model_DATA[[#This Row],[Miles]]&gt;0,"Covered","Not Covered")</f>
        <v>Covered</v>
      </c>
      <c r="N10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FD13FCSBLA009</v>
      </c>
    </row>
    <row r="11" spans="1:14" x14ac:dyDescent="0.25">
      <c r="A11" s="2" t="s">
        <v>33</v>
      </c>
      <c r="B11" s="2" t="str">
        <f>LEFT(Car_ID_Make_Make__Full_Name__Model_DATA[[#This Row],[Car ID]],2)</f>
        <v>FD</v>
      </c>
      <c r="C11" s="2" t="str">
        <f>VLOOKUP(Car_ID_Make_Make__Full_Name__Model_DATA[[#This Row],[Make]],B$68:C$73,2)</f>
        <v>Ford</v>
      </c>
      <c r="D11" s="2" t="str">
        <f>MID(Car_ID_Make_Make__Full_Name__Model_DATA[[#This Row],[Car ID]],5,3)</f>
        <v>FCS</v>
      </c>
      <c r="E11" s="2" t="str">
        <f>VLOOKUP(Car_ID_Make_Make__Full_Name__Model_DATA[[#This Row],[Model]],E$71:F$81,2)</f>
        <v>Focus</v>
      </c>
      <c r="F11" s="2" t="str">
        <f>MID(Car_ID_Make_Make__Full_Name__Model_DATA[[#This Row],[Car ID]],3,2)</f>
        <v>13</v>
      </c>
      <c r="G11" s="2">
        <f>IF(14-Car_ID_Make_Make__Full_Name__Model_DATA[[#This Row],[Manufacture Year]]&lt;0,100-Car_ID_Make_Make__Full_Name__Model_DATA[[#This Row],[Manufacture Year]]+14,14-Car_ID_Make_Make__Full_Name__Model_DATA[[#This Row],[Manufacture Year]])</f>
        <v>1</v>
      </c>
      <c r="H11">
        <v>27534.799999999999</v>
      </c>
      <c r="I11" s="2">
        <f>Car_ID_Make_Make__Full_Name__Model_DATA[[#This Row],[Miles]]/(Car_ID_Make_Make__Full_Name__Model_DATA[[#This Row],[Age]]+0.5)</f>
        <v>18356.533333333333</v>
      </c>
      <c r="J11" s="2" t="s">
        <v>20</v>
      </c>
      <c r="K11" s="2" t="s">
        <v>34</v>
      </c>
      <c r="L11">
        <v>75000</v>
      </c>
      <c r="M11" s="2" t="str">
        <f>IF(Car_ID_Make_Make__Full_Name__Model_DATA[[#This Row],[Warantee Miles]]-Car_ID_Make_Make__Full_Name__Model_DATA[[#This Row],[Miles]]&gt;0,"Covered","Not Covered")</f>
        <v>Covered</v>
      </c>
      <c r="N11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FD13FCSWHI010</v>
      </c>
    </row>
    <row r="12" spans="1:14" x14ac:dyDescent="0.25">
      <c r="A12" s="2" t="s">
        <v>35</v>
      </c>
      <c r="B12" s="2" t="str">
        <f>LEFT(Car_ID_Make_Make__Full_Name__Model_DATA[[#This Row],[Car ID]],2)</f>
        <v>FD</v>
      </c>
      <c r="C12" s="2" t="str">
        <f>VLOOKUP(Car_ID_Make_Make__Full_Name__Model_DATA[[#This Row],[Make]],B$68:C$73,2)</f>
        <v>Ford</v>
      </c>
      <c r="D12" s="2" t="str">
        <f>MID(Car_ID_Make_Make__Full_Name__Model_DATA[[#This Row],[Car ID]],5,3)</f>
        <v>FCS</v>
      </c>
      <c r="E12" s="2" t="str">
        <f>VLOOKUP(Car_ID_Make_Make__Full_Name__Model_DATA[[#This Row],[Model]],E$71:F$81,2)</f>
        <v>Focus</v>
      </c>
      <c r="F12" s="2" t="str">
        <f>MID(Car_ID_Make_Make__Full_Name__Model_DATA[[#This Row],[Car ID]],3,2)</f>
        <v>12</v>
      </c>
      <c r="G12" s="2">
        <f>IF(14-Car_ID_Make_Make__Full_Name__Model_DATA[[#This Row],[Manufacture Year]]&lt;0,100-Car_ID_Make_Make__Full_Name__Model_DATA[[#This Row],[Manufacture Year]]+14,14-Car_ID_Make_Make__Full_Name__Model_DATA[[#This Row],[Manufacture Year]])</f>
        <v>2</v>
      </c>
      <c r="H12">
        <v>19341.7</v>
      </c>
      <c r="I12" s="2">
        <f>Car_ID_Make_Make__Full_Name__Model_DATA[[#This Row],[Miles]]/(Car_ID_Make_Make__Full_Name__Model_DATA[[#This Row],[Age]]+0.5)</f>
        <v>7736.68</v>
      </c>
      <c r="J12" s="2" t="s">
        <v>20</v>
      </c>
      <c r="K12" s="2" t="s">
        <v>36</v>
      </c>
      <c r="L12">
        <v>75000</v>
      </c>
      <c r="M12" s="2" t="str">
        <f>IF(Car_ID_Make_Make__Full_Name__Model_DATA[[#This Row],[Warantee Miles]]-Car_ID_Make_Make__Full_Name__Model_DATA[[#This Row],[Miles]]&gt;0,"Covered","Not Covered")</f>
        <v>Covered</v>
      </c>
      <c r="N12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FD12FCSWHI011</v>
      </c>
    </row>
    <row r="13" spans="1:14" x14ac:dyDescent="0.25">
      <c r="A13" s="2" t="s">
        <v>37</v>
      </c>
      <c r="B13" s="2" t="str">
        <f>LEFT(Car_ID_Make_Make__Full_Name__Model_DATA[[#This Row],[Car ID]],2)</f>
        <v>FD</v>
      </c>
      <c r="C13" s="2" t="str">
        <f>VLOOKUP(Car_ID_Make_Make__Full_Name__Model_DATA[[#This Row],[Make]],B$68:C$73,2)</f>
        <v>Ford</v>
      </c>
      <c r="D13" s="2" t="str">
        <f>MID(Car_ID_Make_Make__Full_Name__Model_DATA[[#This Row],[Car ID]],5,3)</f>
        <v>FCS</v>
      </c>
      <c r="E13" s="2" t="str">
        <f>VLOOKUP(Car_ID_Make_Make__Full_Name__Model_DATA[[#This Row],[Model]],E$71:F$81,2)</f>
        <v>Focus</v>
      </c>
      <c r="F13" s="2" t="str">
        <f>MID(Car_ID_Make_Make__Full_Name__Model_DATA[[#This Row],[Car ID]],3,2)</f>
        <v>13</v>
      </c>
      <c r="G13" s="2">
        <f>IF(14-Car_ID_Make_Make__Full_Name__Model_DATA[[#This Row],[Manufacture Year]]&lt;0,100-Car_ID_Make_Make__Full_Name__Model_DATA[[#This Row],[Manufacture Year]]+14,14-Car_ID_Make_Make__Full_Name__Model_DATA[[#This Row],[Manufacture Year]])</f>
        <v>1</v>
      </c>
      <c r="H13">
        <v>22521.599999999999</v>
      </c>
      <c r="I13" s="2">
        <f>Car_ID_Make_Make__Full_Name__Model_DATA[[#This Row],[Miles]]/(Car_ID_Make_Make__Full_Name__Model_DATA[[#This Row],[Age]]+0.5)</f>
        <v>15014.4</v>
      </c>
      <c r="J13" s="2" t="s">
        <v>17</v>
      </c>
      <c r="K13" s="2" t="s">
        <v>38</v>
      </c>
      <c r="L13">
        <v>75000</v>
      </c>
      <c r="M13" s="2" t="str">
        <f>IF(Car_ID_Make_Make__Full_Name__Model_DATA[[#This Row],[Warantee Miles]]-Car_ID_Make_Make__Full_Name__Model_DATA[[#This Row],[Miles]]&gt;0,"Covered","Not Covered")</f>
        <v>Covered</v>
      </c>
      <c r="N13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FD13FCSBLA012</v>
      </c>
    </row>
    <row r="14" spans="1:14" x14ac:dyDescent="0.25">
      <c r="A14" s="2" t="s">
        <v>39</v>
      </c>
      <c r="B14" s="2" t="str">
        <f>LEFT(Car_ID_Make_Make__Full_Name__Model_DATA[[#This Row],[Car ID]],2)</f>
        <v>FD</v>
      </c>
      <c r="C14" s="2" t="str">
        <f>VLOOKUP(Car_ID_Make_Make__Full_Name__Model_DATA[[#This Row],[Make]],B$68:C$73,2)</f>
        <v>Ford</v>
      </c>
      <c r="D14" s="2" t="str">
        <f>MID(Car_ID_Make_Make__Full_Name__Model_DATA[[#This Row],[Car ID]],5,3)</f>
        <v>FCS</v>
      </c>
      <c r="E14" s="2" t="str">
        <f>VLOOKUP(Car_ID_Make_Make__Full_Name__Model_DATA[[#This Row],[Model]],E$71:F$81,2)</f>
        <v>Focus</v>
      </c>
      <c r="F14" s="2" t="str">
        <f>MID(Car_ID_Make_Make__Full_Name__Model_DATA[[#This Row],[Car ID]],3,2)</f>
        <v>13</v>
      </c>
      <c r="G14" s="2">
        <f>IF(14-Car_ID_Make_Make__Full_Name__Model_DATA[[#This Row],[Manufacture Year]]&lt;0,100-Car_ID_Make_Make__Full_Name__Model_DATA[[#This Row],[Manufacture Year]]+14,14-Car_ID_Make_Make__Full_Name__Model_DATA[[#This Row],[Manufacture Year]])</f>
        <v>1</v>
      </c>
      <c r="H14">
        <v>13682.9</v>
      </c>
      <c r="I14" s="2">
        <f>Car_ID_Make_Make__Full_Name__Model_DATA[[#This Row],[Miles]]/(Car_ID_Make_Make__Full_Name__Model_DATA[[#This Row],[Age]]+0.5)</f>
        <v>9121.9333333333325</v>
      </c>
      <c r="J14" s="2" t="s">
        <v>17</v>
      </c>
      <c r="K14" s="2" t="s">
        <v>40</v>
      </c>
      <c r="L14">
        <v>75000</v>
      </c>
      <c r="M14" s="2" t="str">
        <f>IF(Car_ID_Make_Make__Full_Name__Model_DATA[[#This Row],[Warantee Miles]]-Car_ID_Make_Make__Full_Name__Model_DATA[[#This Row],[Miles]]&gt;0,"Covered","Not Covered")</f>
        <v>Covered</v>
      </c>
      <c r="N14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FD13FCSBLA013</v>
      </c>
    </row>
    <row r="15" spans="1:14" x14ac:dyDescent="0.25">
      <c r="A15" s="2" t="s">
        <v>121</v>
      </c>
      <c r="B15" s="2" t="str">
        <f>LEFT(Car_ID_Make_Make__Full_Name__Model_DATA[[#This Row],[Car ID]],2)</f>
        <v>GM</v>
      </c>
      <c r="C15" s="2" t="str">
        <f>VLOOKUP(Car_ID_Make_Make__Full_Name__Model_DATA[[#This Row],[Make]],B$68:C$73,2)</f>
        <v>General Motors</v>
      </c>
      <c r="D15" s="2" t="str">
        <f>MID(Car_ID_Make_Make__Full_Name__Model_DATA[[#This Row],[Car ID]],5,3)</f>
        <v>CMR</v>
      </c>
      <c r="E15" s="2" t="str">
        <f>VLOOKUP(Car_ID_Make_Make__Full_Name__Model_DATA[[#This Row],[Model]],E$71:F$81,2)</f>
        <v>Camero</v>
      </c>
      <c r="F15" s="2" t="str">
        <f>MID(Car_ID_Make_Make__Full_Name__Model_DATA[[#This Row],[Car ID]],3,2)</f>
        <v>09</v>
      </c>
      <c r="G15" s="2">
        <f>IF(14-Car_ID_Make_Make__Full_Name__Model_DATA[[#This Row],[Manufacture Year]]&lt;0,100-Car_ID_Make_Make__Full_Name__Model_DATA[[#This Row],[Manufacture Year]]+14,14-Car_ID_Make_Make__Full_Name__Model_DATA[[#This Row],[Manufacture Year]])</f>
        <v>5</v>
      </c>
      <c r="H15">
        <v>28464.799999999999</v>
      </c>
      <c r="I15" s="2">
        <f>Car_ID_Make_Make__Full_Name__Model_DATA[[#This Row],[Miles]]/(Car_ID_Make_Make__Full_Name__Model_DATA[[#This Row],[Age]]+0.5)</f>
        <v>5175.4181818181814</v>
      </c>
      <c r="J15" s="2" t="s">
        <v>20</v>
      </c>
      <c r="K15" s="2" t="s">
        <v>41</v>
      </c>
      <c r="L15">
        <v>100000</v>
      </c>
      <c r="M15" s="2" t="str">
        <f>IF(Car_ID_Make_Make__Full_Name__Model_DATA[[#This Row],[Warantee Miles]]-Car_ID_Make_Make__Full_Name__Model_DATA[[#This Row],[Miles]]&gt;0,"Covered","Not Covered")</f>
        <v>Covered</v>
      </c>
      <c r="N15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GM09CMRWHI014</v>
      </c>
    </row>
    <row r="16" spans="1:14" x14ac:dyDescent="0.25">
      <c r="A16" s="2" t="s">
        <v>42</v>
      </c>
      <c r="B16" s="2" t="str">
        <f>LEFT(Car_ID_Make_Make__Full_Name__Model_DATA[[#This Row],[Car ID]],2)</f>
        <v>GM</v>
      </c>
      <c r="C16" s="2" t="str">
        <f>VLOOKUP(Car_ID_Make_Make__Full_Name__Model_DATA[[#This Row],[Make]],B$68:C$73,2)</f>
        <v>General Motors</v>
      </c>
      <c r="D16" s="2" t="str">
        <f>MID(Car_ID_Make_Make__Full_Name__Model_DATA[[#This Row],[Car ID]],5,3)</f>
        <v>CMR</v>
      </c>
      <c r="E16" s="2" t="str">
        <f>VLOOKUP(Car_ID_Make_Make__Full_Name__Model_DATA[[#This Row],[Model]],E$71:F$81,2)</f>
        <v>Camero</v>
      </c>
      <c r="F16" s="2" t="str">
        <f>MID(Car_ID_Make_Make__Full_Name__Model_DATA[[#This Row],[Car ID]],3,2)</f>
        <v>12</v>
      </c>
      <c r="G16" s="2">
        <f>IF(14-Car_ID_Make_Make__Full_Name__Model_DATA[[#This Row],[Manufacture Year]]&lt;0,100-Car_ID_Make_Make__Full_Name__Model_DATA[[#This Row],[Manufacture Year]]+14,14-Car_ID_Make_Make__Full_Name__Model_DATA[[#This Row],[Manufacture Year]])</f>
        <v>2</v>
      </c>
      <c r="H16">
        <v>19421.099999999999</v>
      </c>
      <c r="I16" s="2">
        <f>Car_ID_Make_Make__Full_Name__Model_DATA[[#This Row],[Miles]]/(Car_ID_Make_Make__Full_Name__Model_DATA[[#This Row],[Age]]+0.5)</f>
        <v>7768.44</v>
      </c>
      <c r="J16" s="2" t="s">
        <v>17</v>
      </c>
      <c r="K16" s="2" t="s">
        <v>43</v>
      </c>
      <c r="L16">
        <v>100000</v>
      </c>
      <c r="M16" s="2" t="str">
        <f>IF(Car_ID_Make_Make__Full_Name__Model_DATA[[#This Row],[Warantee Miles]]-Car_ID_Make_Make__Full_Name__Model_DATA[[#This Row],[Miles]]&gt;0,"Covered","Not Covered")</f>
        <v>Covered</v>
      </c>
      <c r="N16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GM12CMRBLA015</v>
      </c>
    </row>
    <row r="17" spans="1:14" x14ac:dyDescent="0.25">
      <c r="A17" s="2" t="s">
        <v>44</v>
      </c>
      <c r="B17" s="2" t="str">
        <f>LEFT(Car_ID_Make_Make__Full_Name__Model_DATA[[#This Row],[Car ID]],2)</f>
        <v>GM</v>
      </c>
      <c r="C17" s="2" t="str">
        <f>VLOOKUP(Car_ID_Make_Make__Full_Name__Model_DATA[[#This Row],[Make]],B$68:C$73,2)</f>
        <v>General Motors</v>
      </c>
      <c r="D17" s="2" t="str">
        <f>MID(Car_ID_Make_Make__Full_Name__Model_DATA[[#This Row],[Car ID]],5,3)</f>
        <v>CMR</v>
      </c>
      <c r="E17" s="2" t="str">
        <f>VLOOKUP(Car_ID_Make_Make__Full_Name__Model_DATA[[#This Row],[Model]],E$71:F$81,2)</f>
        <v>Camero</v>
      </c>
      <c r="F17" s="2" t="str">
        <f>MID(Car_ID_Make_Make__Full_Name__Model_DATA[[#This Row],[Car ID]],3,2)</f>
        <v>14</v>
      </c>
      <c r="G17" s="2">
        <f>IF(14-Car_ID_Make_Make__Full_Name__Model_DATA[[#This Row],[Manufacture Year]]&lt;0,100-Car_ID_Make_Make__Full_Name__Model_DATA[[#This Row],[Manufacture Year]]+14,14-Car_ID_Make_Make__Full_Name__Model_DATA[[#This Row],[Manufacture Year]])</f>
        <v>0</v>
      </c>
      <c r="H17">
        <v>14289.6</v>
      </c>
      <c r="I17" s="2">
        <f>Car_ID_Make_Make__Full_Name__Model_DATA[[#This Row],[Miles]]/(Car_ID_Make_Make__Full_Name__Model_DATA[[#This Row],[Age]]+0.5)</f>
        <v>28579.200000000001</v>
      </c>
      <c r="J17" s="2" t="s">
        <v>20</v>
      </c>
      <c r="K17" s="2" t="s">
        <v>45</v>
      </c>
      <c r="L17">
        <v>100000</v>
      </c>
      <c r="M17" s="2" t="str">
        <f>IF(Car_ID_Make_Make__Full_Name__Model_DATA[[#This Row],[Warantee Miles]]-Car_ID_Make_Make__Full_Name__Model_DATA[[#This Row],[Miles]]&gt;0,"Covered","Not Covered")</f>
        <v>Covered</v>
      </c>
      <c r="N17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GM14CMRWHI016</v>
      </c>
    </row>
    <row r="18" spans="1:14" x14ac:dyDescent="0.25">
      <c r="A18" s="2" t="s">
        <v>46</v>
      </c>
      <c r="B18" s="2" t="str">
        <f>LEFT(Car_ID_Make_Make__Full_Name__Model_DATA[[#This Row],[Car ID]],2)</f>
        <v>GM</v>
      </c>
      <c r="C18" s="2" t="str">
        <f>VLOOKUP(Car_ID_Make_Make__Full_Name__Model_DATA[[#This Row],[Make]],B$68:C$73,2)</f>
        <v>General Motors</v>
      </c>
      <c r="D18" s="2" t="str">
        <f>MID(Car_ID_Make_Make__Full_Name__Model_DATA[[#This Row],[Car ID]],5,3)</f>
        <v>SLV</v>
      </c>
      <c r="E18" s="2" t="str">
        <f>VLOOKUP(Car_ID_Make_Make__Full_Name__Model_DATA[[#This Row],[Model]],E$71:F$81,2)</f>
        <v>Silverado</v>
      </c>
      <c r="F18" s="2" t="str">
        <f>MID(Car_ID_Make_Make__Full_Name__Model_DATA[[#This Row],[Car ID]],3,2)</f>
        <v>10</v>
      </c>
      <c r="G18" s="2">
        <f>IF(14-Car_ID_Make_Make__Full_Name__Model_DATA[[#This Row],[Manufacture Year]]&lt;0,100-Car_ID_Make_Make__Full_Name__Model_DATA[[#This Row],[Manufacture Year]]+14,14-Car_ID_Make_Make__Full_Name__Model_DATA[[#This Row],[Manufacture Year]])</f>
        <v>4</v>
      </c>
      <c r="H18">
        <v>31144.400000000001</v>
      </c>
      <c r="I18" s="2">
        <f>Car_ID_Make_Make__Full_Name__Model_DATA[[#This Row],[Miles]]/(Car_ID_Make_Make__Full_Name__Model_DATA[[#This Row],[Age]]+0.5)</f>
        <v>6920.9777777777781</v>
      </c>
      <c r="J18" s="2" t="s">
        <v>17</v>
      </c>
      <c r="K18" s="2" t="s">
        <v>47</v>
      </c>
      <c r="L18">
        <v>100000</v>
      </c>
      <c r="M18" s="2" t="str">
        <f>IF(Car_ID_Make_Make__Full_Name__Model_DATA[[#This Row],[Warantee Miles]]-Car_ID_Make_Make__Full_Name__Model_DATA[[#This Row],[Miles]]&gt;0,"Covered","Not Covered")</f>
        <v>Covered</v>
      </c>
      <c r="N18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GM10SLVBLA017</v>
      </c>
    </row>
    <row r="19" spans="1:14" x14ac:dyDescent="0.25">
      <c r="A19" s="2" t="s">
        <v>48</v>
      </c>
      <c r="B19" s="2" t="str">
        <f>LEFT(Car_ID_Make_Make__Full_Name__Model_DATA[[#This Row],[Car ID]],2)</f>
        <v>GM</v>
      </c>
      <c r="C19" s="2" t="str">
        <f>VLOOKUP(Car_ID_Make_Make__Full_Name__Model_DATA[[#This Row],[Make]],B$68:C$73,2)</f>
        <v>General Motors</v>
      </c>
      <c r="D19" s="2" t="str">
        <f>MID(Car_ID_Make_Make__Full_Name__Model_DATA[[#This Row],[Car ID]],5,3)</f>
        <v>SLV</v>
      </c>
      <c r="E19" s="2" t="str">
        <f>VLOOKUP(Car_ID_Make_Make__Full_Name__Model_DATA[[#This Row],[Model]],E$71:F$81,2)</f>
        <v>Silverado</v>
      </c>
      <c r="F19" s="2" t="str">
        <f>MID(Car_ID_Make_Make__Full_Name__Model_DATA[[#This Row],[Car ID]],3,2)</f>
        <v>98</v>
      </c>
      <c r="G19" s="2">
        <f>IF(14-Car_ID_Make_Make__Full_Name__Model_DATA[[#This Row],[Manufacture Year]]&lt;0,100-Car_ID_Make_Make__Full_Name__Model_DATA[[#This Row],[Manufacture Year]]+14,14-Car_ID_Make_Make__Full_Name__Model_DATA[[#This Row],[Manufacture Year]])</f>
        <v>16</v>
      </c>
      <c r="H19">
        <v>83162.7</v>
      </c>
      <c r="I19" s="2">
        <f>Car_ID_Make_Make__Full_Name__Model_DATA[[#This Row],[Miles]]/(Car_ID_Make_Make__Full_Name__Model_DATA[[#This Row],[Age]]+0.5)</f>
        <v>5040.1636363636362</v>
      </c>
      <c r="J19" s="2" t="s">
        <v>17</v>
      </c>
      <c r="K19" s="2" t="s">
        <v>41</v>
      </c>
      <c r="L19">
        <v>100000</v>
      </c>
      <c r="M19" s="2" t="str">
        <f>IF(Car_ID_Make_Make__Full_Name__Model_DATA[[#This Row],[Warantee Miles]]-Car_ID_Make_Make__Full_Name__Model_DATA[[#This Row],[Miles]]&gt;0,"Covered","Not Covered")</f>
        <v>Covered</v>
      </c>
      <c r="N19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GM98SLVBLA018</v>
      </c>
    </row>
    <row r="20" spans="1:14" x14ac:dyDescent="0.25">
      <c r="A20" s="2" t="s">
        <v>49</v>
      </c>
      <c r="B20" s="2" t="str">
        <f>LEFT(Car_ID_Make_Make__Full_Name__Model_DATA[[#This Row],[Car ID]],2)</f>
        <v>GM</v>
      </c>
      <c r="C20" s="2" t="str">
        <f>VLOOKUP(Car_ID_Make_Make__Full_Name__Model_DATA[[#This Row],[Make]],B$68:C$73,2)</f>
        <v>General Motors</v>
      </c>
      <c r="D20" s="2" t="str">
        <f>MID(Car_ID_Make_Make__Full_Name__Model_DATA[[#This Row],[Car ID]],5,3)</f>
        <v>SLV</v>
      </c>
      <c r="E20" s="2" t="str">
        <f>VLOOKUP(Car_ID_Make_Make__Full_Name__Model_DATA[[#This Row],[Model]],E$71:F$81,2)</f>
        <v>Silverado</v>
      </c>
      <c r="F20" s="2" t="str">
        <f>MID(Car_ID_Make_Make__Full_Name__Model_DATA[[#This Row],[Car ID]],3,2)</f>
        <v>00</v>
      </c>
      <c r="G20" s="2">
        <f>IF(14-Car_ID_Make_Make__Full_Name__Model_DATA[[#This Row],[Manufacture Year]]&lt;0,100-Car_ID_Make_Make__Full_Name__Model_DATA[[#This Row],[Manufacture Year]]+14,14-Car_ID_Make_Make__Full_Name__Model_DATA[[#This Row],[Manufacture Year]])</f>
        <v>14</v>
      </c>
      <c r="H20">
        <v>80685.8</v>
      </c>
      <c r="I20" s="2">
        <f>Car_ID_Make_Make__Full_Name__Model_DATA[[#This Row],[Miles]]/(Car_ID_Make_Make__Full_Name__Model_DATA[[#This Row],[Age]]+0.5)</f>
        <v>5564.5379310344833</v>
      </c>
      <c r="J20" s="2" t="s">
        <v>50</v>
      </c>
      <c r="K20" s="2" t="s">
        <v>38</v>
      </c>
      <c r="L20">
        <v>100000</v>
      </c>
      <c r="M20" s="2" t="str">
        <f>IF(Car_ID_Make_Make__Full_Name__Model_DATA[[#This Row],[Warantee Miles]]-Car_ID_Make_Make__Full_Name__Model_DATA[[#This Row],[Miles]]&gt;0,"Covered","Not Covered")</f>
        <v>Covered</v>
      </c>
      <c r="N20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GM00SLVBLU019</v>
      </c>
    </row>
    <row r="21" spans="1:14" x14ac:dyDescent="0.25">
      <c r="A21" s="2" t="s">
        <v>51</v>
      </c>
      <c r="B21" s="2" t="str">
        <f>LEFT(Car_ID_Make_Make__Full_Name__Model_DATA[[#This Row],[Car ID]],2)</f>
        <v>TY</v>
      </c>
      <c r="C21" s="2" t="str">
        <f>VLOOKUP(Car_ID_Make_Make__Full_Name__Model_DATA[[#This Row],[Make]],B$68:C$73,2)</f>
        <v>Toyata</v>
      </c>
      <c r="D21" s="2" t="str">
        <f>MID(Car_ID_Make_Make__Full_Name__Model_DATA[[#This Row],[Car ID]],5,3)</f>
        <v>CAM</v>
      </c>
      <c r="E21" s="2" t="str">
        <f>VLOOKUP(Car_ID_Make_Make__Full_Name__Model_DATA[[#This Row],[Model]],E$71:F$81,2)</f>
        <v>Camrey</v>
      </c>
      <c r="F21" s="2" t="str">
        <f>MID(Car_ID_Make_Make__Full_Name__Model_DATA[[#This Row],[Car ID]],3,2)</f>
        <v>96</v>
      </c>
      <c r="G21" s="2">
        <f>IF(14-Car_ID_Make_Make__Full_Name__Model_DATA[[#This Row],[Manufacture Year]]&lt;0,100-Car_ID_Make_Make__Full_Name__Model_DATA[[#This Row],[Manufacture Year]]+14,14-Car_ID_Make_Make__Full_Name__Model_DATA[[#This Row],[Manufacture Year]])</f>
        <v>18</v>
      </c>
      <c r="H21">
        <v>114660.6</v>
      </c>
      <c r="I21" s="2">
        <f>Car_ID_Make_Make__Full_Name__Model_DATA[[#This Row],[Miles]]/(Car_ID_Make_Make__Full_Name__Model_DATA[[#This Row],[Age]]+0.5)</f>
        <v>6197.8702702702703</v>
      </c>
      <c r="J21" s="2" t="s">
        <v>23</v>
      </c>
      <c r="K21" s="2" t="s">
        <v>52</v>
      </c>
      <c r="L21">
        <v>100000</v>
      </c>
      <c r="M21" s="2" t="str">
        <f>IF(Car_ID_Make_Make__Full_Name__Model_DATA[[#This Row],[Warantee Miles]]-Car_ID_Make_Make__Full_Name__Model_DATA[[#This Row],[Miles]]&gt;0,"Covered","Not Covered")</f>
        <v>Not Covered</v>
      </c>
      <c r="N21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TY96CAMGRE020</v>
      </c>
    </row>
    <row r="22" spans="1:14" x14ac:dyDescent="0.25">
      <c r="A22" s="2" t="s">
        <v>53</v>
      </c>
      <c r="B22" s="2" t="str">
        <f>LEFT(Car_ID_Make_Make__Full_Name__Model_DATA[[#This Row],[Car ID]],2)</f>
        <v>TY</v>
      </c>
      <c r="C22" s="2" t="str">
        <f>VLOOKUP(Car_ID_Make_Make__Full_Name__Model_DATA[[#This Row],[Make]],B$68:C$73,2)</f>
        <v>Toyata</v>
      </c>
      <c r="D22" s="2" t="str">
        <f>MID(Car_ID_Make_Make__Full_Name__Model_DATA[[#This Row],[Car ID]],5,3)</f>
        <v>CAM</v>
      </c>
      <c r="E22" s="2" t="str">
        <f>VLOOKUP(Car_ID_Make_Make__Full_Name__Model_DATA[[#This Row],[Model]],E$71:F$81,2)</f>
        <v>Camrey</v>
      </c>
      <c r="F22" s="2" t="str">
        <f>MID(Car_ID_Make_Make__Full_Name__Model_DATA[[#This Row],[Car ID]],3,2)</f>
        <v>98</v>
      </c>
      <c r="G22" s="2">
        <f>IF(14-Car_ID_Make_Make__Full_Name__Model_DATA[[#This Row],[Manufacture Year]]&lt;0,100-Car_ID_Make_Make__Full_Name__Model_DATA[[#This Row],[Manufacture Year]]+14,14-Car_ID_Make_Make__Full_Name__Model_DATA[[#This Row],[Manufacture Year]])</f>
        <v>16</v>
      </c>
      <c r="H22">
        <v>93382.6</v>
      </c>
      <c r="I22" s="2">
        <f>Car_ID_Make_Make__Full_Name__Model_DATA[[#This Row],[Miles]]/(Car_ID_Make_Make__Full_Name__Model_DATA[[#This Row],[Age]]+0.5)</f>
        <v>5659.5515151515156</v>
      </c>
      <c r="J22" s="2" t="s">
        <v>17</v>
      </c>
      <c r="K22" s="2" t="s">
        <v>54</v>
      </c>
      <c r="L22">
        <v>100000</v>
      </c>
      <c r="M22" s="2" t="str">
        <f>IF(Car_ID_Make_Make__Full_Name__Model_DATA[[#This Row],[Warantee Miles]]-Car_ID_Make_Make__Full_Name__Model_DATA[[#This Row],[Miles]]&gt;0,"Covered","Not Covered")</f>
        <v>Covered</v>
      </c>
      <c r="N22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TY98CAMBLA021</v>
      </c>
    </row>
    <row r="23" spans="1:14" x14ac:dyDescent="0.25">
      <c r="A23" s="2" t="s">
        <v>55</v>
      </c>
      <c r="B23" s="2" t="str">
        <f>LEFT(Car_ID_Make_Make__Full_Name__Model_DATA[[#This Row],[Car ID]],2)</f>
        <v>TY</v>
      </c>
      <c r="C23" s="2" t="str">
        <f>VLOOKUP(Car_ID_Make_Make__Full_Name__Model_DATA[[#This Row],[Make]],B$68:C$73,2)</f>
        <v>Toyata</v>
      </c>
      <c r="D23" s="2" t="str">
        <f>MID(Car_ID_Make_Make__Full_Name__Model_DATA[[#This Row],[Car ID]],5,3)</f>
        <v>CAM</v>
      </c>
      <c r="E23" s="2" t="str">
        <f>VLOOKUP(Car_ID_Make_Make__Full_Name__Model_DATA[[#This Row],[Model]],E$71:F$81,2)</f>
        <v>Camrey</v>
      </c>
      <c r="F23" s="2" t="str">
        <f>MID(Car_ID_Make_Make__Full_Name__Model_DATA[[#This Row],[Car ID]],3,2)</f>
        <v>00</v>
      </c>
      <c r="G23" s="2">
        <f>IF(14-Car_ID_Make_Make__Full_Name__Model_DATA[[#This Row],[Manufacture Year]]&lt;0,100-Car_ID_Make_Make__Full_Name__Model_DATA[[#This Row],[Manufacture Year]]+14,14-Car_ID_Make_Make__Full_Name__Model_DATA[[#This Row],[Manufacture Year]])</f>
        <v>14</v>
      </c>
      <c r="H23">
        <v>85928</v>
      </c>
      <c r="I23" s="2">
        <f>Car_ID_Make_Make__Full_Name__Model_DATA[[#This Row],[Miles]]/(Car_ID_Make_Make__Full_Name__Model_DATA[[#This Row],[Age]]+0.5)</f>
        <v>5926.0689655172409</v>
      </c>
      <c r="J23" s="2" t="s">
        <v>23</v>
      </c>
      <c r="K23" s="2" t="s">
        <v>28</v>
      </c>
      <c r="L23">
        <v>100000</v>
      </c>
      <c r="M23" s="2" t="str">
        <f>IF(Car_ID_Make_Make__Full_Name__Model_DATA[[#This Row],[Warantee Miles]]-Car_ID_Make_Make__Full_Name__Model_DATA[[#This Row],[Miles]]&gt;0,"Covered","Not Covered")</f>
        <v>Covered</v>
      </c>
      <c r="N23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TY00CAMGRE022</v>
      </c>
    </row>
    <row r="24" spans="1:14" x14ac:dyDescent="0.25">
      <c r="A24" s="2" t="s">
        <v>56</v>
      </c>
      <c r="B24" s="2" t="str">
        <f>LEFT(Car_ID_Make_Make__Full_Name__Model_DATA[[#This Row],[Car ID]],2)</f>
        <v>TY</v>
      </c>
      <c r="C24" s="2" t="str">
        <f>VLOOKUP(Car_ID_Make_Make__Full_Name__Model_DATA[[#This Row],[Make]],B$68:C$73,2)</f>
        <v>Toyata</v>
      </c>
      <c r="D24" s="2" t="str">
        <f>MID(Car_ID_Make_Make__Full_Name__Model_DATA[[#This Row],[Car ID]],5,3)</f>
        <v>CAM</v>
      </c>
      <c r="E24" s="2" t="str">
        <f>VLOOKUP(Car_ID_Make_Make__Full_Name__Model_DATA[[#This Row],[Model]],E$71:F$81,2)</f>
        <v>Camrey</v>
      </c>
      <c r="F24" s="2" t="str">
        <f>MID(Car_ID_Make_Make__Full_Name__Model_DATA[[#This Row],[Car ID]],3,2)</f>
        <v>02</v>
      </c>
      <c r="G24" s="2">
        <f>IF(14-Car_ID_Make_Make__Full_Name__Model_DATA[[#This Row],[Manufacture Year]]&lt;0,100-Car_ID_Make_Make__Full_Name__Model_DATA[[#This Row],[Manufacture Year]]+14,14-Car_ID_Make_Make__Full_Name__Model_DATA[[#This Row],[Manufacture Year]])</f>
        <v>12</v>
      </c>
      <c r="H24">
        <v>67829.100000000006</v>
      </c>
      <c r="I24" s="2">
        <f>Car_ID_Make_Make__Full_Name__Model_DATA[[#This Row],[Miles]]/(Car_ID_Make_Make__Full_Name__Model_DATA[[#This Row],[Age]]+0.5)</f>
        <v>5426.3280000000004</v>
      </c>
      <c r="J24" s="2" t="s">
        <v>17</v>
      </c>
      <c r="K24" s="2" t="s">
        <v>18</v>
      </c>
      <c r="L24">
        <v>100000</v>
      </c>
      <c r="M24" s="2" t="str">
        <f>IF(Car_ID_Make_Make__Full_Name__Model_DATA[[#This Row],[Warantee Miles]]-Car_ID_Make_Make__Full_Name__Model_DATA[[#This Row],[Miles]]&gt;0,"Covered","Not Covered")</f>
        <v>Covered</v>
      </c>
      <c r="N24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TY02CAMBLA023</v>
      </c>
    </row>
    <row r="25" spans="1:14" x14ac:dyDescent="0.25">
      <c r="A25" s="2" t="s">
        <v>57</v>
      </c>
      <c r="B25" s="2" t="str">
        <f>LEFT(Car_ID_Make_Make__Full_Name__Model_DATA[[#This Row],[Car ID]],2)</f>
        <v>TY</v>
      </c>
      <c r="C25" s="2" t="str">
        <f>VLOOKUP(Car_ID_Make_Make__Full_Name__Model_DATA[[#This Row],[Make]],B$68:C$73,2)</f>
        <v>Toyata</v>
      </c>
      <c r="D25" s="2" t="str">
        <f>MID(Car_ID_Make_Make__Full_Name__Model_DATA[[#This Row],[Car ID]],5,3)</f>
        <v>CAM</v>
      </c>
      <c r="E25" s="2" t="str">
        <f>VLOOKUP(Car_ID_Make_Make__Full_Name__Model_DATA[[#This Row],[Model]],E$71:F$81,2)</f>
        <v>Camrey</v>
      </c>
      <c r="F25" s="2" t="str">
        <f>MID(Car_ID_Make_Make__Full_Name__Model_DATA[[#This Row],[Car ID]],3,2)</f>
        <v>09</v>
      </c>
      <c r="G25" s="2">
        <f>IF(14-Car_ID_Make_Make__Full_Name__Model_DATA[[#This Row],[Manufacture Year]]&lt;0,100-Car_ID_Make_Make__Full_Name__Model_DATA[[#This Row],[Manufacture Year]]+14,14-Car_ID_Make_Make__Full_Name__Model_DATA[[#This Row],[Manufacture Year]])</f>
        <v>5</v>
      </c>
      <c r="H25">
        <v>48114.2</v>
      </c>
      <c r="I25" s="2">
        <f>Car_ID_Make_Make__Full_Name__Model_DATA[[#This Row],[Miles]]/(Car_ID_Make_Make__Full_Name__Model_DATA[[#This Row],[Age]]+0.5)</f>
        <v>8748.0363636363636</v>
      </c>
      <c r="J25" s="2" t="s">
        <v>20</v>
      </c>
      <c r="K25" s="2" t="s">
        <v>31</v>
      </c>
      <c r="L25">
        <v>100000</v>
      </c>
      <c r="M25" s="2" t="str">
        <f>IF(Car_ID_Make_Make__Full_Name__Model_DATA[[#This Row],[Warantee Miles]]-Car_ID_Make_Make__Full_Name__Model_DATA[[#This Row],[Miles]]&gt;0,"Covered","Not Covered")</f>
        <v>Covered</v>
      </c>
      <c r="N25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TY09CAMWHI024</v>
      </c>
    </row>
    <row r="26" spans="1:14" x14ac:dyDescent="0.25">
      <c r="A26" s="2" t="s">
        <v>58</v>
      </c>
      <c r="B26" s="2" t="str">
        <f>LEFT(Car_ID_Make_Make__Full_Name__Model_DATA[[#This Row],[Car ID]],2)</f>
        <v>TY</v>
      </c>
      <c r="C26" s="2" t="str">
        <f>VLOOKUP(Car_ID_Make_Make__Full_Name__Model_DATA[[#This Row],[Make]],B$68:C$73,2)</f>
        <v>Toyata</v>
      </c>
      <c r="D26" s="2" t="str">
        <f>MID(Car_ID_Make_Make__Full_Name__Model_DATA[[#This Row],[Car ID]],5,3)</f>
        <v>COR</v>
      </c>
      <c r="E26" s="2" t="str">
        <f>VLOOKUP(Car_ID_Make_Make__Full_Name__Model_DATA[[#This Row],[Model]],E$71:F$81,2)</f>
        <v>Corola</v>
      </c>
      <c r="F26" s="2" t="str">
        <f>MID(Car_ID_Make_Make__Full_Name__Model_DATA[[#This Row],[Car ID]],3,2)</f>
        <v>02</v>
      </c>
      <c r="G26" s="2">
        <f>IF(14-Car_ID_Make_Make__Full_Name__Model_DATA[[#This Row],[Manufacture Year]]&lt;0,100-Car_ID_Make_Make__Full_Name__Model_DATA[[#This Row],[Manufacture Year]]+14,14-Car_ID_Make_Make__Full_Name__Model_DATA[[#This Row],[Manufacture Year]])</f>
        <v>12</v>
      </c>
      <c r="H26">
        <v>64467.4</v>
      </c>
      <c r="I26" s="2">
        <f>Car_ID_Make_Make__Full_Name__Model_DATA[[#This Row],[Miles]]/(Car_ID_Make_Make__Full_Name__Model_DATA[[#This Row],[Age]]+0.5)</f>
        <v>5157.3919999999998</v>
      </c>
      <c r="J26" s="2" t="s">
        <v>59</v>
      </c>
      <c r="K26" s="2" t="s">
        <v>60</v>
      </c>
      <c r="L26">
        <v>100000</v>
      </c>
      <c r="M26" s="2" t="str">
        <f>IF(Car_ID_Make_Make__Full_Name__Model_DATA[[#This Row],[Warantee Miles]]-Car_ID_Make_Make__Full_Name__Model_DATA[[#This Row],[Miles]]&gt;0,"Covered","Not Covered")</f>
        <v>Covered</v>
      </c>
      <c r="N26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TY02CORRED025</v>
      </c>
    </row>
    <row r="27" spans="1:14" x14ac:dyDescent="0.25">
      <c r="A27" s="2" t="s">
        <v>61</v>
      </c>
      <c r="B27" s="2" t="str">
        <f>LEFT(Car_ID_Make_Make__Full_Name__Model_DATA[[#This Row],[Car ID]],2)</f>
        <v>TY</v>
      </c>
      <c r="C27" s="2" t="str">
        <f>VLOOKUP(Car_ID_Make_Make__Full_Name__Model_DATA[[#This Row],[Make]],B$68:C$73,2)</f>
        <v>Toyata</v>
      </c>
      <c r="D27" s="2" t="str">
        <f>MID(Car_ID_Make_Make__Full_Name__Model_DATA[[#This Row],[Car ID]],5,3)</f>
        <v>COR</v>
      </c>
      <c r="E27" s="2" t="str">
        <f>VLOOKUP(Car_ID_Make_Make__Full_Name__Model_DATA[[#This Row],[Model]],E$71:F$81,2)</f>
        <v>Corola</v>
      </c>
      <c r="F27" s="2" t="str">
        <f>MID(Car_ID_Make_Make__Full_Name__Model_DATA[[#This Row],[Car ID]],3,2)</f>
        <v>03</v>
      </c>
      <c r="G27" s="2">
        <f>IF(14-Car_ID_Make_Make__Full_Name__Model_DATA[[#This Row],[Manufacture Year]]&lt;0,100-Car_ID_Make_Make__Full_Name__Model_DATA[[#This Row],[Manufacture Year]]+14,14-Car_ID_Make_Make__Full_Name__Model_DATA[[#This Row],[Manufacture Year]])</f>
        <v>11</v>
      </c>
      <c r="H27">
        <v>73444.399999999994</v>
      </c>
      <c r="I27" s="2">
        <f>Car_ID_Make_Make__Full_Name__Model_DATA[[#This Row],[Miles]]/(Car_ID_Make_Make__Full_Name__Model_DATA[[#This Row],[Age]]+0.5)</f>
        <v>6386.4695652173905</v>
      </c>
      <c r="J27" s="2" t="s">
        <v>17</v>
      </c>
      <c r="K27" s="2" t="s">
        <v>60</v>
      </c>
      <c r="L27">
        <v>100000</v>
      </c>
      <c r="M27" s="2" t="str">
        <f>IF(Car_ID_Make_Make__Full_Name__Model_DATA[[#This Row],[Warantee Miles]]-Car_ID_Make_Make__Full_Name__Model_DATA[[#This Row],[Miles]]&gt;0,"Covered","Not Covered")</f>
        <v>Covered</v>
      </c>
      <c r="N27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TY03CORBLA026</v>
      </c>
    </row>
    <row r="28" spans="1:14" x14ac:dyDescent="0.25">
      <c r="A28" s="2" t="s">
        <v>62</v>
      </c>
      <c r="B28" s="2" t="str">
        <f>LEFT(Car_ID_Make_Make__Full_Name__Model_DATA[[#This Row],[Car ID]],2)</f>
        <v>TY</v>
      </c>
      <c r="C28" s="2" t="str">
        <f>VLOOKUP(Car_ID_Make_Make__Full_Name__Model_DATA[[#This Row],[Make]],B$68:C$73,2)</f>
        <v>Toyata</v>
      </c>
      <c r="D28" s="2" t="str">
        <f>MID(Car_ID_Make_Make__Full_Name__Model_DATA[[#This Row],[Car ID]],5,3)</f>
        <v>COR</v>
      </c>
      <c r="E28" s="2" t="str">
        <f>VLOOKUP(Car_ID_Make_Make__Full_Name__Model_DATA[[#This Row],[Model]],E$71:F$81,2)</f>
        <v>Corola</v>
      </c>
      <c r="F28" s="2" t="str">
        <f>MID(Car_ID_Make_Make__Full_Name__Model_DATA[[#This Row],[Car ID]],3,2)</f>
        <v>14</v>
      </c>
      <c r="G28" s="2">
        <f>IF(14-Car_ID_Make_Make__Full_Name__Model_DATA[[#This Row],[Manufacture Year]]&lt;0,100-Car_ID_Make_Make__Full_Name__Model_DATA[[#This Row],[Manufacture Year]]+14,14-Car_ID_Make_Make__Full_Name__Model_DATA[[#This Row],[Manufacture Year]])</f>
        <v>0</v>
      </c>
      <c r="H28">
        <v>17556.3</v>
      </c>
      <c r="I28" s="2">
        <f>Car_ID_Make_Make__Full_Name__Model_DATA[[#This Row],[Miles]]/(Car_ID_Make_Make__Full_Name__Model_DATA[[#This Row],[Age]]+0.5)</f>
        <v>35112.6</v>
      </c>
      <c r="J28" s="2" t="s">
        <v>50</v>
      </c>
      <c r="K28" s="2" t="s">
        <v>34</v>
      </c>
      <c r="L28">
        <v>100000</v>
      </c>
      <c r="M28" s="2" t="str">
        <f>IF(Car_ID_Make_Make__Full_Name__Model_DATA[[#This Row],[Warantee Miles]]-Car_ID_Make_Make__Full_Name__Model_DATA[[#This Row],[Miles]]&gt;0,"Covered","Not Covered")</f>
        <v>Covered</v>
      </c>
      <c r="N28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TY14CORBLU027</v>
      </c>
    </row>
    <row r="29" spans="1:14" x14ac:dyDescent="0.25">
      <c r="A29" s="2" t="s">
        <v>63</v>
      </c>
      <c r="B29" s="2" t="str">
        <f>LEFT(Car_ID_Make_Make__Full_Name__Model_DATA[[#This Row],[Car ID]],2)</f>
        <v>TY</v>
      </c>
      <c r="C29" s="2" t="str">
        <f>VLOOKUP(Car_ID_Make_Make__Full_Name__Model_DATA[[#This Row],[Make]],B$68:C$73,2)</f>
        <v>Toyata</v>
      </c>
      <c r="D29" s="2" t="str">
        <f>MID(Car_ID_Make_Make__Full_Name__Model_DATA[[#This Row],[Car ID]],5,3)</f>
        <v>COR</v>
      </c>
      <c r="E29" s="2" t="str">
        <f>VLOOKUP(Car_ID_Make_Make__Full_Name__Model_DATA[[#This Row],[Model]],E$71:F$81,2)</f>
        <v>Corola</v>
      </c>
      <c r="F29" s="2" t="str">
        <f>MID(Car_ID_Make_Make__Full_Name__Model_DATA[[#This Row],[Car ID]],3,2)</f>
        <v>12</v>
      </c>
      <c r="G29" s="2">
        <f>IF(14-Car_ID_Make_Make__Full_Name__Model_DATA[[#This Row],[Manufacture Year]]&lt;0,100-Car_ID_Make_Make__Full_Name__Model_DATA[[#This Row],[Manufacture Year]]+14,14-Car_ID_Make_Make__Full_Name__Model_DATA[[#This Row],[Manufacture Year]])</f>
        <v>2</v>
      </c>
      <c r="H29">
        <v>29601.9</v>
      </c>
      <c r="I29" s="2">
        <f>Car_ID_Make_Make__Full_Name__Model_DATA[[#This Row],[Miles]]/(Car_ID_Make_Make__Full_Name__Model_DATA[[#This Row],[Age]]+0.5)</f>
        <v>11840.76</v>
      </c>
      <c r="J29" s="2" t="s">
        <v>17</v>
      </c>
      <c r="K29" s="2" t="s">
        <v>41</v>
      </c>
      <c r="L29">
        <v>100000</v>
      </c>
      <c r="M29" s="2" t="str">
        <f>IF(Car_ID_Make_Make__Full_Name__Model_DATA[[#This Row],[Warantee Miles]]-Car_ID_Make_Make__Full_Name__Model_DATA[[#This Row],[Miles]]&gt;0,"Covered","Not Covered")</f>
        <v>Covered</v>
      </c>
      <c r="N29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TY12CORBLA028</v>
      </c>
    </row>
    <row r="30" spans="1:14" x14ac:dyDescent="0.25">
      <c r="A30" s="2" t="s">
        <v>64</v>
      </c>
      <c r="B30" s="2" t="str">
        <f>LEFT(Car_ID_Make_Make__Full_Name__Model_DATA[[#This Row],[Car ID]],2)</f>
        <v>TY</v>
      </c>
      <c r="C30" s="2" t="str">
        <f>VLOOKUP(Car_ID_Make_Make__Full_Name__Model_DATA[[#This Row],[Make]],B$68:C$73,2)</f>
        <v>Toyata</v>
      </c>
      <c r="D30" s="2" t="str">
        <f>MID(Car_ID_Make_Make__Full_Name__Model_DATA[[#This Row],[Car ID]],5,3)</f>
        <v>CAM</v>
      </c>
      <c r="E30" s="2" t="str">
        <f>VLOOKUP(Car_ID_Make_Make__Full_Name__Model_DATA[[#This Row],[Model]],E$71:F$81,2)</f>
        <v>Camrey</v>
      </c>
      <c r="F30" s="2" t="str">
        <f>MID(Car_ID_Make_Make__Full_Name__Model_DATA[[#This Row],[Car ID]],3,2)</f>
        <v>12</v>
      </c>
      <c r="G30" s="2">
        <f>IF(14-Car_ID_Make_Make__Full_Name__Model_DATA[[#This Row],[Manufacture Year]]&lt;0,100-Car_ID_Make_Make__Full_Name__Model_DATA[[#This Row],[Manufacture Year]]+14,14-Car_ID_Make_Make__Full_Name__Model_DATA[[#This Row],[Manufacture Year]])</f>
        <v>2</v>
      </c>
      <c r="H30">
        <v>22128.2</v>
      </c>
      <c r="I30" s="2">
        <f>Car_ID_Make_Make__Full_Name__Model_DATA[[#This Row],[Miles]]/(Car_ID_Make_Make__Full_Name__Model_DATA[[#This Row],[Age]]+0.5)</f>
        <v>8851.2800000000007</v>
      </c>
      <c r="J30" s="2" t="s">
        <v>50</v>
      </c>
      <c r="K30" s="2" t="s">
        <v>52</v>
      </c>
      <c r="L30">
        <v>100000</v>
      </c>
      <c r="M30" s="2" t="str">
        <f>IF(Car_ID_Make_Make__Full_Name__Model_DATA[[#This Row],[Warantee Miles]]-Car_ID_Make_Make__Full_Name__Model_DATA[[#This Row],[Miles]]&gt;0,"Covered","Not Covered")</f>
        <v>Covered</v>
      </c>
      <c r="N30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TY12CAMBLU029</v>
      </c>
    </row>
    <row r="31" spans="1:14" x14ac:dyDescent="0.25">
      <c r="A31" s="2" t="s">
        <v>65</v>
      </c>
      <c r="B31" s="2" t="str">
        <f>LEFT(Car_ID_Make_Make__Full_Name__Model_DATA[[#This Row],[Car ID]],2)</f>
        <v>HO</v>
      </c>
      <c r="C31" s="2" t="str">
        <f>VLOOKUP(Car_ID_Make_Make__Full_Name__Model_DATA[[#This Row],[Make]],B$68:C$73,2)</f>
        <v>Honda</v>
      </c>
      <c r="D31" s="2" t="str">
        <f>MID(Car_ID_Make_Make__Full_Name__Model_DATA[[#This Row],[Car ID]],5,3)</f>
        <v>CIV</v>
      </c>
      <c r="E31" s="2" t="str">
        <f>VLOOKUP(Car_ID_Make_Make__Full_Name__Model_DATA[[#This Row],[Model]],E$71:F$81,2)</f>
        <v>Civic</v>
      </c>
      <c r="F31" s="2" t="str">
        <f>MID(Car_ID_Make_Make__Full_Name__Model_DATA[[#This Row],[Car ID]],3,2)</f>
        <v>99</v>
      </c>
      <c r="G31" s="2">
        <f>IF(14-Car_ID_Make_Make__Full_Name__Model_DATA[[#This Row],[Manufacture Year]]&lt;0,100-Car_ID_Make_Make__Full_Name__Model_DATA[[#This Row],[Manufacture Year]]+14,14-Car_ID_Make_Make__Full_Name__Model_DATA[[#This Row],[Manufacture Year]])</f>
        <v>15</v>
      </c>
      <c r="H31">
        <v>82374</v>
      </c>
      <c r="I31" s="2">
        <f>Car_ID_Make_Make__Full_Name__Model_DATA[[#This Row],[Miles]]/(Car_ID_Make_Make__Full_Name__Model_DATA[[#This Row],[Age]]+0.5)</f>
        <v>5314.4516129032254</v>
      </c>
      <c r="J31" s="2" t="s">
        <v>20</v>
      </c>
      <c r="K31" s="2" t="s">
        <v>40</v>
      </c>
      <c r="L31">
        <v>75000</v>
      </c>
      <c r="M31" s="2" t="str">
        <f>IF(Car_ID_Make_Make__Full_Name__Model_DATA[[#This Row],[Warantee Miles]]-Car_ID_Make_Make__Full_Name__Model_DATA[[#This Row],[Miles]]&gt;0,"Covered","Not Covered")</f>
        <v>Not Covered</v>
      </c>
      <c r="N31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HO99CIVWHI030</v>
      </c>
    </row>
    <row r="32" spans="1:14" x14ac:dyDescent="0.25">
      <c r="A32" s="2" t="s">
        <v>66</v>
      </c>
      <c r="B32" s="2" t="str">
        <f>LEFT(Car_ID_Make_Make__Full_Name__Model_DATA[[#This Row],[Car ID]],2)</f>
        <v>HO</v>
      </c>
      <c r="C32" s="2" t="str">
        <f>VLOOKUP(Car_ID_Make_Make__Full_Name__Model_DATA[[#This Row],[Make]],B$68:C$73,2)</f>
        <v>Honda</v>
      </c>
      <c r="D32" s="2" t="str">
        <f>MID(Car_ID_Make_Make__Full_Name__Model_DATA[[#This Row],[Car ID]],5,3)</f>
        <v>CIV</v>
      </c>
      <c r="E32" s="2" t="str">
        <f>VLOOKUP(Car_ID_Make_Make__Full_Name__Model_DATA[[#This Row],[Model]],E$71:F$81,2)</f>
        <v>Civic</v>
      </c>
      <c r="F32" s="2" t="str">
        <f>MID(Car_ID_Make_Make__Full_Name__Model_DATA[[#This Row],[Car ID]],3,2)</f>
        <v>01</v>
      </c>
      <c r="G32" s="2">
        <f>IF(14-Car_ID_Make_Make__Full_Name__Model_DATA[[#This Row],[Manufacture Year]]&lt;0,100-Car_ID_Make_Make__Full_Name__Model_DATA[[#This Row],[Manufacture Year]]+14,14-Car_ID_Make_Make__Full_Name__Model_DATA[[#This Row],[Manufacture Year]])</f>
        <v>13</v>
      </c>
      <c r="H32">
        <v>69891.899999999994</v>
      </c>
      <c r="I32" s="2">
        <f>Car_ID_Make_Make__Full_Name__Model_DATA[[#This Row],[Miles]]/(Car_ID_Make_Make__Full_Name__Model_DATA[[#This Row],[Age]]+0.5)</f>
        <v>5177.177777777777</v>
      </c>
      <c r="J32" s="2" t="s">
        <v>50</v>
      </c>
      <c r="K32" s="2" t="s">
        <v>26</v>
      </c>
      <c r="L32">
        <v>75000</v>
      </c>
      <c r="M32" s="2" t="str">
        <f>IF(Car_ID_Make_Make__Full_Name__Model_DATA[[#This Row],[Warantee Miles]]-Car_ID_Make_Make__Full_Name__Model_DATA[[#This Row],[Miles]]&gt;0,"Covered","Not Covered")</f>
        <v>Covered</v>
      </c>
      <c r="N32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HO01CIVBLU031</v>
      </c>
    </row>
    <row r="33" spans="1:14" x14ac:dyDescent="0.25">
      <c r="A33" s="2" t="s">
        <v>67</v>
      </c>
      <c r="B33" s="2" t="str">
        <f>LEFT(Car_ID_Make_Make__Full_Name__Model_DATA[[#This Row],[Car ID]],2)</f>
        <v>HO</v>
      </c>
      <c r="C33" s="2" t="str">
        <f>VLOOKUP(Car_ID_Make_Make__Full_Name__Model_DATA[[#This Row],[Make]],B$68:C$73,2)</f>
        <v>Honda</v>
      </c>
      <c r="D33" s="2" t="str">
        <f>MID(Car_ID_Make_Make__Full_Name__Model_DATA[[#This Row],[Car ID]],5,3)</f>
        <v>CIV</v>
      </c>
      <c r="E33" s="2" t="str">
        <f>VLOOKUP(Car_ID_Make_Make__Full_Name__Model_DATA[[#This Row],[Model]],E$71:F$81,2)</f>
        <v>Civic</v>
      </c>
      <c r="F33" s="2" t="str">
        <f>MID(Car_ID_Make_Make__Full_Name__Model_DATA[[#This Row],[Car ID]],3,2)</f>
        <v>10</v>
      </c>
      <c r="G33" s="2">
        <f>IF(14-Car_ID_Make_Make__Full_Name__Model_DATA[[#This Row],[Manufacture Year]]&lt;0,100-Car_ID_Make_Make__Full_Name__Model_DATA[[#This Row],[Manufacture Year]]+14,14-Car_ID_Make_Make__Full_Name__Model_DATA[[#This Row],[Manufacture Year]])</f>
        <v>4</v>
      </c>
      <c r="H33">
        <v>22573</v>
      </c>
      <c r="I33" s="2">
        <f>Car_ID_Make_Make__Full_Name__Model_DATA[[#This Row],[Miles]]/(Car_ID_Make_Make__Full_Name__Model_DATA[[#This Row],[Age]]+0.5)</f>
        <v>5016.2222222222226</v>
      </c>
      <c r="J33" s="2" t="s">
        <v>50</v>
      </c>
      <c r="K33" s="2" t="s">
        <v>45</v>
      </c>
      <c r="L33">
        <v>75000</v>
      </c>
      <c r="M33" s="2" t="str">
        <f>IF(Car_ID_Make_Make__Full_Name__Model_DATA[[#This Row],[Warantee Miles]]-Car_ID_Make_Make__Full_Name__Model_DATA[[#This Row],[Miles]]&gt;0,"Covered","Not Covered")</f>
        <v>Covered</v>
      </c>
      <c r="N33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HO10CIVBLU032</v>
      </c>
    </row>
    <row r="34" spans="1:14" x14ac:dyDescent="0.25">
      <c r="A34" s="2" t="s">
        <v>68</v>
      </c>
      <c r="B34" s="2" t="str">
        <f>LEFT(Car_ID_Make_Make__Full_Name__Model_DATA[[#This Row],[Car ID]],2)</f>
        <v>HO</v>
      </c>
      <c r="C34" s="2" t="str">
        <f>VLOOKUP(Car_ID_Make_Make__Full_Name__Model_DATA[[#This Row],[Make]],B$68:C$73,2)</f>
        <v>Honda</v>
      </c>
      <c r="D34" s="2" t="str">
        <f>MID(Car_ID_Make_Make__Full_Name__Model_DATA[[#This Row],[Car ID]],5,3)</f>
        <v>CIV</v>
      </c>
      <c r="E34" s="2" t="str">
        <f>VLOOKUP(Car_ID_Make_Make__Full_Name__Model_DATA[[#This Row],[Model]],E$71:F$81,2)</f>
        <v>Civic</v>
      </c>
      <c r="F34" s="2" t="str">
        <f>MID(Car_ID_Make_Make__Full_Name__Model_DATA[[#This Row],[Car ID]],3,2)</f>
        <v>10</v>
      </c>
      <c r="G34" s="2">
        <f>IF(14-Car_ID_Make_Make__Full_Name__Model_DATA[[#This Row],[Manufacture Year]]&lt;0,100-Car_ID_Make_Make__Full_Name__Model_DATA[[#This Row],[Manufacture Year]]+14,14-Car_ID_Make_Make__Full_Name__Model_DATA[[#This Row],[Manufacture Year]])</f>
        <v>4</v>
      </c>
      <c r="H34">
        <v>33477.199999999997</v>
      </c>
      <c r="I34" s="2">
        <f>Car_ID_Make_Make__Full_Name__Model_DATA[[#This Row],[Miles]]/(Car_ID_Make_Make__Full_Name__Model_DATA[[#This Row],[Age]]+0.5)</f>
        <v>7439.3777777777768</v>
      </c>
      <c r="J34" s="2" t="s">
        <v>17</v>
      </c>
      <c r="K34" s="2" t="s">
        <v>54</v>
      </c>
      <c r="L34">
        <v>75000</v>
      </c>
      <c r="M34" s="2" t="str">
        <f>IF(Car_ID_Make_Make__Full_Name__Model_DATA[[#This Row],[Warantee Miles]]-Car_ID_Make_Make__Full_Name__Model_DATA[[#This Row],[Miles]]&gt;0,"Covered","Not Covered")</f>
        <v>Covered</v>
      </c>
      <c r="N34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HO10CIVBLA033</v>
      </c>
    </row>
    <row r="35" spans="1:14" x14ac:dyDescent="0.25">
      <c r="A35" s="2" t="s">
        <v>69</v>
      </c>
      <c r="B35" s="2" t="str">
        <f>LEFT(Car_ID_Make_Make__Full_Name__Model_DATA[[#This Row],[Car ID]],2)</f>
        <v>HO</v>
      </c>
      <c r="C35" s="2" t="str">
        <f>VLOOKUP(Car_ID_Make_Make__Full_Name__Model_DATA[[#This Row],[Make]],B$68:C$73,2)</f>
        <v>Honda</v>
      </c>
      <c r="D35" s="2" t="str">
        <f>MID(Car_ID_Make_Make__Full_Name__Model_DATA[[#This Row],[Car ID]],5,3)</f>
        <v>CIV</v>
      </c>
      <c r="E35" s="2" t="str">
        <f>VLOOKUP(Car_ID_Make_Make__Full_Name__Model_DATA[[#This Row],[Model]],E$71:F$81,2)</f>
        <v>Civic</v>
      </c>
      <c r="F35" s="2" t="str">
        <f>MID(Car_ID_Make_Make__Full_Name__Model_DATA[[#This Row],[Car ID]],3,2)</f>
        <v>11</v>
      </c>
      <c r="G35" s="2">
        <f>IF(14-Car_ID_Make_Make__Full_Name__Model_DATA[[#This Row],[Manufacture Year]]&lt;0,100-Car_ID_Make_Make__Full_Name__Model_DATA[[#This Row],[Manufacture Year]]+14,14-Car_ID_Make_Make__Full_Name__Model_DATA[[#This Row],[Manufacture Year]])</f>
        <v>3</v>
      </c>
      <c r="H35">
        <v>30555.3</v>
      </c>
      <c r="I35" s="2">
        <f>Car_ID_Make_Make__Full_Name__Model_DATA[[#This Row],[Miles]]/(Car_ID_Make_Make__Full_Name__Model_DATA[[#This Row],[Age]]+0.5)</f>
        <v>8730.0857142857149</v>
      </c>
      <c r="J35" s="2" t="s">
        <v>17</v>
      </c>
      <c r="K35" s="2" t="s">
        <v>24</v>
      </c>
      <c r="L35">
        <v>75000</v>
      </c>
      <c r="M35" s="2" t="str">
        <f>IF(Car_ID_Make_Make__Full_Name__Model_DATA[[#This Row],[Warantee Miles]]-Car_ID_Make_Make__Full_Name__Model_DATA[[#This Row],[Miles]]&gt;0,"Covered","Not Covered")</f>
        <v>Covered</v>
      </c>
      <c r="N35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HO11CIVBLA034</v>
      </c>
    </row>
    <row r="36" spans="1:14" x14ac:dyDescent="0.25">
      <c r="A36" s="2" t="s">
        <v>70</v>
      </c>
      <c r="B36" s="2" t="str">
        <f>LEFT(Car_ID_Make_Make__Full_Name__Model_DATA[[#This Row],[Car ID]],2)</f>
        <v>HO</v>
      </c>
      <c r="C36" s="2" t="str">
        <f>VLOOKUP(Car_ID_Make_Make__Full_Name__Model_DATA[[#This Row],[Make]],B$68:C$73,2)</f>
        <v>Honda</v>
      </c>
      <c r="D36" s="2" t="str">
        <f>MID(Car_ID_Make_Make__Full_Name__Model_DATA[[#This Row],[Car ID]],5,3)</f>
        <v>CIV</v>
      </c>
      <c r="E36" s="2" t="str">
        <f>VLOOKUP(Car_ID_Make_Make__Full_Name__Model_DATA[[#This Row],[Model]],E$71:F$81,2)</f>
        <v>Civic</v>
      </c>
      <c r="F36" s="2" t="str">
        <f>MID(Car_ID_Make_Make__Full_Name__Model_DATA[[#This Row],[Car ID]],3,2)</f>
        <v>12</v>
      </c>
      <c r="G36" s="2">
        <f>IF(14-Car_ID_Make_Make__Full_Name__Model_DATA[[#This Row],[Manufacture Year]]&lt;0,100-Car_ID_Make_Make__Full_Name__Model_DATA[[#This Row],[Manufacture Year]]+14,14-Car_ID_Make_Make__Full_Name__Model_DATA[[#This Row],[Manufacture Year]])</f>
        <v>2</v>
      </c>
      <c r="H36">
        <v>24513.200000000001</v>
      </c>
      <c r="I36" s="2">
        <f>Car_ID_Make_Make__Full_Name__Model_DATA[[#This Row],[Miles]]/(Car_ID_Make_Make__Full_Name__Model_DATA[[#This Row],[Age]]+0.5)</f>
        <v>9805.2800000000007</v>
      </c>
      <c r="J36" s="2" t="s">
        <v>17</v>
      </c>
      <c r="K36" s="2" t="s">
        <v>47</v>
      </c>
      <c r="L36">
        <v>75000</v>
      </c>
      <c r="M36" s="2" t="str">
        <f>IF(Car_ID_Make_Make__Full_Name__Model_DATA[[#This Row],[Warantee Miles]]-Car_ID_Make_Make__Full_Name__Model_DATA[[#This Row],[Miles]]&gt;0,"Covered","Not Covered")</f>
        <v>Covered</v>
      </c>
      <c r="N36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HO12CIVBLA035</v>
      </c>
    </row>
    <row r="37" spans="1:14" x14ac:dyDescent="0.25">
      <c r="A37" s="2" t="s">
        <v>71</v>
      </c>
      <c r="B37" s="2" t="str">
        <f>LEFT(Car_ID_Make_Make__Full_Name__Model_DATA[[#This Row],[Car ID]],2)</f>
        <v>HO</v>
      </c>
      <c r="C37" s="2" t="str">
        <f>VLOOKUP(Car_ID_Make_Make__Full_Name__Model_DATA[[#This Row],[Make]],B$68:C$73,2)</f>
        <v>Honda</v>
      </c>
      <c r="D37" s="2" t="str">
        <f>MID(Car_ID_Make_Make__Full_Name__Model_DATA[[#This Row],[Car ID]],5,3)</f>
        <v>CIV</v>
      </c>
      <c r="E37" s="2" t="str">
        <f>VLOOKUP(Car_ID_Make_Make__Full_Name__Model_DATA[[#This Row],[Model]],E$71:F$81,2)</f>
        <v>Civic</v>
      </c>
      <c r="F37" s="2" t="str">
        <f>MID(Car_ID_Make_Make__Full_Name__Model_DATA[[#This Row],[Car ID]],3,2)</f>
        <v>13</v>
      </c>
      <c r="G37" s="2">
        <f>IF(14-Car_ID_Make_Make__Full_Name__Model_DATA[[#This Row],[Manufacture Year]]&lt;0,100-Car_ID_Make_Make__Full_Name__Model_DATA[[#This Row],[Manufacture Year]]+14,14-Car_ID_Make_Make__Full_Name__Model_DATA[[#This Row],[Manufacture Year]])</f>
        <v>1</v>
      </c>
      <c r="H37">
        <v>13867.6</v>
      </c>
      <c r="I37" s="2">
        <f>Car_ID_Make_Make__Full_Name__Model_DATA[[#This Row],[Miles]]/(Car_ID_Make_Make__Full_Name__Model_DATA[[#This Row],[Age]]+0.5)</f>
        <v>9245.0666666666675</v>
      </c>
      <c r="J37" s="2" t="s">
        <v>17</v>
      </c>
      <c r="K37" s="2" t="s">
        <v>52</v>
      </c>
      <c r="L37">
        <v>75000</v>
      </c>
      <c r="M37" s="2" t="str">
        <f>IF(Car_ID_Make_Make__Full_Name__Model_DATA[[#This Row],[Warantee Miles]]-Car_ID_Make_Make__Full_Name__Model_DATA[[#This Row],[Miles]]&gt;0,"Covered","Not Covered")</f>
        <v>Covered</v>
      </c>
      <c r="N37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HO13CIVBLA036</v>
      </c>
    </row>
    <row r="38" spans="1:14" x14ac:dyDescent="0.25">
      <c r="A38" s="2" t="s">
        <v>122</v>
      </c>
      <c r="B38" s="2" t="str">
        <f>LEFT(Car_ID_Make_Make__Full_Name__Model_DATA[[#This Row],[Car ID]],2)</f>
        <v>HO</v>
      </c>
      <c r="C38" s="2" t="str">
        <f>VLOOKUP(Car_ID_Make_Make__Full_Name__Model_DATA[[#This Row],[Make]],B$68:C$73,2)</f>
        <v>Honda</v>
      </c>
      <c r="D38" s="2" t="str">
        <f>MID(Car_ID_Make_Make__Full_Name__Model_DATA[[#This Row],[Car ID]],5,3)</f>
        <v>ODY</v>
      </c>
      <c r="E38" s="2" t="str">
        <f>VLOOKUP(Car_ID_Make_Make__Full_Name__Model_DATA[[#This Row],[Model]],E$71:F$81,2)</f>
        <v>Odyssey</v>
      </c>
      <c r="F38" s="2" t="str">
        <f>MID(Car_ID_Make_Make__Full_Name__Model_DATA[[#This Row],[Car ID]],3,2)</f>
        <v>05</v>
      </c>
      <c r="G38" s="2">
        <f>IF(14-Car_ID_Make_Make__Full_Name__Model_DATA[[#This Row],[Manufacture Year]]&lt;0,100-Car_ID_Make_Make__Full_Name__Model_DATA[[#This Row],[Manufacture Year]]+14,14-Car_ID_Make_Make__Full_Name__Model_DATA[[#This Row],[Manufacture Year]])</f>
        <v>9</v>
      </c>
      <c r="H38">
        <v>60389.5</v>
      </c>
      <c r="I38" s="2">
        <f>Car_ID_Make_Make__Full_Name__Model_DATA[[#This Row],[Miles]]/(Car_ID_Make_Make__Full_Name__Model_DATA[[#This Row],[Age]]+0.5)</f>
        <v>6356.7894736842109</v>
      </c>
      <c r="J38" s="2" t="s">
        <v>20</v>
      </c>
      <c r="K38" s="2" t="s">
        <v>31</v>
      </c>
      <c r="L38">
        <v>100000</v>
      </c>
      <c r="M38" s="2" t="str">
        <f>IF(Car_ID_Make_Make__Full_Name__Model_DATA[[#This Row],[Warantee Miles]]-Car_ID_Make_Make__Full_Name__Model_DATA[[#This Row],[Miles]]&gt;0,"Covered","Not Covered")</f>
        <v>Covered</v>
      </c>
      <c r="N38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HO05ODYWHI037</v>
      </c>
    </row>
    <row r="39" spans="1:14" x14ac:dyDescent="0.25">
      <c r="A39" s="2" t="s">
        <v>72</v>
      </c>
      <c r="B39" s="2" t="str">
        <f>LEFT(Car_ID_Make_Make__Full_Name__Model_DATA[[#This Row],[Car ID]],2)</f>
        <v>HO</v>
      </c>
      <c r="C39" s="2" t="str">
        <f>VLOOKUP(Car_ID_Make_Make__Full_Name__Model_DATA[[#This Row],[Make]],B$68:C$73,2)</f>
        <v>Honda</v>
      </c>
      <c r="D39" s="2" t="str">
        <f>MID(Car_ID_Make_Make__Full_Name__Model_DATA[[#This Row],[Car ID]],5,3)</f>
        <v>ODY</v>
      </c>
      <c r="E39" s="2" t="str">
        <f>VLOOKUP(Car_ID_Make_Make__Full_Name__Model_DATA[[#This Row],[Model]],E$71:F$81,2)</f>
        <v>Odyssey</v>
      </c>
      <c r="F39" s="2" t="str">
        <f>MID(Car_ID_Make_Make__Full_Name__Model_DATA[[#This Row],[Car ID]],3,2)</f>
        <v>07</v>
      </c>
      <c r="G39" s="2">
        <f>IF(14-Car_ID_Make_Make__Full_Name__Model_DATA[[#This Row],[Manufacture Year]]&lt;0,100-Car_ID_Make_Make__Full_Name__Model_DATA[[#This Row],[Manufacture Year]]+14,14-Car_ID_Make_Make__Full_Name__Model_DATA[[#This Row],[Manufacture Year]])</f>
        <v>7</v>
      </c>
      <c r="H39">
        <v>50854.1</v>
      </c>
      <c r="I39" s="2">
        <f>Car_ID_Make_Make__Full_Name__Model_DATA[[#This Row],[Miles]]/(Car_ID_Make_Make__Full_Name__Model_DATA[[#This Row],[Age]]+0.5)</f>
        <v>6780.5466666666662</v>
      </c>
      <c r="J39" s="2" t="s">
        <v>17</v>
      </c>
      <c r="K39" s="2" t="s">
        <v>54</v>
      </c>
      <c r="L39">
        <v>100000</v>
      </c>
      <c r="M39" s="2" t="str">
        <f>IF(Car_ID_Make_Make__Full_Name__Model_DATA[[#This Row],[Warantee Miles]]-Car_ID_Make_Make__Full_Name__Model_DATA[[#This Row],[Miles]]&gt;0,"Covered","Not Covered")</f>
        <v>Covered</v>
      </c>
      <c r="N39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HO07ODYBLA038</v>
      </c>
    </row>
    <row r="40" spans="1:14" x14ac:dyDescent="0.25">
      <c r="A40" s="2" t="s">
        <v>73</v>
      </c>
      <c r="B40" s="2" t="str">
        <f>LEFT(Car_ID_Make_Make__Full_Name__Model_DATA[[#This Row],[Car ID]],2)</f>
        <v>HO</v>
      </c>
      <c r="C40" s="2" t="str">
        <f>VLOOKUP(Car_ID_Make_Make__Full_Name__Model_DATA[[#This Row],[Make]],B$68:C$73,2)</f>
        <v>Honda</v>
      </c>
      <c r="D40" s="2" t="str">
        <f>MID(Car_ID_Make_Make__Full_Name__Model_DATA[[#This Row],[Car ID]],5,3)</f>
        <v>ODY</v>
      </c>
      <c r="E40" s="2" t="str">
        <f>VLOOKUP(Car_ID_Make_Make__Full_Name__Model_DATA[[#This Row],[Model]],E$71:F$81,2)</f>
        <v>Odyssey</v>
      </c>
      <c r="F40" s="2" t="str">
        <f>MID(Car_ID_Make_Make__Full_Name__Model_DATA[[#This Row],[Car ID]],3,2)</f>
        <v>08</v>
      </c>
      <c r="G40" s="2">
        <f>IF(14-Car_ID_Make_Make__Full_Name__Model_DATA[[#This Row],[Manufacture Year]]&lt;0,100-Car_ID_Make_Make__Full_Name__Model_DATA[[#This Row],[Manufacture Year]]+14,14-Car_ID_Make_Make__Full_Name__Model_DATA[[#This Row],[Manufacture Year]])</f>
        <v>6</v>
      </c>
      <c r="H40">
        <v>42504.6</v>
      </c>
      <c r="I40" s="2">
        <f>Car_ID_Make_Make__Full_Name__Model_DATA[[#This Row],[Miles]]/(Car_ID_Make_Make__Full_Name__Model_DATA[[#This Row],[Age]]+0.5)</f>
        <v>6539.1692307692301</v>
      </c>
      <c r="J40" s="2" t="s">
        <v>20</v>
      </c>
      <c r="K40" s="2" t="s">
        <v>40</v>
      </c>
      <c r="L40">
        <v>100000</v>
      </c>
      <c r="M40" s="2" t="str">
        <f>IF(Car_ID_Make_Make__Full_Name__Model_DATA[[#This Row],[Warantee Miles]]-Car_ID_Make_Make__Full_Name__Model_DATA[[#This Row],[Miles]]&gt;0,"Covered","Not Covered")</f>
        <v>Covered</v>
      </c>
      <c r="N40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HO08ODYWHI039</v>
      </c>
    </row>
    <row r="41" spans="1:14" x14ac:dyDescent="0.25">
      <c r="A41" s="2" t="s">
        <v>120</v>
      </c>
      <c r="B41" s="2" t="str">
        <f>LEFT(Car_ID_Make_Make__Full_Name__Model_DATA[[#This Row],[Car ID]],2)</f>
        <v>HO</v>
      </c>
      <c r="C41" s="2" t="str">
        <f>VLOOKUP(Car_ID_Make_Make__Full_Name__Model_DATA[[#This Row],[Make]],B$68:C$73,2)</f>
        <v>Honda</v>
      </c>
      <c r="D41" s="2" t="str">
        <f>MID(Car_ID_Make_Make__Full_Name__Model_DATA[[#This Row],[Car ID]],5,3)</f>
        <v>OOD</v>
      </c>
      <c r="E41" s="2" t="str">
        <f>VLOOKUP(Car_ID_Make_Make__Full_Name__Model_DATA[[#This Row],[Model]],E$71:F$81,2)</f>
        <v>Odyssey</v>
      </c>
      <c r="F41" s="2" t="str">
        <f>MID(Car_ID_Make_Make__Full_Name__Model_DATA[[#This Row],[Car ID]],3,2)</f>
        <v>01</v>
      </c>
      <c r="G41" s="2">
        <f>IF(14-Car_ID_Make_Make__Full_Name__Model_DATA[[#This Row],[Manufacture Year]]&lt;0,100-Car_ID_Make_Make__Full_Name__Model_DATA[[#This Row],[Manufacture Year]]+14,14-Car_ID_Make_Make__Full_Name__Model_DATA[[#This Row],[Manufacture Year]])</f>
        <v>13</v>
      </c>
      <c r="H41">
        <v>68658.899999999994</v>
      </c>
      <c r="I41" s="2">
        <f>Car_ID_Make_Make__Full_Name__Model_DATA[[#This Row],[Miles]]/(Car_ID_Make_Make__Full_Name__Model_DATA[[#This Row],[Age]]+0.5)</f>
        <v>5085.844444444444</v>
      </c>
      <c r="J41" s="2" t="s">
        <v>17</v>
      </c>
      <c r="K41" s="2" t="s">
        <v>18</v>
      </c>
      <c r="L41">
        <v>100000</v>
      </c>
      <c r="M41" s="2" t="str">
        <f>IF(Car_ID_Make_Make__Full_Name__Model_DATA[[#This Row],[Warantee Miles]]-Car_ID_Make_Make__Full_Name__Model_DATA[[#This Row],[Miles]]&gt;0,"Covered","Not Covered")</f>
        <v>Covered</v>
      </c>
      <c r="N41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HO01OODBLA040</v>
      </c>
    </row>
    <row r="42" spans="1:14" x14ac:dyDescent="0.25">
      <c r="A42" s="2" t="s">
        <v>74</v>
      </c>
      <c r="B42" s="2" t="str">
        <f>LEFT(Car_ID_Make_Make__Full_Name__Model_DATA[[#This Row],[Car ID]],2)</f>
        <v>HO</v>
      </c>
      <c r="C42" s="2" t="str">
        <f>VLOOKUP(Car_ID_Make_Make__Full_Name__Model_DATA[[#This Row],[Make]],B$68:C$73,2)</f>
        <v>Honda</v>
      </c>
      <c r="D42" s="2" t="str">
        <f>MID(Car_ID_Make_Make__Full_Name__Model_DATA[[#This Row],[Car ID]],5,3)</f>
        <v>ODY</v>
      </c>
      <c r="E42" s="2" t="str">
        <f>VLOOKUP(Car_ID_Make_Make__Full_Name__Model_DATA[[#This Row],[Model]],E$71:F$81,2)</f>
        <v>Odyssey</v>
      </c>
      <c r="F42" s="2" t="str">
        <f>MID(Car_ID_Make_Make__Full_Name__Model_DATA[[#This Row],[Car ID]],3,2)</f>
        <v>14</v>
      </c>
      <c r="G42" s="2">
        <f>IF(14-Car_ID_Make_Make__Full_Name__Model_DATA[[#This Row],[Manufacture Year]]&lt;0,100-Car_ID_Make_Make__Full_Name__Model_DATA[[#This Row],[Manufacture Year]]+14,14-Car_ID_Make_Make__Full_Name__Model_DATA[[#This Row],[Manufacture Year]])</f>
        <v>0</v>
      </c>
      <c r="H42">
        <v>3708.1</v>
      </c>
      <c r="I42" s="2">
        <f>Car_ID_Make_Make__Full_Name__Model_DATA[[#This Row],[Miles]]/(Car_ID_Make_Make__Full_Name__Model_DATA[[#This Row],[Age]]+0.5)</f>
        <v>7416.2</v>
      </c>
      <c r="J42" s="2" t="s">
        <v>17</v>
      </c>
      <c r="K42" s="2" t="s">
        <v>21</v>
      </c>
      <c r="L42">
        <v>100000</v>
      </c>
      <c r="M42" s="2" t="str">
        <f>IF(Car_ID_Make_Make__Full_Name__Model_DATA[[#This Row],[Warantee Miles]]-Car_ID_Make_Make__Full_Name__Model_DATA[[#This Row],[Miles]]&gt;0,"Covered","Not Covered")</f>
        <v>Covered</v>
      </c>
      <c r="N42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HO14ODYBLA041</v>
      </c>
    </row>
    <row r="43" spans="1:14" x14ac:dyDescent="0.25">
      <c r="A43" s="2" t="s">
        <v>75</v>
      </c>
      <c r="B43" s="2" t="str">
        <f>LEFT(Car_ID_Make_Make__Full_Name__Model_DATA[[#This Row],[Car ID]],2)</f>
        <v>CR</v>
      </c>
      <c r="C43" s="2" t="str">
        <f>VLOOKUP(Car_ID_Make_Make__Full_Name__Model_DATA[[#This Row],[Make]],B$68:C$73,2)</f>
        <v>Chrysler</v>
      </c>
      <c r="D43" s="2" t="str">
        <f>MID(Car_ID_Make_Make__Full_Name__Model_DATA[[#This Row],[Car ID]],5,3)</f>
        <v>PTC</v>
      </c>
      <c r="E43" s="2" t="str">
        <f>VLOOKUP(Car_ID_Make_Make__Full_Name__Model_DATA[[#This Row],[Model]],E$71:F$81,2)</f>
        <v>PT Crusier</v>
      </c>
      <c r="F43" s="2" t="str">
        <f>MID(Car_ID_Make_Make__Full_Name__Model_DATA[[#This Row],[Car ID]],3,2)</f>
        <v>04</v>
      </c>
      <c r="G43" s="2">
        <f>IF(14-Car_ID_Make_Make__Full_Name__Model_DATA[[#This Row],[Manufacture Year]]&lt;0,100-Car_ID_Make_Make__Full_Name__Model_DATA[[#This Row],[Manufacture Year]]+14,14-Car_ID_Make_Make__Full_Name__Model_DATA[[#This Row],[Manufacture Year]])</f>
        <v>10</v>
      </c>
      <c r="H43">
        <v>64542</v>
      </c>
      <c r="I43" s="2">
        <f>Car_ID_Make_Make__Full_Name__Model_DATA[[#This Row],[Miles]]/(Car_ID_Make_Make__Full_Name__Model_DATA[[#This Row],[Age]]+0.5)</f>
        <v>6146.8571428571431</v>
      </c>
      <c r="J43" s="2" t="s">
        <v>50</v>
      </c>
      <c r="K43" s="2" t="s">
        <v>18</v>
      </c>
      <c r="L43">
        <v>75000</v>
      </c>
      <c r="M43" s="2" t="str">
        <f>IF(Car_ID_Make_Make__Full_Name__Model_DATA[[#This Row],[Warantee Miles]]-Car_ID_Make_Make__Full_Name__Model_DATA[[#This Row],[Miles]]&gt;0,"Covered","Not Covered")</f>
        <v>Covered</v>
      </c>
      <c r="N43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CR04PTCBLU042</v>
      </c>
    </row>
    <row r="44" spans="1:14" x14ac:dyDescent="0.25">
      <c r="A44" s="2" t="s">
        <v>76</v>
      </c>
      <c r="B44" s="2" t="str">
        <f>LEFT(Car_ID_Make_Make__Full_Name__Model_DATA[[#This Row],[Car ID]],2)</f>
        <v>CR</v>
      </c>
      <c r="C44" s="2" t="str">
        <f>VLOOKUP(Car_ID_Make_Make__Full_Name__Model_DATA[[#This Row],[Make]],B$68:C$73,2)</f>
        <v>Chrysler</v>
      </c>
      <c r="D44" s="2" t="str">
        <f>MID(Car_ID_Make_Make__Full_Name__Model_DATA[[#This Row],[Car ID]],5,3)</f>
        <v>PTC</v>
      </c>
      <c r="E44" s="2" t="str">
        <f>VLOOKUP(Car_ID_Make_Make__Full_Name__Model_DATA[[#This Row],[Model]],E$71:F$81,2)</f>
        <v>PT Crusier</v>
      </c>
      <c r="F44" s="2" t="str">
        <f>MID(Car_ID_Make_Make__Full_Name__Model_DATA[[#This Row],[Car ID]],3,2)</f>
        <v>07</v>
      </c>
      <c r="G44" s="2">
        <f>IF(14-Car_ID_Make_Make__Full_Name__Model_DATA[[#This Row],[Manufacture Year]]&lt;0,100-Car_ID_Make_Make__Full_Name__Model_DATA[[#This Row],[Manufacture Year]]+14,14-Car_ID_Make_Make__Full_Name__Model_DATA[[#This Row],[Manufacture Year]])</f>
        <v>7</v>
      </c>
      <c r="H44">
        <v>42074.2</v>
      </c>
      <c r="I44" s="2">
        <f>Car_ID_Make_Make__Full_Name__Model_DATA[[#This Row],[Miles]]/(Car_ID_Make_Make__Full_Name__Model_DATA[[#This Row],[Age]]+0.5)</f>
        <v>5609.8933333333325</v>
      </c>
      <c r="J44" s="2" t="s">
        <v>23</v>
      </c>
      <c r="K44" s="2" t="s">
        <v>60</v>
      </c>
      <c r="L44">
        <v>75000</v>
      </c>
      <c r="M44" s="2" t="str">
        <f>IF(Car_ID_Make_Make__Full_Name__Model_DATA[[#This Row],[Warantee Miles]]-Car_ID_Make_Make__Full_Name__Model_DATA[[#This Row],[Miles]]&gt;0,"Covered","Not Covered")</f>
        <v>Covered</v>
      </c>
      <c r="N44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CR07PTCGRE043</v>
      </c>
    </row>
    <row r="45" spans="1:14" x14ac:dyDescent="0.25">
      <c r="A45" s="2" t="s">
        <v>77</v>
      </c>
      <c r="B45" s="2" t="str">
        <f>LEFT(Car_ID_Make_Make__Full_Name__Model_DATA[[#This Row],[Car ID]],2)</f>
        <v>CR</v>
      </c>
      <c r="C45" s="2" t="str">
        <f>VLOOKUP(Car_ID_Make_Make__Full_Name__Model_DATA[[#This Row],[Make]],B$68:C$73,2)</f>
        <v>Chrysler</v>
      </c>
      <c r="D45" s="2" t="str">
        <f>MID(Car_ID_Make_Make__Full_Name__Model_DATA[[#This Row],[Car ID]],5,3)</f>
        <v>PTC</v>
      </c>
      <c r="E45" s="2" t="str">
        <f>VLOOKUP(Car_ID_Make_Make__Full_Name__Model_DATA[[#This Row],[Model]],E$71:F$81,2)</f>
        <v>PT Crusier</v>
      </c>
      <c r="F45" s="2" t="str">
        <f>MID(Car_ID_Make_Make__Full_Name__Model_DATA[[#This Row],[Car ID]],3,2)</f>
        <v>11</v>
      </c>
      <c r="G45" s="2">
        <f>IF(14-Car_ID_Make_Make__Full_Name__Model_DATA[[#This Row],[Manufacture Year]]&lt;0,100-Car_ID_Make_Make__Full_Name__Model_DATA[[#This Row],[Manufacture Year]]+14,14-Car_ID_Make_Make__Full_Name__Model_DATA[[#This Row],[Manufacture Year]])</f>
        <v>3</v>
      </c>
      <c r="H45">
        <v>27394.2</v>
      </c>
      <c r="I45" s="2">
        <f>Car_ID_Make_Make__Full_Name__Model_DATA[[#This Row],[Miles]]/(Car_ID_Make_Make__Full_Name__Model_DATA[[#This Row],[Age]]+0.5)</f>
        <v>7826.9142857142861</v>
      </c>
      <c r="J45" s="2" t="s">
        <v>17</v>
      </c>
      <c r="K45" s="2" t="s">
        <v>38</v>
      </c>
      <c r="L45">
        <v>75000</v>
      </c>
      <c r="M45" s="2" t="str">
        <f>IF(Car_ID_Make_Make__Full_Name__Model_DATA[[#This Row],[Warantee Miles]]-Car_ID_Make_Make__Full_Name__Model_DATA[[#This Row],[Miles]]&gt;0,"Covered","Not Covered")</f>
        <v>Covered</v>
      </c>
      <c r="N45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CR11PTCBLA044</v>
      </c>
    </row>
    <row r="46" spans="1:14" x14ac:dyDescent="0.25">
      <c r="A46" s="2" t="s">
        <v>78</v>
      </c>
      <c r="B46" s="2" t="str">
        <f>LEFT(Car_ID_Make_Make__Full_Name__Model_DATA[[#This Row],[Car ID]],2)</f>
        <v>CR</v>
      </c>
      <c r="C46" s="2" t="str">
        <f>VLOOKUP(Car_ID_Make_Make__Full_Name__Model_DATA[[#This Row],[Make]],B$68:C$73,2)</f>
        <v>Chrysler</v>
      </c>
      <c r="D46" s="2" t="str">
        <f>MID(Car_ID_Make_Make__Full_Name__Model_DATA[[#This Row],[Car ID]],5,3)</f>
        <v>CAR</v>
      </c>
      <c r="E46" s="2" t="str">
        <f>VLOOKUP(Car_ID_Make_Make__Full_Name__Model_DATA[[#This Row],[Model]],E$71:F$81,2)</f>
        <v>Caravan</v>
      </c>
      <c r="F46" s="2" t="str">
        <f>MID(Car_ID_Make_Make__Full_Name__Model_DATA[[#This Row],[Car ID]],3,2)</f>
        <v>99</v>
      </c>
      <c r="G46" s="2">
        <f>IF(14-Car_ID_Make_Make__Full_Name__Model_DATA[[#This Row],[Manufacture Year]]&lt;0,100-Car_ID_Make_Make__Full_Name__Model_DATA[[#This Row],[Manufacture Year]]+14,14-Car_ID_Make_Make__Full_Name__Model_DATA[[#This Row],[Manufacture Year]])</f>
        <v>15</v>
      </c>
      <c r="H46">
        <v>79420.600000000006</v>
      </c>
      <c r="I46" s="2">
        <f>Car_ID_Make_Make__Full_Name__Model_DATA[[#This Row],[Miles]]/(Car_ID_Make_Make__Full_Name__Model_DATA[[#This Row],[Age]]+0.5)</f>
        <v>5123.9096774193549</v>
      </c>
      <c r="J46" s="2" t="s">
        <v>23</v>
      </c>
      <c r="K46" s="2" t="s">
        <v>47</v>
      </c>
      <c r="L46">
        <v>75000</v>
      </c>
      <c r="M46" s="2" t="str">
        <f>IF(Car_ID_Make_Make__Full_Name__Model_DATA[[#This Row],[Warantee Miles]]-Car_ID_Make_Make__Full_Name__Model_DATA[[#This Row],[Miles]]&gt;0,"Covered","Not Covered")</f>
        <v>Not Covered</v>
      </c>
      <c r="N46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CR99CARGRE045</v>
      </c>
    </row>
    <row r="47" spans="1:14" x14ac:dyDescent="0.25">
      <c r="A47" s="2" t="s">
        <v>79</v>
      </c>
      <c r="B47" s="2" t="str">
        <f>LEFT(Car_ID_Make_Make__Full_Name__Model_DATA[[#This Row],[Car ID]],2)</f>
        <v>CR</v>
      </c>
      <c r="C47" s="2" t="str">
        <f>VLOOKUP(Car_ID_Make_Make__Full_Name__Model_DATA[[#This Row],[Make]],B$68:C$73,2)</f>
        <v>Chrysler</v>
      </c>
      <c r="D47" s="2" t="str">
        <f>MID(Car_ID_Make_Make__Full_Name__Model_DATA[[#This Row],[Car ID]],5,3)</f>
        <v>CAR</v>
      </c>
      <c r="E47" s="2" t="str">
        <f>VLOOKUP(Car_ID_Make_Make__Full_Name__Model_DATA[[#This Row],[Model]],E$71:F$81,2)</f>
        <v>Caravan</v>
      </c>
      <c r="F47" s="2" t="str">
        <f>MID(Car_ID_Make_Make__Full_Name__Model_DATA[[#This Row],[Car ID]],3,2)</f>
        <v>00</v>
      </c>
      <c r="G47" s="2">
        <f>IF(14-Car_ID_Make_Make__Full_Name__Model_DATA[[#This Row],[Manufacture Year]]&lt;0,100-Car_ID_Make_Make__Full_Name__Model_DATA[[#This Row],[Manufacture Year]]+14,14-Car_ID_Make_Make__Full_Name__Model_DATA[[#This Row],[Manufacture Year]])</f>
        <v>14</v>
      </c>
      <c r="H47">
        <v>77243.100000000006</v>
      </c>
      <c r="I47" s="2">
        <f>Car_ID_Make_Make__Full_Name__Model_DATA[[#This Row],[Miles]]/(Car_ID_Make_Make__Full_Name__Model_DATA[[#This Row],[Age]]+0.5)</f>
        <v>5327.1103448275862</v>
      </c>
      <c r="J47" s="2" t="s">
        <v>17</v>
      </c>
      <c r="K47" s="2" t="s">
        <v>26</v>
      </c>
      <c r="L47">
        <v>75000</v>
      </c>
      <c r="M47" s="2" t="str">
        <f>IF(Car_ID_Make_Make__Full_Name__Model_DATA[[#This Row],[Warantee Miles]]-Car_ID_Make_Make__Full_Name__Model_DATA[[#This Row],[Miles]]&gt;0,"Covered","Not Covered")</f>
        <v>Not Covered</v>
      </c>
      <c r="N47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CR00CARBLA046</v>
      </c>
    </row>
    <row r="48" spans="1:14" x14ac:dyDescent="0.25">
      <c r="A48" s="2" t="s">
        <v>80</v>
      </c>
      <c r="B48" s="2" t="str">
        <f>LEFT(Car_ID_Make_Make__Full_Name__Model_DATA[[#This Row],[Car ID]],2)</f>
        <v>CR</v>
      </c>
      <c r="C48" s="2" t="str">
        <f>VLOOKUP(Car_ID_Make_Make__Full_Name__Model_DATA[[#This Row],[Make]],B$68:C$73,2)</f>
        <v>Chrysler</v>
      </c>
      <c r="D48" s="2" t="str">
        <f>MID(Car_ID_Make_Make__Full_Name__Model_DATA[[#This Row],[Car ID]],5,3)</f>
        <v>CAR</v>
      </c>
      <c r="E48" s="2" t="str">
        <f>VLOOKUP(Car_ID_Make_Make__Full_Name__Model_DATA[[#This Row],[Model]],E$71:F$81,2)</f>
        <v>Caravan</v>
      </c>
      <c r="F48" s="2" t="str">
        <f>MID(Car_ID_Make_Make__Full_Name__Model_DATA[[#This Row],[Car ID]],3,2)</f>
        <v>04</v>
      </c>
      <c r="G48" s="2">
        <f>IF(14-Car_ID_Make_Make__Full_Name__Model_DATA[[#This Row],[Manufacture Year]]&lt;0,100-Car_ID_Make_Make__Full_Name__Model_DATA[[#This Row],[Manufacture Year]]+14,14-Car_ID_Make_Make__Full_Name__Model_DATA[[#This Row],[Manufacture Year]])</f>
        <v>10</v>
      </c>
      <c r="H48">
        <v>72527.199999999997</v>
      </c>
      <c r="I48" s="2">
        <f>Car_ID_Make_Make__Full_Name__Model_DATA[[#This Row],[Miles]]/(Car_ID_Make_Make__Full_Name__Model_DATA[[#This Row],[Age]]+0.5)</f>
        <v>6907.3523809523804</v>
      </c>
      <c r="J48" s="2" t="s">
        <v>20</v>
      </c>
      <c r="K48" s="2" t="s">
        <v>43</v>
      </c>
      <c r="L48">
        <v>75000</v>
      </c>
      <c r="M48" s="2" t="str">
        <f>IF(Car_ID_Make_Make__Full_Name__Model_DATA[[#This Row],[Warantee Miles]]-Car_ID_Make_Make__Full_Name__Model_DATA[[#This Row],[Miles]]&gt;0,"Covered","Not Covered")</f>
        <v>Covered</v>
      </c>
      <c r="N48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CR04CARWHI047</v>
      </c>
    </row>
    <row r="49" spans="1:14" x14ac:dyDescent="0.25">
      <c r="A49" s="2" t="s">
        <v>81</v>
      </c>
      <c r="B49" s="2" t="str">
        <f>LEFT(Car_ID_Make_Make__Full_Name__Model_DATA[[#This Row],[Car ID]],2)</f>
        <v>CR</v>
      </c>
      <c r="C49" s="2" t="str">
        <f>VLOOKUP(Car_ID_Make_Make__Full_Name__Model_DATA[[#This Row],[Make]],B$68:C$73,2)</f>
        <v>Chrysler</v>
      </c>
      <c r="D49" s="2" t="str">
        <f>MID(Car_ID_Make_Make__Full_Name__Model_DATA[[#This Row],[Car ID]],5,3)</f>
        <v>CAR</v>
      </c>
      <c r="E49" s="2" t="str">
        <f>VLOOKUP(Car_ID_Make_Make__Full_Name__Model_DATA[[#This Row],[Model]],E$71:F$81,2)</f>
        <v>Caravan</v>
      </c>
      <c r="F49" s="2" t="str">
        <f>MID(Car_ID_Make_Make__Full_Name__Model_DATA[[#This Row],[Car ID]],3,2)</f>
        <v>04</v>
      </c>
      <c r="G49" s="2">
        <f>IF(14-Car_ID_Make_Make__Full_Name__Model_DATA[[#This Row],[Manufacture Year]]&lt;0,100-Car_ID_Make_Make__Full_Name__Model_DATA[[#This Row],[Manufacture Year]]+14,14-Car_ID_Make_Make__Full_Name__Model_DATA[[#This Row],[Manufacture Year]])</f>
        <v>10</v>
      </c>
      <c r="H49">
        <v>52699.4</v>
      </c>
      <c r="I49" s="2">
        <f>Car_ID_Make_Make__Full_Name__Model_DATA[[#This Row],[Miles]]/(Car_ID_Make_Make__Full_Name__Model_DATA[[#This Row],[Age]]+0.5)</f>
        <v>5018.9904761904763</v>
      </c>
      <c r="J49" s="2" t="s">
        <v>59</v>
      </c>
      <c r="K49" s="2" t="s">
        <v>43</v>
      </c>
      <c r="L49">
        <v>75000</v>
      </c>
      <c r="M49" s="2" t="str">
        <f>IF(Car_ID_Make_Make__Full_Name__Model_DATA[[#This Row],[Warantee Miles]]-Car_ID_Make_Make__Full_Name__Model_DATA[[#This Row],[Miles]]&gt;0,"Covered","Not Covered")</f>
        <v>Covered</v>
      </c>
      <c r="N49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CR04CARRED048</v>
      </c>
    </row>
    <row r="50" spans="1:14" x14ac:dyDescent="0.25">
      <c r="A50" s="2" t="s">
        <v>82</v>
      </c>
      <c r="B50" s="2" t="str">
        <f>LEFT(Car_ID_Make_Make__Full_Name__Model_DATA[[#This Row],[Car ID]],2)</f>
        <v>HY</v>
      </c>
      <c r="C50" s="2" t="str">
        <f>VLOOKUP(Car_ID_Make_Make__Full_Name__Model_DATA[[#This Row],[Make]],B$68:C$73,2)</f>
        <v>Hundai</v>
      </c>
      <c r="D50" s="2" t="str">
        <f>MID(Car_ID_Make_Make__Full_Name__Model_DATA[[#This Row],[Car ID]],5,3)</f>
        <v>ELA</v>
      </c>
      <c r="E50" s="2" t="str">
        <f>VLOOKUP(Car_ID_Make_Make__Full_Name__Model_DATA[[#This Row],[Model]],E$71:F$81,2)</f>
        <v>Elantra</v>
      </c>
      <c r="F50" s="2" t="str">
        <f>MID(Car_ID_Make_Make__Full_Name__Model_DATA[[#This Row],[Car ID]],3,2)</f>
        <v>11</v>
      </c>
      <c r="G50" s="2">
        <f>IF(14-Car_ID_Make_Make__Full_Name__Model_DATA[[#This Row],[Manufacture Year]]&lt;0,100-Car_ID_Make_Make__Full_Name__Model_DATA[[#This Row],[Manufacture Year]]+14,14-Car_ID_Make_Make__Full_Name__Model_DATA[[#This Row],[Manufacture Year]])</f>
        <v>3</v>
      </c>
      <c r="H50">
        <v>29102.3</v>
      </c>
      <c r="I50" s="2">
        <f>Car_ID_Make_Make__Full_Name__Model_DATA[[#This Row],[Miles]]/(Car_ID_Make_Make__Full_Name__Model_DATA[[#This Row],[Age]]+0.5)</f>
        <v>8314.9428571428562</v>
      </c>
      <c r="J50" s="2" t="s">
        <v>17</v>
      </c>
      <c r="K50" s="2" t="s">
        <v>45</v>
      </c>
      <c r="L50">
        <v>100000</v>
      </c>
      <c r="M50" s="2" t="str">
        <f>IF(Car_ID_Make_Make__Full_Name__Model_DATA[[#This Row],[Warantee Miles]]-Car_ID_Make_Make__Full_Name__Model_DATA[[#This Row],[Miles]]&gt;0,"Covered","Not Covered")</f>
        <v>Covered</v>
      </c>
      <c r="N50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HY11ELABLA049</v>
      </c>
    </row>
    <row r="51" spans="1:14" x14ac:dyDescent="0.25">
      <c r="A51" s="2" t="s">
        <v>83</v>
      </c>
      <c r="B51" s="2" t="str">
        <f>LEFT(Car_ID_Make_Make__Full_Name__Model_DATA[[#This Row],[Car ID]],2)</f>
        <v>HY</v>
      </c>
      <c r="C51" s="2" t="str">
        <f>VLOOKUP(Car_ID_Make_Make__Full_Name__Model_DATA[[#This Row],[Make]],B$68:C$73,2)</f>
        <v>Hundai</v>
      </c>
      <c r="D51" s="2" t="str">
        <f>MID(Car_ID_Make_Make__Full_Name__Model_DATA[[#This Row],[Car ID]],5,3)</f>
        <v>ELA</v>
      </c>
      <c r="E51" s="2" t="str">
        <f>VLOOKUP(Car_ID_Make_Make__Full_Name__Model_DATA[[#This Row],[Model]],E$71:F$81,2)</f>
        <v>Elantra</v>
      </c>
      <c r="F51" s="2" t="str">
        <f>MID(Car_ID_Make_Make__Full_Name__Model_DATA[[#This Row],[Car ID]],3,2)</f>
        <v>12</v>
      </c>
      <c r="G51" s="2">
        <f>IF(14-Car_ID_Make_Make__Full_Name__Model_DATA[[#This Row],[Manufacture Year]]&lt;0,100-Car_ID_Make_Make__Full_Name__Model_DATA[[#This Row],[Manufacture Year]]+14,14-Car_ID_Make_Make__Full_Name__Model_DATA[[#This Row],[Manufacture Year]])</f>
        <v>2</v>
      </c>
      <c r="H51">
        <v>22282</v>
      </c>
      <c r="I51" s="2">
        <f>Car_ID_Make_Make__Full_Name__Model_DATA[[#This Row],[Miles]]/(Car_ID_Make_Make__Full_Name__Model_DATA[[#This Row],[Age]]+0.5)</f>
        <v>8912.7999999999993</v>
      </c>
      <c r="J51" s="2" t="s">
        <v>50</v>
      </c>
      <c r="K51" s="2" t="s">
        <v>21</v>
      </c>
      <c r="L51">
        <v>100000</v>
      </c>
      <c r="M51" s="2" t="str">
        <f>IF(Car_ID_Make_Make__Full_Name__Model_DATA[[#This Row],[Warantee Miles]]-Car_ID_Make_Make__Full_Name__Model_DATA[[#This Row],[Miles]]&gt;0,"Covered","Not Covered")</f>
        <v>Covered</v>
      </c>
      <c r="N51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HY12ELABLU050</v>
      </c>
    </row>
    <row r="52" spans="1:14" x14ac:dyDescent="0.25">
      <c r="A52" s="2" t="s">
        <v>84</v>
      </c>
      <c r="B52" s="2" t="str">
        <f>LEFT(Car_ID_Make_Make__Full_Name__Model_DATA[[#This Row],[Car ID]],2)</f>
        <v>HY</v>
      </c>
      <c r="C52" s="2" t="str">
        <f>VLOOKUP(Car_ID_Make_Make__Full_Name__Model_DATA[[#This Row],[Make]],B$68:C$73,2)</f>
        <v>Hundai</v>
      </c>
      <c r="D52" s="2" t="str">
        <f>MID(Car_ID_Make_Make__Full_Name__Model_DATA[[#This Row],[Car ID]],5,3)</f>
        <v>ELA</v>
      </c>
      <c r="E52" s="2" t="str">
        <f>VLOOKUP(Car_ID_Make_Make__Full_Name__Model_DATA[[#This Row],[Model]],E$71:F$81,2)</f>
        <v>Elantra</v>
      </c>
      <c r="F52" s="2" t="str">
        <f>MID(Car_ID_Make_Make__Full_Name__Model_DATA[[#This Row],[Car ID]],3,2)</f>
        <v>13</v>
      </c>
      <c r="G52" s="2">
        <f>IF(14-Car_ID_Make_Make__Full_Name__Model_DATA[[#This Row],[Manufacture Year]]&lt;0,100-Car_ID_Make_Make__Full_Name__Model_DATA[[#This Row],[Manufacture Year]]+14,14-Car_ID_Make_Make__Full_Name__Model_DATA[[#This Row],[Manufacture Year]])</f>
        <v>1</v>
      </c>
      <c r="H52">
        <v>20223.900000000001</v>
      </c>
      <c r="I52" s="2">
        <f>Car_ID_Make_Make__Full_Name__Model_DATA[[#This Row],[Miles]]/(Car_ID_Make_Make__Full_Name__Model_DATA[[#This Row],[Age]]+0.5)</f>
        <v>13482.6</v>
      </c>
      <c r="J52" s="2" t="s">
        <v>17</v>
      </c>
      <c r="K52" s="2" t="s">
        <v>34</v>
      </c>
      <c r="L52">
        <v>100000</v>
      </c>
      <c r="M52" s="2" t="str">
        <f>IF(Car_ID_Make_Make__Full_Name__Model_DATA[[#This Row],[Warantee Miles]]-Car_ID_Make_Make__Full_Name__Model_DATA[[#This Row],[Miles]]&gt;0,"Covered","Not Covered")</f>
        <v>Covered</v>
      </c>
      <c r="N52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HY13ELABLA051</v>
      </c>
    </row>
    <row r="53" spans="1:14" x14ac:dyDescent="0.25">
      <c r="A53" s="2" t="s">
        <v>85</v>
      </c>
      <c r="B53" s="2" t="str">
        <f>LEFT(Car_ID_Make_Make__Full_Name__Model_DATA[[#This Row],[Car ID]],2)</f>
        <v>HY</v>
      </c>
      <c r="C53" s="2" t="str">
        <f>VLOOKUP(Car_ID_Make_Make__Full_Name__Model_DATA[[#This Row],[Make]],B$68:C$73,2)</f>
        <v>Hundai</v>
      </c>
      <c r="D53" s="2" t="str">
        <f>MID(Car_ID_Make_Make__Full_Name__Model_DATA[[#This Row],[Car ID]],5,3)</f>
        <v>ELA</v>
      </c>
      <c r="E53" s="2" t="str">
        <f>VLOOKUP(Car_ID_Make_Make__Full_Name__Model_DATA[[#This Row],[Model]],E$71:F$81,2)</f>
        <v>Elantra</v>
      </c>
      <c r="F53" s="2" t="str">
        <f>MID(Car_ID_Make_Make__Full_Name__Model_DATA[[#This Row],[Car ID]],3,2)</f>
        <v>13</v>
      </c>
      <c r="G53" s="2">
        <f>IF(14-Car_ID_Make_Make__Full_Name__Model_DATA[[#This Row],[Manufacture Year]]&lt;0,100-Car_ID_Make_Make__Full_Name__Model_DATA[[#This Row],[Manufacture Year]]+14,14-Car_ID_Make_Make__Full_Name__Model_DATA[[#This Row],[Manufacture Year]])</f>
        <v>1</v>
      </c>
      <c r="H53">
        <v>22188.5</v>
      </c>
      <c r="I53" s="2">
        <f>Car_ID_Make_Make__Full_Name__Model_DATA[[#This Row],[Miles]]/(Car_ID_Make_Make__Full_Name__Model_DATA[[#This Row],[Age]]+0.5)</f>
        <v>14792.333333333334</v>
      </c>
      <c r="J53" s="2" t="s">
        <v>50</v>
      </c>
      <c r="K53" s="2" t="s">
        <v>28</v>
      </c>
      <c r="L53">
        <v>100000</v>
      </c>
      <c r="M53" s="2" t="str">
        <f>IF(Car_ID_Make_Make__Full_Name__Model_DATA[[#This Row],[Warantee Miles]]-Car_ID_Make_Make__Full_Name__Model_DATA[[#This Row],[Miles]]&gt;0,"Covered","Not Covered")</f>
        <v>Covered</v>
      </c>
      <c r="N53" s="2" t="str">
        <f>CONCATENATE(Car_ID_Make_Make__Full_Name__Model_DATA[[#This Row],[Make]],Car_ID_Make_Make__Full_Name__Model_DATA[[#This Row],[Manufacture Year]],Car_ID_Make_Make__Full_Name__Model_DATA[[#This Row],[Model]],UPPER(LEFT(Car_ID_Make_Make__Full_Name__Model_DATA[[#This Row],[Color]],3)),RIGHT(Car_ID_Make_Make__Full_Name__Model_DATA[[#This Row],[Car ID]],3))</f>
        <v>HY13ELABLU052</v>
      </c>
    </row>
    <row r="54" spans="1:14" x14ac:dyDescent="0.25">
      <c r="A54" s="2" t="s">
        <v>16</v>
      </c>
      <c r="B54" s="2" t="s">
        <v>16</v>
      </c>
      <c r="C54" s="2" t="s">
        <v>16</v>
      </c>
      <c r="D54" s="2" t="s">
        <v>16</v>
      </c>
      <c r="E54" s="2" t="s">
        <v>16</v>
      </c>
      <c r="F54" s="2" t="s">
        <v>16</v>
      </c>
      <c r="G54" s="2" t="s">
        <v>16</v>
      </c>
      <c r="I54" s="2" t="s">
        <v>16</v>
      </c>
      <c r="J54" s="2" t="s">
        <v>16</v>
      </c>
      <c r="K54" s="2" t="s">
        <v>16</v>
      </c>
      <c r="M54" s="2" t="s">
        <v>16</v>
      </c>
      <c r="N54" s="2" t="s">
        <v>16</v>
      </c>
    </row>
    <row r="55" spans="1:14" x14ac:dyDescent="0.25">
      <c r="A55" s="2" t="s">
        <v>16</v>
      </c>
      <c r="B55" s="2" t="s">
        <v>16</v>
      </c>
      <c r="C55" s="2" t="s">
        <v>16</v>
      </c>
      <c r="D55" s="2" t="s">
        <v>16</v>
      </c>
      <c r="E55" s="2" t="s">
        <v>16</v>
      </c>
      <c r="F55" s="2" t="s">
        <v>16</v>
      </c>
      <c r="G55" s="2" t="s">
        <v>16</v>
      </c>
      <c r="I55" s="2" t="s">
        <v>16</v>
      </c>
      <c r="J55" s="2" t="s">
        <v>16</v>
      </c>
      <c r="K55" s="2" t="s">
        <v>16</v>
      </c>
      <c r="M55" s="2" t="s">
        <v>16</v>
      </c>
      <c r="N55" s="2" t="s">
        <v>16</v>
      </c>
    </row>
    <row r="56" spans="1:14" x14ac:dyDescent="0.25">
      <c r="A56" s="2" t="s">
        <v>16</v>
      </c>
      <c r="B56" s="2" t="s">
        <v>16</v>
      </c>
      <c r="C56" s="2" t="s">
        <v>16</v>
      </c>
      <c r="D56" s="2" t="s">
        <v>16</v>
      </c>
      <c r="E56" s="2" t="s">
        <v>16</v>
      </c>
      <c r="F56" s="2" t="s">
        <v>16</v>
      </c>
      <c r="G56" s="2" t="s">
        <v>16</v>
      </c>
      <c r="I56" s="2" t="s">
        <v>16</v>
      </c>
      <c r="J56" s="2" t="s">
        <v>16</v>
      </c>
      <c r="K56" s="2" t="s">
        <v>16</v>
      </c>
      <c r="M56" s="2" t="s">
        <v>16</v>
      </c>
      <c r="N56" s="2" t="s">
        <v>16</v>
      </c>
    </row>
    <row r="57" spans="1:14" x14ac:dyDescent="0.25">
      <c r="A57" s="2" t="s">
        <v>16</v>
      </c>
      <c r="B57" s="2" t="s">
        <v>16</v>
      </c>
      <c r="C57" s="2" t="s">
        <v>16</v>
      </c>
      <c r="D57" s="2" t="s">
        <v>16</v>
      </c>
      <c r="E57" s="2" t="s">
        <v>16</v>
      </c>
      <c r="F57" s="2" t="s">
        <v>16</v>
      </c>
      <c r="G57" s="2" t="s">
        <v>16</v>
      </c>
      <c r="I57" s="2" t="s">
        <v>16</v>
      </c>
      <c r="J57" s="2" t="s">
        <v>16</v>
      </c>
      <c r="K57" s="2" t="s">
        <v>16</v>
      </c>
      <c r="M57" s="2" t="s">
        <v>16</v>
      </c>
      <c r="N57" s="2" t="s">
        <v>16</v>
      </c>
    </row>
    <row r="58" spans="1:14" x14ac:dyDescent="0.25">
      <c r="A58" s="2" t="s">
        <v>16</v>
      </c>
      <c r="B58" s="2" t="s">
        <v>16</v>
      </c>
      <c r="C58" s="2" t="s">
        <v>16</v>
      </c>
      <c r="D58" s="2" t="s">
        <v>16</v>
      </c>
      <c r="E58" s="2" t="s">
        <v>16</v>
      </c>
      <c r="F58" s="2" t="s">
        <v>16</v>
      </c>
      <c r="G58" s="2" t="s">
        <v>16</v>
      </c>
      <c r="I58" s="2" t="s">
        <v>16</v>
      </c>
      <c r="J58" s="2" t="s">
        <v>16</v>
      </c>
      <c r="K58" s="2" t="s">
        <v>16</v>
      </c>
      <c r="M58" s="2" t="s">
        <v>16</v>
      </c>
      <c r="N58" s="2" t="s">
        <v>16</v>
      </c>
    </row>
    <row r="59" spans="1:14" x14ac:dyDescent="0.25">
      <c r="A59" s="2" t="s">
        <v>16</v>
      </c>
      <c r="D59" s="2" t="s">
        <v>16</v>
      </c>
      <c r="E59" s="2" t="s">
        <v>16</v>
      </c>
      <c r="F59" s="2" t="s">
        <v>16</v>
      </c>
      <c r="G59" s="2" t="s">
        <v>16</v>
      </c>
      <c r="I59" s="2" t="s">
        <v>16</v>
      </c>
      <c r="J59" s="2" t="s">
        <v>16</v>
      </c>
      <c r="K59" s="2" t="s">
        <v>16</v>
      </c>
      <c r="M59" s="2" t="s">
        <v>16</v>
      </c>
      <c r="N59" s="2" t="s">
        <v>16</v>
      </c>
    </row>
    <row r="60" spans="1:14" x14ac:dyDescent="0.25">
      <c r="A60" s="2" t="s">
        <v>16</v>
      </c>
      <c r="D60" s="2" t="s">
        <v>16</v>
      </c>
      <c r="E60" s="2" t="s">
        <v>16</v>
      </c>
      <c r="F60" s="2" t="s">
        <v>16</v>
      </c>
      <c r="G60" s="2" t="s">
        <v>16</v>
      </c>
      <c r="I60" s="2" t="s">
        <v>16</v>
      </c>
      <c r="J60" s="2" t="s">
        <v>16</v>
      </c>
      <c r="K60" s="2" t="s">
        <v>16</v>
      </c>
      <c r="M60" s="2" t="s">
        <v>16</v>
      </c>
      <c r="N60" s="2" t="s">
        <v>16</v>
      </c>
    </row>
    <row r="61" spans="1:14" x14ac:dyDescent="0.25">
      <c r="A61" s="2" t="s">
        <v>16</v>
      </c>
      <c r="D61" s="2" t="s">
        <v>16</v>
      </c>
      <c r="E61" s="2" t="s">
        <v>16</v>
      </c>
      <c r="F61" s="2" t="s">
        <v>16</v>
      </c>
      <c r="G61" s="2" t="s">
        <v>16</v>
      </c>
      <c r="I61" s="2" t="s">
        <v>16</v>
      </c>
      <c r="J61" s="2" t="s">
        <v>16</v>
      </c>
      <c r="K61" s="2" t="s">
        <v>16</v>
      </c>
      <c r="M61" s="2" t="s">
        <v>16</v>
      </c>
      <c r="N61" s="2" t="s">
        <v>16</v>
      </c>
    </row>
    <row r="62" spans="1:14" x14ac:dyDescent="0.25">
      <c r="A62" s="2" t="s">
        <v>16</v>
      </c>
      <c r="D62" s="2" t="s">
        <v>16</v>
      </c>
      <c r="E62" s="2" t="s">
        <v>16</v>
      </c>
      <c r="F62" s="2" t="s">
        <v>16</v>
      </c>
      <c r="G62" s="2" t="s">
        <v>16</v>
      </c>
      <c r="I62" s="2" t="s">
        <v>16</v>
      </c>
      <c r="J62" s="2" t="s">
        <v>16</v>
      </c>
      <c r="K62" s="2" t="s">
        <v>16</v>
      </c>
      <c r="M62" s="2" t="s">
        <v>16</v>
      </c>
      <c r="N62" s="2" t="s">
        <v>16</v>
      </c>
    </row>
    <row r="63" spans="1:14" x14ac:dyDescent="0.25">
      <c r="A63" s="2" t="s">
        <v>16</v>
      </c>
      <c r="D63" s="2" t="s">
        <v>16</v>
      </c>
      <c r="E63" s="2" t="s">
        <v>16</v>
      </c>
      <c r="F63" s="2" t="s">
        <v>16</v>
      </c>
      <c r="G63" s="2" t="s">
        <v>16</v>
      </c>
      <c r="I63" s="2" t="s">
        <v>16</v>
      </c>
      <c r="J63" s="2" t="s">
        <v>16</v>
      </c>
      <c r="K63" s="2" t="s">
        <v>16</v>
      </c>
      <c r="M63" s="2" t="s">
        <v>16</v>
      </c>
      <c r="N63" s="2" t="s">
        <v>16</v>
      </c>
    </row>
    <row r="64" spans="1:14" x14ac:dyDescent="0.25">
      <c r="A64" s="2" t="s">
        <v>16</v>
      </c>
      <c r="D64" s="2" t="s">
        <v>16</v>
      </c>
      <c r="E64" s="2" t="s">
        <v>16</v>
      </c>
      <c r="F64" s="2" t="s">
        <v>16</v>
      </c>
      <c r="G64" s="2" t="s">
        <v>16</v>
      </c>
      <c r="I64" s="2" t="s">
        <v>16</v>
      </c>
      <c r="J64" s="2" t="s">
        <v>16</v>
      </c>
      <c r="K64" s="2" t="s">
        <v>16</v>
      </c>
      <c r="M64" s="2" t="s">
        <v>16</v>
      </c>
      <c r="N64" s="2" t="s">
        <v>16</v>
      </c>
    </row>
    <row r="65" spans="1:14" x14ac:dyDescent="0.25">
      <c r="A65" s="2" t="s">
        <v>16</v>
      </c>
      <c r="B65" s="2" t="s">
        <v>16</v>
      </c>
      <c r="C65" s="2" t="s">
        <v>16</v>
      </c>
      <c r="D65" s="2" t="s">
        <v>16</v>
      </c>
      <c r="E65" s="2" t="s">
        <v>16</v>
      </c>
      <c r="F65" s="2" t="s">
        <v>16</v>
      </c>
      <c r="G65" s="2" t="s">
        <v>16</v>
      </c>
      <c r="I65" s="2" t="s">
        <v>16</v>
      </c>
      <c r="J65" s="2" t="s">
        <v>16</v>
      </c>
      <c r="K65" s="2" t="s">
        <v>16</v>
      </c>
      <c r="M65" s="2" t="s">
        <v>16</v>
      </c>
      <c r="N65" s="2" t="s">
        <v>16</v>
      </c>
    </row>
    <row r="66" spans="1:14" x14ac:dyDescent="0.25">
      <c r="A66" s="2" t="s">
        <v>16</v>
      </c>
      <c r="B66" s="2" t="s">
        <v>16</v>
      </c>
      <c r="C66" s="2" t="s">
        <v>16</v>
      </c>
      <c r="D66" s="2" t="s">
        <v>16</v>
      </c>
      <c r="E66" s="2" t="s">
        <v>16</v>
      </c>
      <c r="F66" s="2" t="s">
        <v>16</v>
      </c>
      <c r="G66" s="2" t="s">
        <v>16</v>
      </c>
      <c r="I66" s="2" t="s">
        <v>16</v>
      </c>
      <c r="J66" s="2" t="s">
        <v>16</v>
      </c>
      <c r="K66" s="2" t="s">
        <v>16</v>
      </c>
      <c r="M66" s="2" t="s">
        <v>16</v>
      </c>
      <c r="N66" s="2" t="s">
        <v>16</v>
      </c>
    </row>
    <row r="68" spans="1:14" x14ac:dyDescent="0.25">
      <c r="B68" s="5" t="s">
        <v>86</v>
      </c>
      <c r="C68" s="4" t="s">
        <v>91</v>
      </c>
    </row>
    <row r="69" spans="1:14" x14ac:dyDescent="0.25">
      <c r="B69" s="6" t="s">
        <v>90</v>
      </c>
      <c r="C69" s="3" t="s">
        <v>97</v>
      </c>
    </row>
    <row r="70" spans="1:14" x14ac:dyDescent="0.25">
      <c r="B70" s="5" t="s">
        <v>89</v>
      </c>
      <c r="C70" s="4" t="s">
        <v>96</v>
      </c>
    </row>
    <row r="71" spans="1:14" x14ac:dyDescent="0.25">
      <c r="B71" s="6" t="s">
        <v>94</v>
      </c>
      <c r="C71" s="3" t="s">
        <v>95</v>
      </c>
      <c r="E71" t="s">
        <v>98</v>
      </c>
      <c r="F71" t="s">
        <v>102</v>
      </c>
    </row>
    <row r="72" spans="1:14" x14ac:dyDescent="0.25">
      <c r="B72" s="6" t="s">
        <v>87</v>
      </c>
      <c r="C72" s="3" t="s">
        <v>92</v>
      </c>
      <c r="E72" t="s">
        <v>107</v>
      </c>
      <c r="F72" t="s">
        <v>100</v>
      </c>
    </row>
    <row r="73" spans="1:14" x14ac:dyDescent="0.25">
      <c r="B73" s="5" t="s">
        <v>88</v>
      </c>
      <c r="C73" s="4" t="s">
        <v>93</v>
      </c>
      <c r="E73" t="s">
        <v>108</v>
      </c>
      <c r="F73" t="s">
        <v>116</v>
      </c>
    </row>
    <row r="74" spans="1:14" x14ac:dyDescent="0.25">
      <c r="E74" t="s">
        <v>105</v>
      </c>
      <c r="F74" t="s">
        <v>114</v>
      </c>
    </row>
    <row r="75" spans="1:14" x14ac:dyDescent="0.25">
      <c r="E75" t="s">
        <v>106</v>
      </c>
      <c r="F75" t="s">
        <v>115</v>
      </c>
    </row>
    <row r="76" spans="1:14" x14ac:dyDescent="0.25">
      <c r="E76" t="s">
        <v>103</v>
      </c>
      <c r="F76" t="s">
        <v>112</v>
      </c>
    </row>
    <row r="77" spans="1:14" x14ac:dyDescent="0.25">
      <c r="E77" t="s">
        <v>104</v>
      </c>
      <c r="F77" t="s">
        <v>113</v>
      </c>
    </row>
    <row r="78" spans="1:14" x14ac:dyDescent="0.25">
      <c r="E78" t="s">
        <v>99</v>
      </c>
      <c r="F78" t="s">
        <v>117</v>
      </c>
    </row>
    <row r="79" spans="1:14" x14ac:dyDescent="0.25">
      <c r="E79" t="s">
        <v>109</v>
      </c>
      <c r="F79" t="s">
        <v>101</v>
      </c>
    </row>
    <row r="80" spans="1:14" x14ac:dyDescent="0.25">
      <c r="E80" t="s">
        <v>110</v>
      </c>
      <c r="F80" t="s">
        <v>118</v>
      </c>
    </row>
    <row r="81" spans="5:6" x14ac:dyDescent="0.25">
      <c r="E81" t="s">
        <v>111</v>
      </c>
      <c r="F81" t="s">
        <v>119</v>
      </c>
    </row>
  </sheetData>
  <sortState xmlns:xlrd2="http://schemas.microsoft.com/office/spreadsheetml/2017/richdata2" ref="E72:F81">
    <sortCondition ref="E72:E81"/>
  </sortState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8148-9BA2-4BFE-8E40-E18FF0C8BF26}">
  <dimension ref="A1:K13"/>
  <sheetViews>
    <sheetView workbookViewId="0">
      <selection activeCell="A3" sqref="A3"/>
    </sheetView>
  </sheetViews>
  <sheetFormatPr defaultRowHeight="15" x14ac:dyDescent="0.25"/>
  <cols>
    <col min="1" max="1" width="34.140625" customWidth="1"/>
    <col min="3" max="3" width="30.140625" style="1" customWidth="1"/>
  </cols>
  <sheetData>
    <row r="1" spans="1:11" s="1" customFormat="1" ht="136.5" customHeight="1" x14ac:dyDescent="0.25">
      <c r="A1" s="1" t="s">
        <v>0</v>
      </c>
    </row>
    <row r="4" spans="1:11" x14ac:dyDescent="0.25">
      <c r="D4" s="1"/>
      <c r="E4" s="1"/>
      <c r="F4" s="1"/>
      <c r="G4" s="1"/>
      <c r="H4" s="1"/>
      <c r="I4" s="1"/>
      <c r="J4" s="1"/>
      <c r="K4" s="1"/>
    </row>
    <row r="5" spans="1:11" x14ac:dyDescent="0.25">
      <c r="D5" s="1"/>
      <c r="E5" s="1"/>
      <c r="F5" s="1"/>
      <c r="G5" s="1"/>
      <c r="H5" s="1"/>
      <c r="I5" s="1"/>
      <c r="J5" s="1"/>
      <c r="K5" s="1"/>
    </row>
    <row r="6" spans="1:11" x14ac:dyDescent="0.25">
      <c r="D6" s="1"/>
      <c r="E6" s="1"/>
      <c r="F6" s="1"/>
      <c r="G6" s="1"/>
      <c r="H6" s="1"/>
      <c r="I6" s="1"/>
      <c r="J6" s="1"/>
      <c r="K6" s="1"/>
    </row>
    <row r="7" spans="1:11" x14ac:dyDescent="0.25">
      <c r="D7" s="1"/>
      <c r="E7" s="1"/>
      <c r="F7" s="1"/>
      <c r="G7" s="1"/>
      <c r="H7" s="1"/>
      <c r="I7" s="1"/>
      <c r="J7" s="1"/>
      <c r="K7" s="1"/>
    </row>
    <row r="8" spans="1:11" x14ac:dyDescent="0.25">
      <c r="D8" s="1"/>
      <c r="E8" s="1"/>
      <c r="F8" s="1"/>
      <c r="G8" s="1"/>
      <c r="H8" s="1"/>
      <c r="I8" s="1"/>
      <c r="J8" s="1"/>
      <c r="K8" s="1"/>
    </row>
    <row r="9" spans="1:11" x14ac:dyDescent="0.25">
      <c r="D9" s="1"/>
      <c r="E9" s="1"/>
      <c r="F9" s="1"/>
      <c r="G9" s="1"/>
      <c r="H9" s="1"/>
      <c r="I9" s="1"/>
      <c r="J9" s="1"/>
      <c r="K9" s="1"/>
    </row>
    <row r="10" spans="1:11" x14ac:dyDescent="0.25">
      <c r="D10" s="1"/>
      <c r="E10" s="1"/>
      <c r="F10" s="1"/>
      <c r="G10" s="1"/>
      <c r="H10" s="1"/>
      <c r="I10" s="1"/>
      <c r="J10" s="1"/>
      <c r="K10" s="1"/>
    </row>
    <row r="11" spans="1:11" x14ac:dyDescent="0.25">
      <c r="D11" s="1"/>
      <c r="E11" s="1"/>
      <c r="F11" s="1"/>
      <c r="G11" s="1"/>
      <c r="H11" s="1"/>
      <c r="I11" s="1"/>
      <c r="J11" s="1"/>
      <c r="K11" s="1"/>
    </row>
    <row r="12" spans="1:11" x14ac:dyDescent="0.25">
      <c r="D12" s="1"/>
      <c r="E12" s="1"/>
      <c r="F12" s="1"/>
      <c r="G12" s="1"/>
      <c r="H12" s="1"/>
      <c r="I12" s="1"/>
      <c r="J12" s="1"/>
      <c r="K12" s="1"/>
    </row>
    <row r="13" spans="1:11" x14ac:dyDescent="0.25">
      <c r="D13" s="1"/>
      <c r="E13" s="1"/>
      <c r="F13" s="1"/>
      <c r="G13" s="1"/>
      <c r="H13" s="1"/>
      <c r="I13" s="1"/>
      <c r="J13" s="1"/>
      <c r="K13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Y r S l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G K 0 p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K V W o K k + c X o B A A A 0 A w A A E w A c A E Z v c m 1 1 b G F z L 1 N l Y 3 R p b 2 4 x L m 0 g o h g A K K A U A A A A A A A A A A A A A A A A A A A A A A A A A A A A j V H B S s N A E L 0 X + g 9 D v C S w R F q q B 0 u Q k r T o o U V p R c R 4 W J N p G 7 v Z l d 1 Z r Z T + u x u b U i F B 3 E N 2 8 2 b m z Z s 3 B j M q l I T 5 4 e 4 N u 5 1 u x 6 y 5 x h z O v J h r u E 3 Y l G / w 5 w P + x A o B M 1 5 i w K Y q R w H J a D H y I A K B 1 O 2 A O 3 N l d Y Y O i c 1 H m K j M l i j J n x Q C w 1 h J c j / G 9 + K r 9 M G g N q l I E z Q b U u / p e J s 5 u j u t 3 p w U k / 6 z d U h b 8 g L 2 n K A o y o J Q R x 7 z G M R K 2 F K a q D d g M J a Z y g u 5 i n r 9 i z 6 D e 6 s I 5 / Q l M D o 9 w 5 m S + B K w w w h n n p N R u l g O N 8 h z p 7 O a c M F f X W I d q X H / M C 2 D 5 x o f C T H P u O D a R K T t b 8 p 4 z e X K M S 6 + 3 v F E t 9 B c m q X S 5 U F x F T R + S 3 + 2 2 9 X b c N O R y w L C L e 0 Z 7 L z K n V b w t 2 X N h M r C d v T v O i 7 t k m d k N c I T c t 1 I G K 1 a 1 L j t m y M q b f m K + o T D e T u R c 0 Q 1 0 U Q X H 9 i E H 7 k z k h D h 2 O p W 0 u U g r P y s y V w V 5 t e N w h l + Q o u x + 6 D b K W T r 7 o b f U E s B A i 0 A F A A C A A g A Y r S l V t 5 b P 8 i l A A A A 9 Q A A A B I A A A A A A A A A A A A A A A A A A A A A A E N v b m Z p Z y 9 Q Y W N r Y W d l L n h t b F B L A Q I t A B Q A A g A I A G K 0 p V Y P y u m r p A A A A O k A A A A T A A A A A A A A A A A A A A A A A P E A A A B b Q 2 9 u d G V u d F 9 U e X B l c 1 0 u e G 1 s U E s B A i 0 A F A A C A A g A Y r S l V q C p P n F 6 A Q A A N A M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M A A A A A A A B d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i U y M E l E J T J D T W F r Z S U y Q 0 1 h a 2 U l M j A o R n V s b C U y M E 5 h b W U p J T J D T W 9 k Z W w l M j B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X 0 l E X 0 1 h a 2 V f T W F r Z V 9 f R n V s b F 9 O Y W 1 l X 1 9 N b 2 R l b F 9 E Q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3 O j A 1 O j A 0 L j A x N j I 1 M T J a I i A v P j x F b n R y e S B U e X B l P S J G a W x s Q 2 9 s d W 1 u V H l w Z X M i I F Z h b H V l P S J z Q m d Z R 0 J n W U d C Z 1 V H Q m d Z R E J n W T 0 i I C 8 + P E V u d H J 5 I F R 5 c G U 9 I k Z p b G x D b 2 x 1 b W 5 O Y W 1 l c y I g V m F s d W U 9 I n N b J n F 1 b 3 Q 7 Q 2 F y I E l E J n F 1 b 3 Q 7 L C Z x d W 9 0 O 0 1 h a 2 U m c X V v d D s s J n F 1 b 3 Q 7 T W F r Z S A o R n V s b C B O Y W 1 l K S Z x d W 9 0 O y w m c X V v d D t N b 2 R l b C Z x d W 9 0 O y w m c X V v d D t N b 2 R l b C A o R n V s b C B O Y W 1 l K S Z x d W 9 0 O y w m c X V v d D t N Y W 5 1 Z m F j d H V y Z S B Z Z W F y J n F 1 b 3 Q 7 L C Z x d W 9 0 O 0 F n Z S Z x d W 9 0 O y w m c X V v d D t N a W x l c y Z x d W 9 0 O y w m c X V v d D t N a W x l c y A v I F l l Y X I m c X V v d D s s J n F 1 b 3 Q 7 Q 2 9 s b 3 I m c X V v d D s s J n F 1 b 3 Q 7 R H J p d m V y J n F 1 b 3 Q 7 L C Z x d W 9 0 O 1 d h c m F u d G V l I E 1 p b G V z J n F 1 b 3 Q 7 L C Z x d W 9 0 O 0 N v d m V y Z W Q / J n F 1 b 3 Q 7 L C Z x d W 9 0 O 0 5 l d y B D Y X I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I E l E L E 1 h a 2 U s T W F r Z S A o R n V s b C B O Y W 1 l K S x N b 2 R l b C B E Q V R B L 0 N o Y W 5 n Z W Q g V H l w Z S 5 7 Q 2 F y I E l E L D B 9 J n F 1 b 3 Q 7 L C Z x d W 9 0 O 1 N l Y 3 R p b 2 4 x L 0 N h c i B J R C x N Y W t l L E 1 h a 2 U g K E Z 1 b G w g T m F t Z S k s T W 9 k Z W w g R E F U Q S 9 D a G F u Z 2 V k I F R 5 c G U u e 0 1 h a 2 U s M X 0 m c X V v d D s s J n F 1 b 3 Q 7 U 2 V j d G l v b j E v Q 2 F y I E l E L E 1 h a 2 U s T W F r Z S A o R n V s b C B O Y W 1 l K S x N b 2 R l b C B E Q V R B L 0 N o Y W 5 n Z W Q g V H l w Z S 5 7 T W F r Z S A o R n V s b C B O Y W 1 l K S w y f S Z x d W 9 0 O y w m c X V v d D t T Z W N 0 a W 9 u M S 9 D Y X I g S U Q s T W F r Z S x N Y W t l I C h G d W x s I E 5 h b W U p L E 1 v Z G V s I E R B V E E v Q 2 h h b m d l Z C B U e X B l L n t N b 2 R l b C w z f S Z x d W 9 0 O y w m c X V v d D t T Z W N 0 a W 9 u M S 9 D Y X I g S U Q s T W F r Z S x N Y W t l I C h G d W x s I E 5 h b W U p L E 1 v Z G V s I E R B V E E v Q 2 h h b m d l Z C B U e X B l L n t N b 2 R l b C A o R n V s b C B O Y W 1 l K S w 0 f S Z x d W 9 0 O y w m c X V v d D t T Z W N 0 a W 9 u M S 9 D Y X I g S U Q s T W F r Z S x N Y W t l I C h G d W x s I E 5 h b W U p L E 1 v Z G V s I E R B V E E v Q 2 h h b m d l Z C B U e X B l L n t N Y W 5 1 Z m F j d H V y Z S B Z Z W F y L D V 9 J n F 1 b 3 Q 7 L C Z x d W 9 0 O 1 N l Y 3 R p b 2 4 x L 0 N h c i B J R C x N Y W t l L E 1 h a 2 U g K E Z 1 b G w g T m F t Z S k s T W 9 k Z W w g R E F U Q S 9 D a G F u Z 2 V k I F R 5 c G U u e 0 F n Z S w 2 f S Z x d W 9 0 O y w m c X V v d D t T Z W N 0 a W 9 u M S 9 D Y X I g S U Q s T W F r Z S x N Y W t l I C h G d W x s I E 5 h b W U p L E 1 v Z G V s I E R B V E E v Q 2 h h b m d l Z C B U e X B l L n t N a W x l c y w 3 f S Z x d W 9 0 O y w m c X V v d D t T Z W N 0 a W 9 u M S 9 D Y X I g S U Q s T W F r Z S x N Y W t l I C h G d W x s I E 5 h b W U p L E 1 v Z G V s I E R B V E E v Q 2 h h b m d l Z C B U e X B l L n t N a W x l c y A v I F l l Y X I s O H 0 m c X V v d D s s J n F 1 b 3 Q 7 U 2 V j d G l v b j E v Q 2 F y I E l E L E 1 h a 2 U s T W F r Z S A o R n V s b C B O Y W 1 l K S x N b 2 R l b C B E Q V R B L 0 N o Y W 5 n Z W Q g V H l w Z S 5 7 Q 2 9 s b 3 I s O X 0 m c X V v d D s s J n F 1 b 3 Q 7 U 2 V j d G l v b j E v Q 2 F y I E l E L E 1 h a 2 U s T W F r Z S A o R n V s b C B O Y W 1 l K S x N b 2 R l b C B E Q V R B L 0 N o Y W 5 n Z W Q g V H l w Z S 5 7 R H J p d m V y L D E w f S Z x d W 9 0 O y w m c X V v d D t T Z W N 0 a W 9 u M S 9 D Y X I g S U Q s T W F r Z S x N Y W t l I C h G d W x s I E 5 h b W U p L E 1 v Z G V s I E R B V E E v Q 2 h h b m d l Z C B U e X B l L n t X Y X J h b n R l Z S B N a W x l c y w x M X 0 m c X V v d D s s J n F 1 b 3 Q 7 U 2 V j d G l v b j E v Q 2 F y I E l E L E 1 h a 2 U s T W F r Z S A o R n V s b C B O Y W 1 l K S x N b 2 R l b C B E Q V R B L 0 N o Y W 5 n Z W Q g V H l w Z S 5 7 Q 2 9 2 Z X J l Z D 8 s M T J 9 J n F 1 b 3 Q 7 L C Z x d W 9 0 O 1 N l Y 3 R p b 2 4 x L 0 N h c i B J R C x N Y W t l L E 1 h a 2 U g K E Z 1 b G w g T m F t Z S k s T W 9 k Z W w g R E F U Q S 9 D a G F u Z 2 V k I F R 5 c G U u e 0 5 l d y B D Y X I g S U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Y X I g S U Q s T W F r Z S x N Y W t l I C h G d W x s I E 5 h b W U p L E 1 v Z G V s I E R B V E E v Q 2 h h b m d l Z C B U e X B l L n t D Y X I g S U Q s M H 0 m c X V v d D s s J n F 1 b 3 Q 7 U 2 V j d G l v b j E v Q 2 F y I E l E L E 1 h a 2 U s T W F r Z S A o R n V s b C B O Y W 1 l K S x N b 2 R l b C B E Q V R B L 0 N o Y W 5 n Z W Q g V H l w Z S 5 7 T W F r Z S w x f S Z x d W 9 0 O y w m c X V v d D t T Z W N 0 a W 9 u M S 9 D Y X I g S U Q s T W F r Z S x N Y W t l I C h G d W x s I E 5 h b W U p L E 1 v Z G V s I E R B V E E v Q 2 h h b m d l Z C B U e X B l L n t N Y W t l I C h G d W x s I E 5 h b W U p L D J 9 J n F 1 b 3 Q 7 L C Z x d W 9 0 O 1 N l Y 3 R p b 2 4 x L 0 N h c i B J R C x N Y W t l L E 1 h a 2 U g K E Z 1 b G w g T m F t Z S k s T W 9 k Z W w g R E F U Q S 9 D a G F u Z 2 V k I F R 5 c G U u e 0 1 v Z G V s L D N 9 J n F 1 b 3 Q 7 L C Z x d W 9 0 O 1 N l Y 3 R p b 2 4 x L 0 N h c i B J R C x N Y W t l L E 1 h a 2 U g K E Z 1 b G w g T m F t Z S k s T W 9 k Z W w g R E F U Q S 9 D a G F u Z 2 V k I F R 5 c G U u e 0 1 v Z G V s I C h G d W x s I E 5 h b W U p L D R 9 J n F 1 b 3 Q 7 L C Z x d W 9 0 O 1 N l Y 3 R p b 2 4 x L 0 N h c i B J R C x N Y W t l L E 1 h a 2 U g K E Z 1 b G w g T m F t Z S k s T W 9 k Z W w g R E F U Q S 9 D a G F u Z 2 V k I F R 5 c G U u e 0 1 h b n V m Y W N 0 d X J l I F l l Y X I s N X 0 m c X V v d D s s J n F 1 b 3 Q 7 U 2 V j d G l v b j E v Q 2 F y I E l E L E 1 h a 2 U s T W F r Z S A o R n V s b C B O Y W 1 l K S x N b 2 R l b C B E Q V R B L 0 N o Y W 5 n Z W Q g V H l w Z S 5 7 Q W d l L D Z 9 J n F 1 b 3 Q 7 L C Z x d W 9 0 O 1 N l Y 3 R p b 2 4 x L 0 N h c i B J R C x N Y W t l L E 1 h a 2 U g K E Z 1 b G w g T m F t Z S k s T W 9 k Z W w g R E F U Q S 9 D a G F u Z 2 V k I F R 5 c G U u e 0 1 p b G V z L D d 9 J n F 1 b 3 Q 7 L C Z x d W 9 0 O 1 N l Y 3 R p b 2 4 x L 0 N h c i B J R C x N Y W t l L E 1 h a 2 U g K E Z 1 b G w g T m F t Z S k s T W 9 k Z W w g R E F U Q S 9 D a G F u Z 2 V k I F R 5 c G U u e 0 1 p b G V z I C 8 g W W V h c i w 4 f S Z x d W 9 0 O y w m c X V v d D t T Z W N 0 a W 9 u M S 9 D Y X I g S U Q s T W F r Z S x N Y W t l I C h G d W x s I E 5 h b W U p L E 1 v Z G V s I E R B V E E v Q 2 h h b m d l Z C B U e X B l L n t D b 2 x v c i w 5 f S Z x d W 9 0 O y w m c X V v d D t T Z W N 0 a W 9 u M S 9 D Y X I g S U Q s T W F r Z S x N Y W t l I C h G d W x s I E 5 h b W U p L E 1 v Z G V s I E R B V E E v Q 2 h h b m d l Z C B U e X B l L n t E c m l 2 Z X I s M T B 9 J n F 1 b 3 Q 7 L C Z x d W 9 0 O 1 N l Y 3 R p b 2 4 x L 0 N h c i B J R C x N Y W t l L E 1 h a 2 U g K E Z 1 b G w g T m F t Z S k s T W 9 k Z W w g R E F U Q S 9 D a G F u Z 2 V k I F R 5 c G U u e 1 d h c m F u d G V l I E 1 p b G V z L D E x f S Z x d W 9 0 O y w m c X V v d D t T Z W N 0 a W 9 u M S 9 D Y X I g S U Q s T W F r Z S x N Y W t l I C h G d W x s I E 5 h b W U p L E 1 v Z G V s I E R B V E E v Q 2 h h b m d l Z C B U e X B l L n t D b 3 Z l c m V k P y w x M n 0 m c X V v d D s s J n F 1 b 3 Q 7 U 2 V j d G l v b j E v Q 2 F y I E l E L E 1 h a 2 U s T W F r Z S A o R n V s b C B O Y W 1 l K S x N b 2 R l b C B E Q V R B L 0 N o Y W 5 n Z W Q g V H l w Z S 5 7 T m V 3 I E N h c i B J R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i U y M E l E J T J D T W F r Z S U y Q 0 1 h a 2 U l M j A o R n V s b C U y M E 5 h b W U p J T J D T W 9 k Z W w l M j B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i U y M E l E J T J D T W F r Z S U y Q 0 1 h a 2 U l M j A o R n V s b C U y M E 5 h b W U p J T J D T W 9 k Z W w l M j B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i U y M E l E J T J D T W F r Z S U y Q 0 1 h a 2 U l M j A o R n V s b C U y M E 5 h b W U p J T J D T W 9 k Z W w l M j B E Q V R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m w Z t z m j O Z P r P m b + j I s H J c A A A A A A g A A A A A A E G Y A A A A B A A A g A A A A E A 0 k 9 j S O y 5 q x D 7 9 V q C / p w P 3 X o x o r B C M u d E V m b e 8 f D / I A A A A A D o A A A A A C A A A g A A A A 1 U u V 9 i A 5 9 2 A 7 U C a b b u W L b E K X 5 L V n h a x 1 F U p h k a T Z N V V Q A A A A L J M d H V 3 c 6 F H B M z r k J h J m u 7 6 H b r 2 H L m / Z d Q 5 T 5 i h 9 p 9 / + 1 h q S s 7 W 2 M O r + q 6 3 Q 6 7 w + f u i 5 B I b D Q z 2 h r d W k S x x r J G t P / I 3 6 v 9 R k Y 2 i u a L e K M l h A A A A A A 8 s t 4 S 9 n 2 A E s Z P k p W Z L 8 p e Z v 9 B s v M K 0 N W j k F X f F P v a U F w f m h K + w H M 7 7 / Y 9 N c t c L X + U K z M J E C c M c l e J 4 1 D u j m 3 w = = < / D a t a M a s h u p > 
</file>

<file path=customXml/itemProps1.xml><?xml version="1.0" encoding="utf-8"?>
<ds:datastoreItem xmlns:ds="http://schemas.openxmlformats.org/officeDocument/2006/customXml" ds:itemID="{DEF77624-9142-4971-B73E-30AA45A6A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ID,Make,Make (Full Name),Mo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2023-05-05T16:52:26Z</dcterms:created>
  <dcterms:modified xsi:type="dcterms:W3CDTF">2023-05-06T15:41:34Z</dcterms:modified>
</cp:coreProperties>
</file>