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F28DE035-9916-A641-8D60-5E2C144701FB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O13" i="1"/>
  <c r="B5" i="1" l="1"/>
  <c r="B6" i="1"/>
  <c r="B7" i="1"/>
  <c r="B4" i="1"/>
  <c r="N3" i="1" l="1"/>
  <c r="N4" i="1"/>
  <c r="N5" i="1"/>
  <c r="O3" i="1"/>
  <c r="O4" i="1"/>
  <c r="O5" i="1"/>
  <c r="O6" i="1"/>
  <c r="F5" i="1" l="1"/>
  <c r="G6" i="1" l="1"/>
  <c r="N6" i="1" l="1"/>
  <c r="N9" i="1" l="1"/>
  <c r="L9" i="1" s="1"/>
  <c r="N8" i="1"/>
  <c r="N11" i="1" s="1"/>
  <c r="G7" i="1"/>
  <c r="O7" i="1"/>
  <c r="E5" i="1" l="1"/>
  <c r="M13" i="1"/>
  <c r="L12" i="1"/>
  <c r="K11" i="1"/>
  <c r="J10" i="1"/>
  <c r="I9" i="1"/>
  <c r="H8" i="1"/>
  <c r="F6" i="1"/>
  <c r="D4" i="1"/>
  <c r="E4" i="1"/>
  <c r="C3" i="1"/>
  <c r="D3" i="1"/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<sst xmlns="http://schemas.openxmlformats.org/spreadsheetml/2006/main" count="57" uniqueCount="36">
  <si>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</si>
  <si>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</si>
  <si>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</si>
  <si>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</si>
  <si>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</si>
  <si>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</si>
  <si>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</si>
  <si>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</si>
  <si>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</si>
  <si>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</si>
  <si>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</si>
  <si>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</si>
  <si>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</si>
  <si>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</si>
  <si>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</si>
  <si>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</si>
  <si>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</si>
  <si>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</si>
  <si>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</si>
  <si>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</si>
  <si>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</si>
  <si>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</si>
  <si>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births</t>
  </si>
  <si>
    <t>H_mild</t>
  </si>
  <si>
    <t>H_severe</t>
  </si>
  <si>
    <t>R</t>
  </si>
  <si>
    <t>I_d_mild</t>
  </si>
  <si>
    <t>I_d_severe</t>
  </si>
  <si>
    <t>I_s_mild</t>
  </si>
  <si>
    <t>I_s_severe</t>
  </si>
  <si>
    <t>D</t>
  </si>
  <si>
    <t>E</t>
  </si>
  <si>
    <t>I_shed</t>
  </si>
  <si>
    <t>I_s_moderate</t>
  </si>
  <si>
    <t>I_d_moderate</t>
  </si>
  <si>
    <t>H_moderate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</si>
</sst>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O31"/>
  <sheetViews>
    <sheetView tabSelected="1" workbookViewId="0">
      <selection activeCell="P11" sqref="P11"/>
    </sheetView>
  </sheetViews>
  <sheetFormatPr baseColWidth="10" defaultRowHeight="16"/>
  <cols>
    <col min="1" max="1" width="15.5" bestFit="1" customWidth="1"/>
    <col min="3" max="3" width="9.33203125" bestFit="1" customWidth="1"/>
    <col min="4" max="4" width="12.1640625" bestFit="1" customWidth="1"/>
    <col min="5" max="5" width="12.83203125" bestFit="1" customWidth="1"/>
    <col min="11" max="12" width="19.33203125" bestFit="1" customWidth="1"/>
  </cols>
  <sheetData>
    <row r="1" spans="1:15">
      <c r="B1" t="s">
        <v>22</v>
      </c>
      <c r="C1" t="s">
        <v>31</v>
      </c>
      <c r="D1" t="s">
        <v>32</v>
      </c>
      <c r="E1" t="s">
        <v>28</v>
      </c>
      <c r="F1" t="s">
        <v>33</v>
      </c>
      <c r="G1" t="s">
        <v>29</v>
      </c>
      <c r="H1" t="s">
        <v>26</v>
      </c>
      <c r="I1" t="s">
        <v>34</v>
      </c>
      <c r="J1" t="s">
        <v>27</v>
      </c>
      <c r="K1" t="s">
        <v>23</v>
      </c>
      <c r="L1" t="s">
        <v>35</v>
      </c>
      <c r="M1" t="s">
        <v>24</v>
      </c>
      <c r="N1" t="s">
        <v>25</v>
      </c>
      <c r="O1" t="s">
        <v>30</v>
      </c>
    </row>
    <row r="2" spans="1:15">
      <c r="A2" t="s">
        <v>22</v>
      </c>
      <c r="B2" s="1">
        <v>-1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t="s">
        <v>31</v>
      </c>
      <c r="B3" s="1"/>
      <c r="C3" s="1">
        <f>-SUM(D3:N3)</f>
        <v>-0.40476190476190477</v>
      </c>
      <c r="D3" s="1">
        <f>(1/(5.5-2.5))</f>
        <v>0.33333333333333331</v>
      </c>
      <c r="E3" s="1"/>
      <c r="F3" s="1"/>
      <c r="G3" s="1"/>
      <c r="H3" s="1"/>
      <c r="I3" s="1"/>
      <c r="J3" s="1"/>
      <c r="K3" s="1"/>
      <c r="L3" s="1"/>
      <c r="M3" s="1"/>
      <c r="N3" s="1">
        <f>1/14</f>
        <v>7.1428571428571425E-2</v>
      </c>
      <c r="O3" s="1">
        <f>0.2*0.1*(1/22.5)</f>
        <v>8.8888888888888915E-4</v>
      </c>
    </row>
    <row r="4" spans="1:15">
      <c r="A4" t="s">
        <v>32</v>
      </c>
      <c r="B4" s="1">
        <f>(3/10)</f>
        <v>0.3</v>
      </c>
      <c r="C4" s="1"/>
      <c r="D4" s="1">
        <f>-SUM(E4:N4)</f>
        <v>-0.47142857142857142</v>
      </c>
      <c r="E4" s="1">
        <f>1/2.5</f>
        <v>0.4</v>
      </c>
      <c r="F4" s="1"/>
      <c r="G4" s="1"/>
      <c r="H4" s="1"/>
      <c r="I4" s="1"/>
      <c r="J4" s="1"/>
      <c r="K4" s="1"/>
      <c r="L4" s="1"/>
      <c r="M4" s="1"/>
      <c r="N4" s="1">
        <f>1/14</f>
        <v>7.1428571428571425E-2</v>
      </c>
      <c r="O4" s="1">
        <f>0.2*0.1*(1/19.5)</f>
        <v>1.0256410256410259E-3</v>
      </c>
    </row>
    <row r="5" spans="1:15">
      <c r="A5" t="s">
        <v>28</v>
      </c>
      <c r="B5" s="1">
        <f t="shared" ref="B5:B7" si="0">(3/10)</f>
        <v>0.3</v>
      </c>
      <c r="C5" s="1"/>
      <c r="D5" s="1"/>
      <c r="E5" s="1">
        <f>-SUM(F5:N5)</f>
        <v>-0.2</v>
      </c>
      <c r="F5" s="1">
        <f>0.2*(1/7)</f>
        <v>2.8571428571428571E-2</v>
      </c>
      <c r="G5" s="1"/>
      <c r="H5" s="1">
        <v>0.1</v>
      </c>
      <c r="I5" s="1"/>
      <c r="J5" s="1"/>
      <c r="K5" s="1"/>
      <c r="L5" s="1"/>
      <c r="M5" s="1"/>
      <c r="N5" s="1">
        <f>1/14</f>
        <v>7.1428571428571425E-2</v>
      </c>
      <c r="O5" s="1">
        <f>0.2*0.1*(17^-1)</f>
        <v>1.1764705882352942E-3</v>
      </c>
    </row>
    <row r="6" spans="1:15">
      <c r="A6" t="s">
        <v>33</v>
      </c>
      <c r="B6" s="1">
        <f t="shared" si="0"/>
        <v>0.3</v>
      </c>
      <c r="C6" s="1"/>
      <c r="D6" s="1"/>
      <c r="E6" s="1"/>
      <c r="F6" s="1">
        <f>-SUM(G6:N6)</f>
        <v>-0.19761904761904761</v>
      </c>
      <c r="G6" s="1">
        <f>0.1*(1/3)</f>
        <v>3.3333333333333333E-2</v>
      </c>
      <c r="H6" s="1"/>
      <c r="I6" s="1">
        <v>0.1</v>
      </c>
      <c r="J6" s="1"/>
      <c r="K6" s="1"/>
      <c r="L6" s="1"/>
      <c r="M6" s="1"/>
      <c r="N6" s="1">
        <f>0.9*(1/14)</f>
        <v>6.4285714285714279E-2</v>
      </c>
      <c r="O6" s="1">
        <f>0.1*(1/10)</f>
        <v>1.0000000000000002E-2</v>
      </c>
    </row>
    <row r="7" spans="1:15">
      <c r="A7" t="s">
        <v>29</v>
      </c>
      <c r="B7" s="1">
        <f t="shared" si="0"/>
        <v>0.3</v>
      </c>
      <c r="C7" s="1"/>
      <c r="D7" s="1"/>
      <c r="E7" s="1"/>
      <c r="F7" s="1"/>
      <c r="G7" s="1">
        <f>-SUM(H7:O7)</f>
        <v>-0.24285714285714285</v>
      </c>
      <c r="H7" s="1"/>
      <c r="I7" s="1"/>
      <c r="J7" s="1">
        <v>0.1</v>
      </c>
      <c r="K7" s="1"/>
      <c r="L7" s="1"/>
      <c r="M7" s="1"/>
      <c r="N7" s="1"/>
      <c r="O7" s="1">
        <f>1/7</f>
        <v>0.14285714285714285</v>
      </c>
    </row>
    <row r="8" spans="1:15">
      <c r="A8" t="s">
        <v>26</v>
      </c>
      <c r="B8" s="1"/>
      <c r="C8" s="1"/>
      <c r="D8" s="1"/>
      <c r="E8" s="1"/>
      <c r="F8" s="1"/>
      <c r="G8" s="1"/>
      <c r="H8" s="1">
        <f>-SUM(I8:O8)</f>
        <v>-7.1428571428571425E-2</v>
      </c>
      <c r="I8" s="1"/>
      <c r="J8" s="1"/>
      <c r="K8" s="1"/>
      <c r="L8" s="1"/>
      <c r="M8" s="1"/>
      <c r="N8" s="1">
        <f>N5</f>
        <v>7.1428571428571425E-2</v>
      </c>
      <c r="O8" s="1"/>
    </row>
    <row r="9" spans="1:15">
      <c r="A9" t="s">
        <v>34</v>
      </c>
      <c r="B9" s="1"/>
      <c r="C9" s="1"/>
      <c r="D9" s="1"/>
      <c r="E9" s="1"/>
      <c r="F9" s="1"/>
      <c r="G9" s="1"/>
      <c r="H9" s="1"/>
      <c r="I9" s="1">
        <f>-SUM(J9:O9)</f>
        <v>-1</v>
      </c>
      <c r="J9" s="1"/>
      <c r="K9" s="1"/>
      <c r="L9" s="1">
        <f>1-N9</f>
        <v>0.93571428571428572</v>
      </c>
      <c r="M9" s="1"/>
      <c r="N9" s="1">
        <f>N6</f>
        <v>6.4285714285714279E-2</v>
      </c>
      <c r="O9" s="1"/>
    </row>
    <row r="10" spans="1:15">
      <c r="A10" t="s">
        <v>27</v>
      </c>
      <c r="B10" s="1"/>
      <c r="C10" s="1"/>
      <c r="D10" s="1"/>
      <c r="E10" s="1"/>
      <c r="F10" s="1"/>
      <c r="G10" s="1"/>
      <c r="H10" s="1"/>
      <c r="I10" s="1"/>
      <c r="J10" s="1">
        <f>-SUM(K10:O10)</f>
        <v>-1</v>
      </c>
      <c r="K10" s="1"/>
      <c r="L10" s="1"/>
      <c r="M10" s="1">
        <v>1</v>
      </c>
      <c r="N10" s="1"/>
      <c r="O10" s="1"/>
    </row>
    <row r="11" spans="1:15">
      <c r="A1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>
        <f>-SUM(L11:O11)</f>
        <v>-7.1428571428571425E-2</v>
      </c>
      <c r="L11" s="1"/>
      <c r="M11" s="1"/>
      <c r="N11" s="1">
        <f>N8</f>
        <v>7.1428571428571425E-2</v>
      </c>
      <c r="O11" s="1"/>
    </row>
    <row r="12" spans="1:15">
      <c r="A12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-SUM(N12:O12)</f>
        <v>-4.7036688617121354E-2</v>
      </c>
      <c r="M12" s="1"/>
      <c r="N12" s="1">
        <f>1*(1/(10.63*2))</f>
        <v>4.7036688617121354E-2</v>
      </c>
      <c r="O12" s="1"/>
    </row>
    <row r="13" spans="1:15">
      <c r="A13" t="s">
        <v>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-SUM(N13:O13)</f>
        <v>-0.1252913752913753</v>
      </c>
      <c r="N13" s="1">
        <f>1*(1/(22*2))</f>
        <v>2.2727272727272728E-2</v>
      </c>
      <c r="O13" s="1">
        <f>1*(1/(19.5*0.5))</f>
        <v>0.10256410256410256</v>
      </c>
    </row>
    <row r="14" spans="1:15">
      <c r="A14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0</v>
      </c>
      <c r="O14" s="1"/>
    </row>
    <row r="15" spans="1:15">
      <c r="A15" t="s">
        <v>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0</v>
      </c>
    </row>
    <row r="21" spans="3:10">
      <c r="C21" s="1"/>
      <c r="D21" s="1"/>
      <c r="E21" s="1"/>
      <c r="F21" s="1"/>
      <c r="G21" s="1"/>
      <c r="H21" s="1"/>
      <c r="I21" s="1"/>
    </row>
    <row r="22" spans="3:10">
      <c r="C22" s="1"/>
      <c r="D22" s="1"/>
      <c r="E22" s="1"/>
      <c r="F22" s="1"/>
      <c r="G22" s="1"/>
      <c r="H22" s="1"/>
      <c r="I22" s="1"/>
    </row>
    <row r="24" spans="3:10">
      <c r="C24" s="1"/>
      <c r="E24" s="1"/>
      <c r="F24" s="1"/>
      <c r="G24" s="1"/>
      <c r="H24" s="1"/>
      <c r="I24" s="1"/>
      <c r="J24" s="10"/>
    </row>
    <row r="25" spans="3:10">
      <c r="J25" s="10"/>
    </row>
    <row r="26" spans="3:10">
      <c r="C26" s="1"/>
      <c r="E26" s="1"/>
      <c r="F26" s="10"/>
      <c r="G26" s="10"/>
      <c r="H26" s="10"/>
      <c r="I26" s="10"/>
      <c r="J26" s="10"/>
    </row>
    <row r="27" spans="3:10">
      <c r="C27" s="1"/>
      <c r="E27" s="1"/>
      <c r="F27" s="1"/>
      <c r="G27" s="1"/>
      <c r="H27" s="1"/>
      <c r="I27" s="1"/>
      <c r="J27" s="1"/>
    </row>
    <row r="29" spans="3:10">
      <c r="C29" s="1"/>
      <c r="E29" s="1"/>
      <c r="F29" s="1"/>
      <c r="G29" s="1"/>
      <c r="H29" s="1"/>
      <c r="I29" s="1"/>
      <c r="J29" s="1"/>
    </row>
    <row r="30" spans="3:10">
      <c r="C30" s="1"/>
      <c r="E30" s="1"/>
      <c r="F30" s="1"/>
      <c r="G30" s="1"/>
      <c r="H30" s="1"/>
      <c r="I30" s="1"/>
      <c r="J30" s="1"/>
    </row>
    <row r="31" spans="3:10">
      <c r="C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2020-04-20T22:49:36Z</dcterms:modified>
</cp:coreProperties>
</file>