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699afd7fd6b659/Desktop/SMIT/SWM Assignment/"/>
    </mc:Choice>
  </mc:AlternateContent>
  <xr:revisionPtr revIDLastSave="37" documentId="8_{57D3AF14-1A45-4F83-A34F-D26C05B4A814}" xr6:coauthVersionLast="47" xr6:coauthVersionMax="47" xr10:uidLastSave="{634BCFE9-88F6-4098-A4F2-ABDBE2297156}"/>
  <bookViews>
    <workbookView xWindow="-96" yWindow="0" windowWidth="11712" windowHeight="12336" firstSheet="3" activeTab="6" xr2:uid="{9B4E5A9D-4F59-4C27-A8E5-D3F6B355E3A5}"/>
  </bookViews>
  <sheets>
    <sheet name="Total" sheetId="1" r:id="rId1"/>
    <sheet name="2017-18" sheetId="7" r:id="rId2"/>
    <sheet name="2019-20" sheetId="2" r:id="rId3"/>
    <sheet name="2020-21" sheetId="3" r:id="rId4"/>
    <sheet name="2021-22" sheetId="4" r:id="rId5"/>
    <sheet name="2022-23" sheetId="5" r:id="rId6"/>
    <sheet name="2023-2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0" i="1"/>
  <c r="G8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I12" i="1"/>
  <c r="J12" i="1"/>
  <c r="K12" i="1"/>
  <c r="L12" i="1"/>
  <c r="B12" i="1"/>
  <c r="B11" i="1"/>
  <c r="C10" i="1"/>
  <c r="D10" i="1"/>
  <c r="E10" i="1"/>
  <c r="F10" i="1"/>
  <c r="G10" i="1"/>
  <c r="I10" i="1"/>
  <c r="J10" i="1"/>
  <c r="K10" i="1"/>
  <c r="L10" i="1"/>
  <c r="B10" i="1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2" i="7"/>
  <c r="L2" i="7"/>
  <c r="K2" i="7"/>
  <c r="J2" i="7"/>
  <c r="I2" i="7"/>
  <c r="H2" i="7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D10" i="6"/>
  <c r="E10" i="6"/>
  <c r="F10" i="6"/>
  <c r="G10" i="6"/>
  <c r="C10" i="6"/>
  <c r="D9" i="6"/>
  <c r="E9" i="6"/>
  <c r="F9" i="6"/>
  <c r="G9" i="6"/>
  <c r="M3" i="6"/>
  <c r="M4" i="6"/>
  <c r="M5" i="6"/>
  <c r="M6" i="6"/>
  <c r="M7" i="6"/>
  <c r="M8" i="6"/>
  <c r="M2" i="6"/>
  <c r="L3" i="6"/>
  <c r="L4" i="6"/>
  <c r="L5" i="6"/>
  <c r="L6" i="6"/>
  <c r="L7" i="6"/>
  <c r="L8" i="6"/>
  <c r="L2" i="6"/>
  <c r="K3" i="6"/>
  <c r="K4" i="6"/>
  <c r="K5" i="6"/>
  <c r="K6" i="6"/>
  <c r="K7" i="6"/>
  <c r="K8" i="6"/>
  <c r="K2" i="6"/>
  <c r="K10" i="6" s="1"/>
  <c r="J3" i="6"/>
  <c r="J4" i="6"/>
  <c r="J5" i="6"/>
  <c r="J6" i="6"/>
  <c r="J7" i="6"/>
  <c r="J8" i="6"/>
  <c r="J2" i="6"/>
  <c r="J10" i="6" s="1"/>
  <c r="I3" i="6"/>
  <c r="I4" i="6"/>
  <c r="I5" i="6"/>
  <c r="I6" i="6"/>
  <c r="I7" i="6"/>
  <c r="I8" i="6"/>
  <c r="I2" i="6"/>
  <c r="H3" i="6"/>
  <c r="H4" i="6"/>
  <c r="H5" i="6"/>
  <c r="H6" i="6"/>
  <c r="H7" i="6"/>
  <c r="H8" i="6"/>
  <c r="H2" i="6"/>
  <c r="G4" i="1"/>
  <c r="G5" i="1"/>
  <c r="G6" i="1"/>
  <c r="G7" i="1"/>
  <c r="G9" i="1"/>
  <c r="G3" i="1"/>
  <c r="L3" i="1"/>
  <c r="L4" i="1"/>
  <c r="L5" i="1"/>
  <c r="L6" i="1"/>
  <c r="L7" i="1"/>
  <c r="L8" i="1"/>
  <c r="L9" i="1"/>
  <c r="L2" i="1"/>
  <c r="J2" i="1"/>
  <c r="J3" i="1"/>
  <c r="J4" i="1"/>
  <c r="J5" i="1"/>
  <c r="J6" i="1"/>
  <c r="J7" i="1"/>
  <c r="J8" i="1"/>
  <c r="J9" i="1"/>
  <c r="I3" i="1"/>
  <c r="I4" i="1"/>
  <c r="I5" i="1"/>
  <c r="I6" i="1"/>
  <c r="I7" i="1"/>
  <c r="I8" i="1"/>
  <c r="I9" i="1"/>
  <c r="I2" i="1"/>
  <c r="K2" i="1"/>
  <c r="K3" i="1"/>
  <c r="K4" i="1"/>
  <c r="K5" i="1"/>
  <c r="K6" i="1"/>
  <c r="K7" i="1"/>
  <c r="K8" i="1"/>
  <c r="K9" i="1"/>
  <c r="H3" i="1"/>
  <c r="H4" i="1"/>
  <c r="H5" i="1"/>
  <c r="H6" i="1"/>
  <c r="H7" i="1"/>
  <c r="H8" i="1"/>
  <c r="H9" i="1"/>
  <c r="H2" i="1"/>
  <c r="C9" i="7"/>
  <c r="D9" i="7"/>
  <c r="E9" i="7"/>
  <c r="F9" i="7"/>
  <c r="G9" i="7"/>
  <c r="C9" i="6"/>
  <c r="D9" i="5"/>
  <c r="E9" i="5"/>
  <c r="F9" i="5"/>
  <c r="G9" i="5"/>
  <c r="C9" i="5"/>
  <c r="D9" i="4"/>
  <c r="E9" i="4"/>
  <c r="F9" i="4"/>
  <c r="G9" i="4"/>
  <c r="C9" i="4"/>
  <c r="D9" i="3"/>
  <c r="E9" i="3"/>
  <c r="F9" i="3"/>
  <c r="G9" i="3"/>
  <c r="C9" i="3"/>
  <c r="D9" i="2"/>
  <c r="E9" i="2"/>
  <c r="F9" i="2"/>
  <c r="G9" i="2"/>
  <c r="C9" i="2"/>
  <c r="H9" i="6" l="1"/>
  <c r="M9" i="6"/>
  <c r="I9" i="6"/>
  <c r="M10" i="6"/>
  <c r="L10" i="6"/>
  <c r="I10" i="6"/>
  <c r="H10" i="6"/>
  <c r="L9" i="6"/>
  <c r="K9" i="6"/>
  <c r="J9" i="6"/>
</calcChain>
</file>

<file path=xl/sharedStrings.xml><?xml version="1.0" encoding="utf-8"?>
<sst xmlns="http://schemas.openxmlformats.org/spreadsheetml/2006/main" count="146" uniqueCount="44">
  <si>
    <t>Year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</si>
  <si>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</si>
  <si>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</si>
  <si>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</si>
  <si>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</si>
  <si>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</si>
  <si>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</si>
  <si>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</si>
  <si>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</si>
  <si>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Sr. No.</t>
  </si>
  <si>
    <t>Name of ULB</t>
  </si>
  <si>
    <t xml:space="preserve">Gangtok Municipal Corporation (GMC) </t>
  </si>
  <si>
    <t xml:space="preserve">Gyalshing Municipal Corporation (GyMC) </t>
  </si>
  <si>
    <t>Mangan Nagar Panchayat (MNP)</t>
  </si>
  <si>
    <t xml:space="preserve">Namchi Municipal Council (NMC) </t>
  </si>
  <si>
    <t>Rangpo Nagar Panchayat (RNP)</t>
  </si>
  <si>
    <t>Singtam  Nagar Panchayat (SNP)</t>
  </si>
  <si>
    <t>Jorethang Municipal Council (JMC)</t>
  </si>
  <si>
    <t>Population (2011)</t>
  </si>
  <si>
    <t>Solid Waste Generated (TPD)</t>
  </si>
  <si>
    <t>Solid Waste Collected (TPD)</t>
  </si>
  <si>
    <t>Solid Waste Treated (TPD)</t>
  </si>
  <si>
    <t>Solid Waste Landfilled/Disposed at dumpting site</t>
  </si>
  <si>
    <t xml:space="preserve">Population </t>
  </si>
  <si>
    <t>Efficiency (%)</t>
  </si>
  <si>
    <t xml:space="preserve">Waste Generated (TPD) </t>
  </si>
  <si>
    <t>Waste Collected (TPD)</t>
  </si>
  <si>
    <t>Waste Processed (TPD)</t>
  </si>
  <si>
    <t>Waste Landfilled (TPD)</t>
  </si>
  <si>
    <t>Processing Focus (%)</t>
  </si>
  <si>
    <t>Per Capita Waste (kg/day)</t>
  </si>
  <si>
    <t>Landfill Dependency (%)</t>
  </si>
  <si>
    <t xml:space="preserve">Collection Processing Gap </t>
  </si>
  <si>
    <t>Population</t>
  </si>
  <si>
    <t>Waste Landfilled</t>
  </si>
  <si>
    <t>Unmanaged Waste (TPD)</t>
  </si>
  <si>
    <t>Collection - Processing Gap (TPD)</t>
  </si>
  <si>
    <t>Total</t>
  </si>
  <si>
    <t xml:space="preserve">Average </t>
  </si>
  <si>
    <t xml:space="preserve">        ─</t>
  </si>
  <si>
    <t>Average</t>
  </si>
  <si>
    <t>Minimum</t>
  </si>
  <si>
    <t>Maximum</t>
  </si>
  <si>
    <t>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</si>
</sst>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91A0-10CA-45F7-AE22-45C7327129E5}">
  <dimension ref="A1:L12"/>
  <sheetViews>
    <sheetView topLeftCell="J1" workbookViewId="0">
      <selection activeCell="L17" sqref="L17"/>
    </sheetView>
  </sheetViews>
  <sheetFormatPr defaultRowHeight="14.4" x14ac:dyDescent="0.3"/>
  <cols>
    <col min="1" max="1" width="9.5546875" bestFit="1" customWidth="1"/>
    <col min="2" max="2" width="10.21875" bestFit="1" customWidth="1"/>
    <col min="3" max="3" width="20.6640625" bestFit="1" customWidth="1"/>
    <col min="4" max="4" width="19.33203125" bestFit="1" customWidth="1"/>
    <col min="5" max="5" width="19.88671875" bestFit="1" customWidth="1"/>
    <col min="6" max="6" width="19.5546875" bestFit="1" customWidth="1"/>
    <col min="7" max="7" width="14.44140625" bestFit="1" customWidth="1"/>
    <col min="8" max="8" width="20.5546875" bestFit="1" customWidth="1"/>
    <col min="9" max="10" width="22.33203125" bestFit="1" customWidth="1"/>
    <col min="11" max="12" width="22.6640625" bestFit="1" customWidth="1"/>
  </cols>
  <sheetData>
    <row r="1" spans="1:12" x14ac:dyDescent="0.3">
      <c r="A1" s="1" t="s">
        <v>0</v>
      </c>
      <c r="B1" s="1" t="s">
        <v>23</v>
      </c>
      <c r="C1" s="1" t="s">
        <v>25</v>
      </c>
      <c r="D1" s="1" t="s">
        <v>26</v>
      </c>
      <c r="E1" s="1" t="s">
        <v>27</v>
      </c>
      <c r="F1" s="1" t="s">
        <v>28</v>
      </c>
      <c r="G1" t="s">
        <v>43</v>
      </c>
      <c r="H1" t="s">
        <v>24</v>
      </c>
      <c r="I1" t="s">
        <v>30</v>
      </c>
      <c r="J1" t="s">
        <v>31</v>
      </c>
      <c r="K1" t="s">
        <v>29</v>
      </c>
      <c r="L1" t="s">
        <v>32</v>
      </c>
    </row>
    <row r="2" spans="1:12" x14ac:dyDescent="0.3">
      <c r="A2" s="1" t="s">
        <v>1</v>
      </c>
      <c r="B2">
        <v>168162</v>
      </c>
      <c r="C2">
        <v>76.040000000000006</v>
      </c>
      <c r="D2">
        <v>62.1</v>
      </c>
      <c r="E2">
        <v>11.05</v>
      </c>
      <c r="F2">
        <v>52.05</v>
      </c>
      <c r="G2" s="2" t="s">
        <v>39</v>
      </c>
      <c r="H2">
        <f>((E2+F2)/C2)*100</f>
        <v>82.982640715412927</v>
      </c>
      <c r="I2">
        <f t="shared" ref="I2:I9" si="0">(C2*1000)/B2</f>
        <v>0.45218301399840632</v>
      </c>
      <c r="J2">
        <f>(F2/C2)*100</f>
        <v>68.450815360336662</v>
      </c>
      <c r="K2">
        <f>(E2/C2)*100</f>
        <v>14.531825355076275</v>
      </c>
      <c r="L2">
        <f>D2-(E2+F2)</f>
        <v>-0.99999999999999289</v>
      </c>
    </row>
    <row r="3" spans="1:12" x14ac:dyDescent="0.3">
      <c r="A3" s="1" t="s">
        <v>2</v>
      </c>
      <c r="B3">
        <v>168162</v>
      </c>
      <c r="C3">
        <v>73.34</v>
      </c>
      <c r="D3">
        <v>63</v>
      </c>
      <c r="E3">
        <v>7.5</v>
      </c>
      <c r="F3">
        <v>51</v>
      </c>
      <c r="G3">
        <f t="shared" ref="G3:G9" si="1">((C3-C2)/C2)*100</f>
        <v>-3.5507627564439801</v>
      </c>
      <c r="H3">
        <f t="shared" ref="H3:H9" si="2">((E3+F3)/C3)*100</f>
        <v>79.765475865830368</v>
      </c>
      <c r="I3">
        <f t="shared" si="0"/>
        <v>0.43612706794638506</v>
      </c>
      <c r="J3">
        <f t="shared" ref="J3:J9" si="3">(F3/C3)*100</f>
        <v>69.539132806108526</v>
      </c>
      <c r="K3">
        <f t="shared" ref="K3:K9" si="4">(E3/C3)*100</f>
        <v>10.226343059721843</v>
      </c>
      <c r="L3">
        <f t="shared" ref="L3:L9" si="5">D3-(E3+F3)</f>
        <v>4.5</v>
      </c>
    </row>
    <row r="4" spans="1:12" x14ac:dyDescent="0.3">
      <c r="A4" s="1" t="s">
        <v>3</v>
      </c>
      <c r="B4">
        <v>168162</v>
      </c>
      <c r="C4">
        <v>75.099999999999994</v>
      </c>
      <c r="D4">
        <v>67.099999999999994</v>
      </c>
      <c r="E4">
        <v>13.05</v>
      </c>
      <c r="F4">
        <v>51.4</v>
      </c>
      <c r="G4">
        <f t="shared" si="1"/>
        <v>2.3997818380147131</v>
      </c>
      <c r="H4">
        <f t="shared" si="2"/>
        <v>85.818908122503331</v>
      </c>
      <c r="I4">
        <f t="shared" si="0"/>
        <v>0.44659316611362854</v>
      </c>
      <c r="J4">
        <f t="shared" si="3"/>
        <v>68.442077230359516</v>
      </c>
      <c r="K4">
        <f t="shared" si="4"/>
        <v>17.376830892143811</v>
      </c>
      <c r="L4">
        <f t="shared" si="5"/>
        <v>2.6499999999999915</v>
      </c>
    </row>
    <row r="5" spans="1:12" x14ac:dyDescent="0.3">
      <c r="A5" s="1" t="s">
        <v>4</v>
      </c>
      <c r="B5">
        <v>154762</v>
      </c>
      <c r="C5">
        <v>74.7</v>
      </c>
      <c r="D5">
        <v>74.599999999999994</v>
      </c>
      <c r="E5">
        <v>12.56</v>
      </c>
      <c r="F5">
        <v>62.031999999999996</v>
      </c>
      <c r="G5">
        <f t="shared" si="1"/>
        <v>-0.53262316910784491</v>
      </c>
      <c r="H5">
        <f t="shared" si="2"/>
        <v>99.855421686746979</v>
      </c>
      <c r="I5">
        <f t="shared" si="0"/>
        <v>0.48267662604515321</v>
      </c>
      <c r="J5">
        <f t="shared" si="3"/>
        <v>83.041499330655952</v>
      </c>
      <c r="K5">
        <f t="shared" si="4"/>
        <v>16.81392235609103</v>
      </c>
      <c r="L5">
        <f t="shared" si="5"/>
        <v>7.9999999999955662E-3</v>
      </c>
    </row>
    <row r="6" spans="1:12" x14ac:dyDescent="0.3">
      <c r="A6" s="1" t="s">
        <v>5</v>
      </c>
      <c r="B6">
        <v>154762</v>
      </c>
      <c r="C6">
        <v>71.900000000000006</v>
      </c>
      <c r="D6">
        <v>71.900000000000006</v>
      </c>
      <c r="E6">
        <v>20.350000000000001</v>
      </c>
      <c r="F6">
        <v>51.55</v>
      </c>
      <c r="G6">
        <f t="shared" si="1"/>
        <v>-3.7483266398929009</v>
      </c>
      <c r="H6">
        <f t="shared" si="2"/>
        <v>100</v>
      </c>
      <c r="I6">
        <f t="shared" si="0"/>
        <v>0.46458432948656647</v>
      </c>
      <c r="J6">
        <f t="shared" si="3"/>
        <v>71.696801112656459</v>
      </c>
      <c r="K6">
        <f t="shared" si="4"/>
        <v>28.303198887343534</v>
      </c>
      <c r="L6">
        <f t="shared" si="5"/>
        <v>0</v>
      </c>
    </row>
    <row r="7" spans="1:12" x14ac:dyDescent="0.3">
      <c r="A7" s="1" t="s">
        <v>6</v>
      </c>
      <c r="B7">
        <v>151458</v>
      </c>
      <c r="C7">
        <v>65.5</v>
      </c>
      <c r="D7">
        <v>65.5</v>
      </c>
      <c r="E7">
        <v>17.5</v>
      </c>
      <c r="F7">
        <v>48</v>
      </c>
      <c r="G7">
        <f t="shared" si="1"/>
        <v>-8.9012517385257368</v>
      </c>
      <c r="H7">
        <f t="shared" si="2"/>
        <v>100</v>
      </c>
      <c r="I7">
        <f t="shared" si="0"/>
        <v>0.43246312509078422</v>
      </c>
      <c r="J7">
        <f t="shared" si="3"/>
        <v>73.282442748091597</v>
      </c>
      <c r="K7">
        <f t="shared" si="4"/>
        <v>26.717557251908396</v>
      </c>
      <c r="L7">
        <f t="shared" si="5"/>
        <v>0</v>
      </c>
    </row>
    <row r="8" spans="1:12" x14ac:dyDescent="0.3">
      <c r="A8" s="1" t="s">
        <v>7</v>
      </c>
      <c r="B8">
        <v>147695</v>
      </c>
      <c r="C8">
        <v>68.849999999999994</v>
      </c>
      <c r="D8">
        <v>68.849999999999994</v>
      </c>
      <c r="E8">
        <v>23.782</v>
      </c>
      <c r="F8">
        <v>45.067999999999998</v>
      </c>
      <c r="G8">
        <f>((C8-C7)/C7)*100</f>
        <v>5.114503816793885</v>
      </c>
      <c r="H8">
        <f t="shared" si="2"/>
        <v>100</v>
      </c>
      <c r="I8">
        <f t="shared" si="0"/>
        <v>0.46616337723010259</v>
      </c>
      <c r="J8">
        <f t="shared" si="3"/>
        <v>65.458242556281775</v>
      </c>
      <c r="K8">
        <f t="shared" si="4"/>
        <v>34.541757443718232</v>
      </c>
      <c r="L8">
        <f t="shared" si="5"/>
        <v>0</v>
      </c>
    </row>
    <row r="9" spans="1:12" x14ac:dyDescent="0.3">
      <c r="A9" s="1" t="s">
        <v>8</v>
      </c>
      <c r="B9">
        <v>147695</v>
      </c>
      <c r="C9">
        <v>69.680000000000007</v>
      </c>
      <c r="D9">
        <v>69.680000000000007</v>
      </c>
      <c r="E9">
        <v>36.57</v>
      </c>
      <c r="F9">
        <v>33.11</v>
      </c>
      <c r="G9">
        <f t="shared" si="1"/>
        <v>1.2055192447349494</v>
      </c>
      <c r="H9">
        <f t="shared" si="2"/>
        <v>100</v>
      </c>
      <c r="I9">
        <f t="shared" si="0"/>
        <v>0.47178306645451773</v>
      </c>
      <c r="J9">
        <f t="shared" si="3"/>
        <v>47.517221584385759</v>
      </c>
      <c r="K9">
        <f t="shared" si="4"/>
        <v>52.482778415614227</v>
      </c>
      <c r="L9">
        <f t="shared" si="5"/>
        <v>0</v>
      </c>
    </row>
    <row r="10" spans="1:12" s="1" customFormat="1" x14ac:dyDescent="0.3">
      <c r="A10" s="1" t="s">
        <v>40</v>
      </c>
      <c r="B10" s="1">
        <f>AVERAGE(B2:B9)</f>
        <v>157607.25</v>
      </c>
      <c r="C10" s="1">
        <f t="shared" ref="C10:L10" si="6">AVERAGE(C2:C9)</f>
        <v>71.888750000000016</v>
      </c>
      <c r="D10" s="1">
        <f t="shared" si="6"/>
        <v>67.841250000000002</v>
      </c>
      <c r="E10" s="1">
        <f t="shared" si="6"/>
        <v>17.795249999999999</v>
      </c>
      <c r="F10" s="1">
        <f t="shared" si="6"/>
        <v>49.276249999999997</v>
      </c>
      <c r="G10" s="1">
        <f t="shared" si="6"/>
        <v>-1.1447370577752736</v>
      </c>
      <c r="H10" s="1">
        <f>AVERAGE(H2:H9)</f>
        <v>93.552805798811704</v>
      </c>
      <c r="I10" s="1">
        <f t="shared" si="6"/>
        <v>0.45657172154569298</v>
      </c>
      <c r="J10" s="1">
        <f t="shared" si="6"/>
        <v>68.428529091109539</v>
      </c>
      <c r="K10" s="1">
        <f t="shared" si="6"/>
        <v>25.124276707702172</v>
      </c>
      <c r="L10" s="1">
        <f t="shared" si="6"/>
        <v>0.76974999999999927</v>
      </c>
    </row>
    <row r="11" spans="1:12" s="1" customFormat="1" x14ac:dyDescent="0.3">
      <c r="A11" s="1" t="s">
        <v>42</v>
      </c>
      <c r="B11" s="1">
        <f>MAX(B2:B9)</f>
        <v>168162</v>
      </c>
      <c r="C11" s="1">
        <f t="shared" ref="C11:L11" si="7">MAX(C2:C9)</f>
        <v>76.040000000000006</v>
      </c>
      <c r="D11" s="1">
        <f t="shared" si="7"/>
        <v>74.599999999999994</v>
      </c>
      <c r="E11" s="1">
        <f t="shared" si="7"/>
        <v>36.57</v>
      </c>
      <c r="F11" s="1">
        <f t="shared" si="7"/>
        <v>62.031999999999996</v>
      </c>
      <c r="G11" s="1">
        <f t="shared" si="7"/>
        <v>5.114503816793885</v>
      </c>
      <c r="H11" s="1">
        <f t="shared" si="7"/>
        <v>100</v>
      </c>
      <c r="I11" s="1">
        <f t="shared" si="7"/>
        <v>0.48267662604515321</v>
      </c>
      <c r="J11" s="1">
        <f t="shared" si="7"/>
        <v>83.041499330655952</v>
      </c>
      <c r="K11" s="1">
        <f t="shared" si="7"/>
        <v>52.482778415614227</v>
      </c>
      <c r="L11" s="1">
        <f t="shared" si="7"/>
        <v>4.5</v>
      </c>
    </row>
    <row r="12" spans="1:12" s="1" customFormat="1" x14ac:dyDescent="0.3">
      <c r="A12" s="1" t="s">
        <v>41</v>
      </c>
      <c r="B12" s="1">
        <f>MIN(B2:B9)</f>
        <v>147695</v>
      </c>
      <c r="C12" s="1">
        <f t="shared" ref="C12:L12" si="8">MIN(C2:C9)</f>
        <v>65.5</v>
      </c>
      <c r="D12" s="1">
        <f t="shared" si="8"/>
        <v>62.1</v>
      </c>
      <c r="E12" s="1">
        <f t="shared" si="8"/>
        <v>7.5</v>
      </c>
      <c r="F12" s="1">
        <f t="shared" si="8"/>
        <v>33.11</v>
      </c>
      <c r="G12" s="1">
        <f t="shared" si="8"/>
        <v>-8.9012517385257368</v>
      </c>
      <c r="H12" s="1">
        <f>MIN(H2:H9)</f>
        <v>79.765475865830368</v>
      </c>
      <c r="I12" s="1">
        <f t="shared" si="8"/>
        <v>0.43246312509078422</v>
      </c>
      <c r="J12" s="1">
        <f t="shared" si="8"/>
        <v>47.517221584385759</v>
      </c>
      <c r="K12" s="1">
        <f t="shared" si="8"/>
        <v>10.226343059721843</v>
      </c>
      <c r="L12" s="1">
        <f t="shared" si="8"/>
        <v>-0.99999999999999289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9AD5-D020-4FB0-B7B4-F360BE2D6A0B}">
  <dimension ref="A1:O9"/>
  <sheetViews>
    <sheetView workbookViewId="0">
      <selection activeCell="I6" sqref="I6"/>
    </sheetView>
  </sheetViews>
  <sheetFormatPr defaultRowHeight="14.4" x14ac:dyDescent="0.3"/>
  <cols>
    <col min="1" max="1" width="6.5546875" bestFit="1" customWidth="1"/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42.88671875" bestFit="1" customWidth="1"/>
    <col min="8" max="8" width="21.5546875" bestFit="1" customWidth="1"/>
    <col min="9" max="9" width="12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5" s="1" customFormat="1" x14ac:dyDescent="0.3">
      <c r="A1" s="1" t="s">
        <v>9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  <c r="N1"/>
      <c r="O1"/>
    </row>
    <row r="2" spans="1:15" x14ac:dyDescent="0.3">
      <c r="A2">
        <v>1</v>
      </c>
      <c r="B2" t="s">
        <v>11</v>
      </c>
      <c r="C2">
        <v>100280</v>
      </c>
      <c r="D2">
        <v>50</v>
      </c>
      <c r="E2">
        <v>44</v>
      </c>
      <c r="F2">
        <v>5</v>
      </c>
      <c r="G2">
        <v>39</v>
      </c>
      <c r="H2">
        <f>D2-(F2+G2)</f>
        <v>6</v>
      </c>
      <c r="I2">
        <f>((F2+G2)/D2)*100</f>
        <v>88</v>
      </c>
      <c r="J2">
        <f>(D2*1000)/C2</f>
        <v>0.49860390905464697</v>
      </c>
      <c r="K2">
        <f>(G2/D2)*100</f>
        <v>78</v>
      </c>
      <c r="L2">
        <f>(F2/D2)*100</f>
        <v>10</v>
      </c>
      <c r="M2">
        <f>E2-(F2+G2)</f>
        <v>0</v>
      </c>
    </row>
    <row r="3" spans="1:15" x14ac:dyDescent="0.3">
      <c r="A3">
        <v>2</v>
      </c>
      <c r="B3" t="s">
        <v>12</v>
      </c>
      <c r="C3">
        <v>6185</v>
      </c>
      <c r="D3">
        <v>7</v>
      </c>
      <c r="E3">
        <v>4.5</v>
      </c>
      <c r="F3">
        <v>1.5</v>
      </c>
      <c r="G3">
        <v>3</v>
      </c>
      <c r="H3">
        <f t="shared" ref="H3:H8" si="0">D3-(F3+G3)</f>
        <v>2.5</v>
      </c>
      <c r="I3">
        <f t="shared" ref="I3:I8" si="1">((F3+G3)/D3)*100</f>
        <v>64.285714285714292</v>
      </c>
      <c r="J3">
        <f t="shared" ref="J3:J8" si="2">(D3*1000)/C3</f>
        <v>1.131770412287793</v>
      </c>
      <c r="K3">
        <f t="shared" ref="K3:K8" si="3">(G3/D3)*100</f>
        <v>42.857142857142854</v>
      </c>
      <c r="L3">
        <f t="shared" ref="L3:L8" si="4">(F3/D3)*100</f>
        <v>21.428571428571427</v>
      </c>
      <c r="M3">
        <f t="shared" ref="M3:M8" si="5">E3-(F3+G3)</f>
        <v>0</v>
      </c>
    </row>
    <row r="4" spans="1:15" x14ac:dyDescent="0.3">
      <c r="A4">
        <v>3</v>
      </c>
      <c r="B4" t="s">
        <v>13</v>
      </c>
      <c r="C4">
        <v>7500</v>
      </c>
      <c r="D4">
        <v>1</v>
      </c>
      <c r="E4">
        <v>1</v>
      </c>
      <c r="F4">
        <v>0.5</v>
      </c>
      <c r="G4">
        <v>0.5</v>
      </c>
      <c r="H4">
        <f t="shared" si="0"/>
        <v>0</v>
      </c>
      <c r="I4">
        <f t="shared" si="1"/>
        <v>100</v>
      </c>
      <c r="J4">
        <f t="shared" si="2"/>
        <v>0.13333333333333333</v>
      </c>
      <c r="K4">
        <f t="shared" si="3"/>
        <v>50</v>
      </c>
      <c r="L4">
        <f t="shared" si="4"/>
        <v>50</v>
      </c>
      <c r="M4">
        <f t="shared" si="5"/>
        <v>0</v>
      </c>
    </row>
    <row r="5" spans="1:15" x14ac:dyDescent="0.3">
      <c r="A5">
        <v>4</v>
      </c>
      <c r="B5" t="s">
        <v>14</v>
      </c>
      <c r="C5">
        <v>13538</v>
      </c>
      <c r="D5">
        <v>4</v>
      </c>
      <c r="E5">
        <v>3.5</v>
      </c>
      <c r="F5">
        <v>0.5</v>
      </c>
      <c r="G5">
        <v>3</v>
      </c>
      <c r="H5">
        <f t="shared" si="0"/>
        <v>0.5</v>
      </c>
      <c r="I5">
        <f t="shared" si="1"/>
        <v>87.5</v>
      </c>
      <c r="J5">
        <f t="shared" si="2"/>
        <v>0.2954646181119811</v>
      </c>
      <c r="K5">
        <f t="shared" si="3"/>
        <v>75</v>
      </c>
      <c r="L5">
        <f t="shared" si="4"/>
        <v>12.5</v>
      </c>
      <c r="M5">
        <f t="shared" si="5"/>
        <v>0</v>
      </c>
    </row>
    <row r="6" spans="1:15" x14ac:dyDescent="0.3">
      <c r="A6">
        <v>5</v>
      </c>
      <c r="B6" t="s">
        <v>15</v>
      </c>
      <c r="C6">
        <v>16500</v>
      </c>
      <c r="D6">
        <v>4.7</v>
      </c>
      <c r="E6">
        <v>4</v>
      </c>
      <c r="F6">
        <v>0</v>
      </c>
      <c r="G6">
        <v>3.5</v>
      </c>
      <c r="H6">
        <f t="shared" si="0"/>
        <v>1.2000000000000002</v>
      </c>
      <c r="I6">
        <f t="shared" si="1"/>
        <v>74.468085106382972</v>
      </c>
      <c r="J6">
        <f t="shared" si="2"/>
        <v>0.28484848484848485</v>
      </c>
      <c r="K6">
        <f t="shared" si="3"/>
        <v>74.468085106382972</v>
      </c>
      <c r="L6">
        <f t="shared" si="4"/>
        <v>0</v>
      </c>
      <c r="M6">
        <f t="shared" si="5"/>
        <v>0.5</v>
      </c>
    </row>
    <row r="7" spans="1:15" x14ac:dyDescent="0.3">
      <c r="A7">
        <v>6</v>
      </c>
      <c r="B7" t="s">
        <v>16</v>
      </c>
      <c r="C7">
        <v>7579</v>
      </c>
      <c r="D7">
        <v>2.64</v>
      </c>
      <c r="E7">
        <v>2</v>
      </c>
      <c r="F7">
        <v>0</v>
      </c>
      <c r="G7">
        <v>2</v>
      </c>
      <c r="H7">
        <f t="shared" si="0"/>
        <v>0.64000000000000012</v>
      </c>
      <c r="I7">
        <f t="shared" si="1"/>
        <v>75.757575757575751</v>
      </c>
      <c r="J7">
        <f t="shared" si="2"/>
        <v>0.34833091436865021</v>
      </c>
      <c r="K7">
        <f t="shared" si="3"/>
        <v>75.757575757575751</v>
      </c>
      <c r="L7">
        <f t="shared" si="4"/>
        <v>0</v>
      </c>
      <c r="M7">
        <f t="shared" si="5"/>
        <v>0</v>
      </c>
    </row>
    <row r="8" spans="1:15" x14ac:dyDescent="0.3">
      <c r="A8">
        <v>7</v>
      </c>
      <c r="B8" t="s">
        <v>17</v>
      </c>
      <c r="C8">
        <v>16580</v>
      </c>
      <c r="D8">
        <v>4</v>
      </c>
      <c r="E8">
        <v>4</v>
      </c>
      <c r="F8">
        <v>0</v>
      </c>
      <c r="G8">
        <v>0</v>
      </c>
      <c r="H8">
        <f t="shared" si="0"/>
        <v>4</v>
      </c>
      <c r="I8">
        <f t="shared" si="1"/>
        <v>0</v>
      </c>
      <c r="J8">
        <f t="shared" si="2"/>
        <v>0.24125452352231605</v>
      </c>
      <c r="K8">
        <f t="shared" si="3"/>
        <v>0</v>
      </c>
      <c r="L8">
        <f t="shared" si="4"/>
        <v>0</v>
      </c>
      <c r="M8">
        <f t="shared" si="5"/>
        <v>4</v>
      </c>
    </row>
    <row r="9" spans="1:15" s="1" customFormat="1" x14ac:dyDescent="0.3">
      <c r="C9" s="1">
        <f>SUM(C2:C8)</f>
        <v>168162</v>
      </c>
      <c r="D9" s="1">
        <f t="shared" ref="D9:G9" si="6">SUM(D2:D8)</f>
        <v>73.34</v>
      </c>
      <c r="E9" s="1">
        <f t="shared" si="6"/>
        <v>63</v>
      </c>
      <c r="F9" s="1">
        <f t="shared" si="6"/>
        <v>7.5</v>
      </c>
      <c r="G9" s="1">
        <f t="shared" si="6"/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C17F-FF27-4D29-9776-803B6C927EC3}">
  <dimension ref="A1:M9"/>
  <sheetViews>
    <sheetView topLeftCell="H1" workbookViewId="0">
      <selection activeCell="J8" sqref="J8"/>
    </sheetView>
  </sheetViews>
  <sheetFormatPr defaultRowHeight="14.4" x14ac:dyDescent="0.3"/>
  <cols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42.88671875" bestFit="1" customWidth="1"/>
    <col min="8" max="8" width="21.5546875" bestFit="1" customWidth="1"/>
    <col min="9" max="9" width="12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3" x14ac:dyDescent="0.3">
      <c r="A1" s="1" t="s">
        <v>9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</row>
    <row r="2" spans="1:13" x14ac:dyDescent="0.3">
      <c r="A2">
        <v>1</v>
      </c>
      <c r="B2" t="s">
        <v>11</v>
      </c>
      <c r="C2">
        <v>100286</v>
      </c>
      <c r="D2">
        <v>50</v>
      </c>
      <c r="E2">
        <v>50</v>
      </c>
      <c r="F2">
        <v>11</v>
      </c>
      <c r="G2">
        <v>39</v>
      </c>
      <c r="H2">
        <f>D2-(F2+G2)</f>
        <v>0</v>
      </c>
      <c r="I2">
        <f>((F2+G2)/D2)*100</f>
        <v>100</v>
      </c>
      <c r="J2">
        <f>(D2*1000)/C2</f>
        <v>0.49857407813652954</v>
      </c>
      <c r="K2">
        <f>(G2/D2)*100</f>
        <v>78</v>
      </c>
      <c r="L2">
        <f>(F2/D2)*100</f>
        <v>22</v>
      </c>
      <c r="M2">
        <f>E2-(F2+G2)</f>
        <v>0</v>
      </c>
    </row>
    <row r="3" spans="1:13" x14ac:dyDescent="0.3">
      <c r="A3">
        <v>2</v>
      </c>
      <c r="B3" t="s">
        <v>12</v>
      </c>
      <c r="C3">
        <v>6185</v>
      </c>
      <c r="D3">
        <v>3.5</v>
      </c>
      <c r="E3">
        <v>3.5</v>
      </c>
      <c r="F3">
        <v>0</v>
      </c>
      <c r="G3">
        <v>3.5</v>
      </c>
      <c r="H3">
        <f t="shared" ref="H3:H8" si="0">D3-(F3+G3)</f>
        <v>0</v>
      </c>
      <c r="I3">
        <f t="shared" ref="I3:I8" si="1">((F3+G3)/D3)*100</f>
        <v>100</v>
      </c>
      <c r="J3">
        <f t="shared" ref="J3:J8" si="2">(D3*1000)/C3</f>
        <v>0.56588520614389648</v>
      </c>
      <c r="K3">
        <f t="shared" ref="K3:K8" si="3">(G3/D3)*100</f>
        <v>100</v>
      </c>
      <c r="L3">
        <f t="shared" ref="L3:L8" si="4">(F3/D3)*100</f>
        <v>0</v>
      </c>
      <c r="M3">
        <f t="shared" ref="M3:M8" si="5">E3-(F3+G3)</f>
        <v>0</v>
      </c>
    </row>
    <row r="4" spans="1:13" x14ac:dyDescent="0.3">
      <c r="A4">
        <v>3</v>
      </c>
      <c r="B4" t="s">
        <v>13</v>
      </c>
      <c r="C4">
        <v>4644</v>
      </c>
      <c r="D4">
        <v>0.6</v>
      </c>
      <c r="E4">
        <v>0.6</v>
      </c>
      <c r="F4">
        <v>0.06</v>
      </c>
      <c r="G4">
        <v>0.53200000000000003</v>
      </c>
      <c r="H4">
        <f t="shared" si="0"/>
        <v>7.9999999999998961E-3</v>
      </c>
      <c r="I4">
        <f t="shared" si="1"/>
        <v>98.666666666666686</v>
      </c>
      <c r="J4">
        <f t="shared" si="2"/>
        <v>0.12919896640826872</v>
      </c>
      <c r="K4">
        <f t="shared" si="3"/>
        <v>88.666666666666671</v>
      </c>
      <c r="L4">
        <f t="shared" si="4"/>
        <v>10</v>
      </c>
      <c r="M4">
        <f t="shared" si="5"/>
        <v>7.9999999999998961E-3</v>
      </c>
    </row>
    <row r="5" spans="1:13" x14ac:dyDescent="0.3">
      <c r="A5">
        <v>4</v>
      </c>
      <c r="B5" t="s">
        <v>14</v>
      </c>
      <c r="C5">
        <v>15953</v>
      </c>
      <c r="D5">
        <v>4.5999999999999996</v>
      </c>
      <c r="E5">
        <v>4.5</v>
      </c>
      <c r="F5">
        <v>0</v>
      </c>
      <c r="G5">
        <v>4.5</v>
      </c>
      <c r="H5">
        <f t="shared" si="0"/>
        <v>9.9999999999999645E-2</v>
      </c>
      <c r="I5">
        <f t="shared" si="1"/>
        <v>97.826086956521749</v>
      </c>
      <c r="J5">
        <f t="shared" si="2"/>
        <v>0.28834701936939761</v>
      </c>
      <c r="K5">
        <f t="shared" si="3"/>
        <v>97.826086956521749</v>
      </c>
      <c r="L5">
        <f t="shared" si="4"/>
        <v>0</v>
      </c>
      <c r="M5">
        <f t="shared" si="5"/>
        <v>0</v>
      </c>
    </row>
    <row r="6" spans="1:13" x14ac:dyDescent="0.3">
      <c r="A6">
        <v>5</v>
      </c>
      <c r="B6" t="s">
        <v>15</v>
      </c>
      <c r="C6">
        <v>10540</v>
      </c>
      <c r="D6">
        <v>10</v>
      </c>
      <c r="E6">
        <v>10</v>
      </c>
      <c r="F6">
        <v>0</v>
      </c>
      <c r="G6">
        <v>10</v>
      </c>
      <c r="H6">
        <f t="shared" si="0"/>
        <v>0</v>
      </c>
      <c r="I6">
        <f t="shared" si="1"/>
        <v>100</v>
      </c>
      <c r="J6">
        <f t="shared" si="2"/>
        <v>0.94876660341555974</v>
      </c>
      <c r="K6">
        <f t="shared" si="3"/>
        <v>100</v>
      </c>
      <c r="L6">
        <f t="shared" si="4"/>
        <v>0</v>
      </c>
      <c r="M6">
        <f t="shared" si="5"/>
        <v>0</v>
      </c>
    </row>
    <row r="7" spans="1:13" x14ac:dyDescent="0.3">
      <c r="A7">
        <v>6</v>
      </c>
      <c r="B7" t="s">
        <v>16</v>
      </c>
      <c r="C7">
        <v>5868</v>
      </c>
      <c r="D7">
        <v>2.5</v>
      </c>
      <c r="E7">
        <v>2.5</v>
      </c>
      <c r="F7">
        <v>0</v>
      </c>
      <c r="G7">
        <v>2.5</v>
      </c>
      <c r="H7">
        <f t="shared" si="0"/>
        <v>0</v>
      </c>
      <c r="I7">
        <f t="shared" si="1"/>
        <v>100</v>
      </c>
      <c r="J7">
        <f t="shared" si="2"/>
        <v>0.42603953646898435</v>
      </c>
      <c r="K7">
        <f t="shared" si="3"/>
        <v>100</v>
      </c>
      <c r="L7">
        <f t="shared" si="4"/>
        <v>0</v>
      </c>
      <c r="M7">
        <f t="shared" si="5"/>
        <v>0</v>
      </c>
    </row>
    <row r="8" spans="1:13" x14ac:dyDescent="0.3">
      <c r="A8">
        <v>7</v>
      </c>
      <c r="B8" t="s">
        <v>17</v>
      </c>
      <c r="C8">
        <v>11286</v>
      </c>
      <c r="D8">
        <v>3.5</v>
      </c>
      <c r="E8">
        <v>3.5</v>
      </c>
      <c r="F8">
        <v>1.5</v>
      </c>
      <c r="G8">
        <v>2</v>
      </c>
      <c r="H8">
        <f t="shared" si="0"/>
        <v>0</v>
      </c>
      <c r="I8">
        <f t="shared" si="1"/>
        <v>100</v>
      </c>
      <c r="J8">
        <f t="shared" si="2"/>
        <v>0.31011873117136274</v>
      </c>
      <c r="K8">
        <f t="shared" si="3"/>
        <v>57.142857142857139</v>
      </c>
      <c r="L8">
        <f t="shared" si="4"/>
        <v>42.857142857142854</v>
      </c>
      <c r="M8">
        <f t="shared" si="5"/>
        <v>0</v>
      </c>
    </row>
    <row r="9" spans="1:13" s="1" customFormat="1" x14ac:dyDescent="0.3">
      <c r="C9" s="1">
        <f>SUM(C2:C8)</f>
        <v>154762</v>
      </c>
      <c r="D9" s="1">
        <f t="shared" ref="D9:G9" si="6">SUM(D2:D8)</f>
        <v>74.7</v>
      </c>
      <c r="E9" s="1">
        <f t="shared" si="6"/>
        <v>74.599999999999994</v>
      </c>
      <c r="F9" s="1">
        <f t="shared" si="6"/>
        <v>12.56</v>
      </c>
      <c r="G9" s="1">
        <f t="shared" si="6"/>
        <v>62.031999999999996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CE3A-2E69-4A92-8B49-C8EE2D1B4E0B}">
  <dimension ref="A1:M9"/>
  <sheetViews>
    <sheetView topLeftCell="F1" workbookViewId="0">
      <selection activeCell="J17" sqref="J17"/>
    </sheetView>
  </sheetViews>
  <sheetFormatPr defaultRowHeight="14.4" x14ac:dyDescent="0.3"/>
  <cols>
    <col min="1" max="1" width="6.5546875" bestFit="1" customWidth="1"/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41.21875" bestFit="1" customWidth="1"/>
    <col min="8" max="8" width="21.5546875" bestFit="1" customWidth="1"/>
    <col min="9" max="9" width="11.88671875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3" x14ac:dyDescent="0.3">
      <c r="A1" s="1" t="s">
        <v>9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</row>
    <row r="2" spans="1:13" x14ac:dyDescent="0.3">
      <c r="A2">
        <v>1</v>
      </c>
      <c r="B2" t="s">
        <v>11</v>
      </c>
      <c r="C2">
        <v>100286</v>
      </c>
      <c r="D2">
        <v>50</v>
      </c>
      <c r="E2">
        <v>50</v>
      </c>
      <c r="F2">
        <v>15</v>
      </c>
      <c r="G2">
        <v>35</v>
      </c>
      <c r="H2">
        <f>D2-(F2+G2)</f>
        <v>0</v>
      </c>
      <c r="I2">
        <f>((F2+G2)/D2)*100</f>
        <v>100</v>
      </c>
      <c r="J2">
        <f>(D2*1000)/C2</f>
        <v>0.49857407813652954</v>
      </c>
      <c r="K2">
        <f>(G2/D2)*100</f>
        <v>70</v>
      </c>
      <c r="L2">
        <f>(F2/D2)*100</f>
        <v>30</v>
      </c>
      <c r="M2">
        <f>E2-(F2+G2)</f>
        <v>0</v>
      </c>
    </row>
    <row r="3" spans="1:13" x14ac:dyDescent="0.3">
      <c r="A3">
        <v>2</v>
      </c>
      <c r="B3" t="s">
        <v>12</v>
      </c>
      <c r="C3">
        <v>6185</v>
      </c>
      <c r="D3">
        <v>3.5</v>
      </c>
      <c r="E3">
        <v>3.5</v>
      </c>
      <c r="F3">
        <v>0.5</v>
      </c>
      <c r="G3">
        <v>3</v>
      </c>
      <c r="H3">
        <f t="shared" ref="H3:H8" si="0">D3-(F3+G3)</f>
        <v>0</v>
      </c>
      <c r="I3">
        <f t="shared" ref="I3:I8" si="1">((F3+G3)/D3)*100</f>
        <v>100</v>
      </c>
      <c r="J3">
        <f t="shared" ref="J3:J8" si="2">(D3*1000)/C3</f>
        <v>0.56588520614389648</v>
      </c>
      <c r="K3">
        <f t="shared" ref="K3:K8" si="3">(G3/D3)*100</f>
        <v>85.714285714285708</v>
      </c>
      <c r="L3">
        <f t="shared" ref="L3:L8" si="4">(F3/D3)*100</f>
        <v>14.285714285714285</v>
      </c>
      <c r="M3">
        <f t="shared" ref="M3:M8" si="5">E3-(F3+G3)</f>
        <v>0</v>
      </c>
    </row>
    <row r="4" spans="1:13" x14ac:dyDescent="0.3">
      <c r="A4">
        <v>3</v>
      </c>
      <c r="B4" t="s">
        <v>13</v>
      </c>
      <c r="C4">
        <v>4644</v>
      </c>
      <c r="D4">
        <v>0.7</v>
      </c>
      <c r="E4">
        <v>0.7</v>
      </c>
      <c r="F4">
        <v>0.25</v>
      </c>
      <c r="G4">
        <v>0.45</v>
      </c>
      <c r="H4">
        <f t="shared" si="0"/>
        <v>0</v>
      </c>
      <c r="I4">
        <f t="shared" si="1"/>
        <v>100</v>
      </c>
      <c r="J4">
        <f t="shared" si="2"/>
        <v>0.15073212747631351</v>
      </c>
      <c r="K4">
        <f t="shared" si="3"/>
        <v>64.285714285714292</v>
      </c>
      <c r="L4">
        <f t="shared" si="4"/>
        <v>35.714285714285715</v>
      </c>
      <c r="M4">
        <f t="shared" si="5"/>
        <v>0</v>
      </c>
    </row>
    <row r="5" spans="1:13" x14ac:dyDescent="0.3">
      <c r="A5">
        <v>4</v>
      </c>
      <c r="B5" t="s">
        <v>14</v>
      </c>
      <c r="C5">
        <v>15953</v>
      </c>
      <c r="D5">
        <v>4</v>
      </c>
      <c r="E5">
        <v>4</v>
      </c>
      <c r="F5">
        <v>0.6</v>
      </c>
      <c r="G5">
        <v>3.4</v>
      </c>
      <c r="H5">
        <f t="shared" si="0"/>
        <v>0</v>
      </c>
      <c r="I5">
        <f t="shared" si="1"/>
        <v>100</v>
      </c>
      <c r="J5">
        <f t="shared" si="2"/>
        <v>0.25073653858208489</v>
      </c>
      <c r="K5">
        <f t="shared" si="3"/>
        <v>85</v>
      </c>
      <c r="L5">
        <f t="shared" si="4"/>
        <v>15</v>
      </c>
      <c r="M5">
        <f t="shared" si="5"/>
        <v>0</v>
      </c>
    </row>
    <row r="6" spans="1:13" x14ac:dyDescent="0.3">
      <c r="A6">
        <v>5</v>
      </c>
      <c r="B6" t="s">
        <v>15</v>
      </c>
      <c r="C6">
        <v>10540</v>
      </c>
      <c r="D6">
        <v>6</v>
      </c>
      <c r="E6">
        <v>6</v>
      </c>
      <c r="F6">
        <v>1</v>
      </c>
      <c r="G6">
        <v>5</v>
      </c>
      <c r="H6">
        <f t="shared" si="0"/>
        <v>0</v>
      </c>
      <c r="I6">
        <f t="shared" si="1"/>
        <v>100</v>
      </c>
      <c r="J6">
        <f t="shared" si="2"/>
        <v>0.56925996204933582</v>
      </c>
      <c r="K6">
        <f t="shared" si="3"/>
        <v>83.333333333333343</v>
      </c>
      <c r="L6">
        <f t="shared" si="4"/>
        <v>16.666666666666664</v>
      </c>
      <c r="M6">
        <f t="shared" si="5"/>
        <v>0</v>
      </c>
    </row>
    <row r="7" spans="1:13" x14ac:dyDescent="0.3">
      <c r="A7">
        <v>6</v>
      </c>
      <c r="B7" t="s">
        <v>16</v>
      </c>
      <c r="C7">
        <v>5868</v>
      </c>
      <c r="D7">
        <v>2.7</v>
      </c>
      <c r="E7">
        <v>2.7</v>
      </c>
      <c r="F7">
        <v>0</v>
      </c>
      <c r="G7">
        <v>2.7</v>
      </c>
      <c r="H7">
        <f t="shared" si="0"/>
        <v>0</v>
      </c>
      <c r="I7">
        <f t="shared" si="1"/>
        <v>100</v>
      </c>
      <c r="J7">
        <f t="shared" si="2"/>
        <v>0.46012269938650308</v>
      </c>
      <c r="K7">
        <f t="shared" si="3"/>
        <v>100</v>
      </c>
      <c r="L7">
        <f t="shared" si="4"/>
        <v>0</v>
      </c>
      <c r="M7">
        <f t="shared" si="5"/>
        <v>0</v>
      </c>
    </row>
    <row r="8" spans="1:13" x14ac:dyDescent="0.3">
      <c r="A8">
        <v>7</v>
      </c>
      <c r="B8" t="s">
        <v>17</v>
      </c>
      <c r="C8">
        <v>11286</v>
      </c>
      <c r="D8">
        <v>5</v>
      </c>
      <c r="E8">
        <v>5</v>
      </c>
      <c r="F8">
        <v>3</v>
      </c>
      <c r="G8">
        <v>2</v>
      </c>
      <c r="H8">
        <f t="shared" si="0"/>
        <v>0</v>
      </c>
      <c r="I8">
        <f t="shared" si="1"/>
        <v>100</v>
      </c>
      <c r="J8">
        <f t="shared" si="2"/>
        <v>0.44302675881623249</v>
      </c>
      <c r="K8">
        <f t="shared" si="3"/>
        <v>40</v>
      </c>
      <c r="L8">
        <f t="shared" si="4"/>
        <v>60</v>
      </c>
      <c r="M8">
        <f t="shared" si="5"/>
        <v>0</v>
      </c>
    </row>
    <row r="9" spans="1:13" s="1" customFormat="1" x14ac:dyDescent="0.3">
      <c r="C9" s="1">
        <f>SUM(C2:C8)</f>
        <v>154762</v>
      </c>
      <c r="D9" s="1">
        <f t="shared" ref="D9:G9" si="6">SUM(D2:D8)</f>
        <v>71.900000000000006</v>
      </c>
      <c r="E9" s="1">
        <f t="shared" si="6"/>
        <v>71.900000000000006</v>
      </c>
      <c r="F9" s="1">
        <f t="shared" si="6"/>
        <v>20.350000000000001</v>
      </c>
      <c r="G9" s="1">
        <f t="shared" si="6"/>
        <v>51.550000000000004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07E8-E285-42DE-9334-AC4B761BD92B}">
  <dimension ref="A1:M9"/>
  <sheetViews>
    <sheetView topLeftCell="E1" workbookViewId="0">
      <selection activeCell="H11" sqref="H11"/>
    </sheetView>
  </sheetViews>
  <sheetFormatPr defaultRowHeight="14.4" x14ac:dyDescent="0.3"/>
  <cols>
    <col min="1" max="1" width="6.5546875" bestFit="1" customWidth="1"/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42.88671875" bestFit="1" customWidth="1"/>
    <col min="8" max="8" width="21.5546875" bestFit="1" customWidth="1"/>
    <col min="9" max="9" width="11.88671875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3" s="1" customFormat="1" x14ac:dyDescent="0.3">
      <c r="A1" s="1" t="s">
        <v>9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</row>
    <row r="2" spans="1:13" x14ac:dyDescent="0.3">
      <c r="A2">
        <v>1</v>
      </c>
      <c r="B2" t="s">
        <v>11</v>
      </c>
      <c r="C2">
        <v>100286</v>
      </c>
      <c r="D2">
        <v>46</v>
      </c>
      <c r="E2">
        <v>46</v>
      </c>
      <c r="F2">
        <v>13</v>
      </c>
      <c r="G2">
        <v>33</v>
      </c>
      <c r="H2">
        <f>D2-(F2+G2)</f>
        <v>0</v>
      </c>
      <c r="I2">
        <f>((F2+G2)/D2)*100</f>
        <v>100</v>
      </c>
      <c r="J2">
        <f>(D2*1000)/C2</f>
        <v>0.45868815188560719</v>
      </c>
      <c r="K2">
        <f>(G2/D2)*100</f>
        <v>71.739130434782609</v>
      </c>
      <c r="L2">
        <f>(F2/D2)*100</f>
        <v>28.260869565217391</v>
      </c>
      <c r="M2">
        <f>E2-(F2+G2)</f>
        <v>0</v>
      </c>
    </row>
    <row r="3" spans="1:13" x14ac:dyDescent="0.3">
      <c r="A3">
        <v>2</v>
      </c>
      <c r="B3" t="s">
        <v>12</v>
      </c>
      <c r="C3">
        <v>4013</v>
      </c>
      <c r="D3">
        <v>1.9</v>
      </c>
      <c r="E3">
        <v>1.9</v>
      </c>
      <c r="F3">
        <v>0.4</v>
      </c>
      <c r="G3">
        <v>1.5</v>
      </c>
      <c r="H3">
        <f t="shared" ref="H3:H8" si="0">D3-(F3+G3)</f>
        <v>0</v>
      </c>
      <c r="I3">
        <f t="shared" ref="I3:I8" si="1">((F3+G3)/D3)*100</f>
        <v>100</v>
      </c>
      <c r="J3">
        <f t="shared" ref="J3:J8" si="2">(D3*1000)/C3</f>
        <v>0.47346125093446301</v>
      </c>
      <c r="K3">
        <f t="shared" ref="K3:K8" si="3">(G3/D3)*100</f>
        <v>78.94736842105263</v>
      </c>
      <c r="L3">
        <f t="shared" ref="L3:L8" si="4">(F3/D3)*100</f>
        <v>21.05263157894737</v>
      </c>
      <c r="M3">
        <f t="shared" ref="M3:M8" si="5">E3-(F3+G3)</f>
        <v>0</v>
      </c>
    </row>
    <row r="4" spans="1:13" x14ac:dyDescent="0.3">
      <c r="A4">
        <v>3</v>
      </c>
      <c r="B4" t="s">
        <v>13</v>
      </c>
      <c r="C4">
        <v>4644</v>
      </c>
      <c r="D4">
        <v>1</v>
      </c>
      <c r="E4">
        <v>1</v>
      </c>
      <c r="F4">
        <v>0.5</v>
      </c>
      <c r="G4">
        <v>0.5</v>
      </c>
      <c r="H4">
        <f t="shared" si="0"/>
        <v>0</v>
      </c>
      <c r="I4">
        <f t="shared" si="1"/>
        <v>100</v>
      </c>
      <c r="J4">
        <f t="shared" si="2"/>
        <v>0.2153316106804479</v>
      </c>
      <c r="K4">
        <f t="shared" si="3"/>
        <v>50</v>
      </c>
      <c r="L4">
        <f t="shared" si="4"/>
        <v>50</v>
      </c>
      <c r="M4">
        <f t="shared" si="5"/>
        <v>0</v>
      </c>
    </row>
    <row r="5" spans="1:13" x14ac:dyDescent="0.3">
      <c r="A5">
        <v>4</v>
      </c>
      <c r="B5" t="s">
        <v>14</v>
      </c>
      <c r="C5">
        <v>15953</v>
      </c>
      <c r="D5">
        <v>4.5999999999999996</v>
      </c>
      <c r="E5">
        <v>4.5999999999999996</v>
      </c>
      <c r="F5">
        <v>1.2</v>
      </c>
      <c r="G5">
        <v>3.4</v>
      </c>
      <c r="H5">
        <f t="shared" si="0"/>
        <v>0</v>
      </c>
      <c r="I5">
        <f t="shared" si="1"/>
        <v>100</v>
      </c>
      <c r="J5">
        <f t="shared" si="2"/>
        <v>0.28834701936939761</v>
      </c>
      <c r="K5">
        <f t="shared" si="3"/>
        <v>73.913043478260875</v>
      </c>
      <c r="L5">
        <f t="shared" si="4"/>
        <v>26.086956521739129</v>
      </c>
      <c r="M5">
        <f t="shared" si="5"/>
        <v>0</v>
      </c>
    </row>
    <row r="6" spans="1:13" x14ac:dyDescent="0.3">
      <c r="A6">
        <v>5</v>
      </c>
      <c r="B6" t="s">
        <v>15</v>
      </c>
      <c r="C6">
        <v>10450</v>
      </c>
      <c r="D6">
        <v>4.5</v>
      </c>
      <c r="E6">
        <v>4.5</v>
      </c>
      <c r="F6">
        <v>0.7</v>
      </c>
      <c r="G6">
        <v>3.8</v>
      </c>
      <c r="H6">
        <f t="shared" si="0"/>
        <v>0</v>
      </c>
      <c r="I6">
        <f t="shared" si="1"/>
        <v>100</v>
      </c>
      <c r="J6">
        <f t="shared" si="2"/>
        <v>0.43062200956937802</v>
      </c>
      <c r="K6">
        <f t="shared" si="3"/>
        <v>84.444444444444443</v>
      </c>
      <c r="L6">
        <f t="shared" si="4"/>
        <v>15.555555555555555</v>
      </c>
      <c r="M6">
        <f t="shared" si="5"/>
        <v>0</v>
      </c>
    </row>
    <row r="7" spans="1:13" x14ac:dyDescent="0.3">
      <c r="A7">
        <v>6</v>
      </c>
      <c r="B7" t="s">
        <v>16</v>
      </c>
      <c r="C7">
        <v>5868</v>
      </c>
      <c r="D7">
        <v>2.5</v>
      </c>
      <c r="E7">
        <v>2.5</v>
      </c>
      <c r="F7">
        <v>0.1</v>
      </c>
      <c r="G7">
        <v>2.4</v>
      </c>
      <c r="H7">
        <f t="shared" si="0"/>
        <v>0</v>
      </c>
      <c r="I7">
        <f t="shared" si="1"/>
        <v>100</v>
      </c>
      <c r="J7">
        <f t="shared" si="2"/>
        <v>0.42603953646898435</v>
      </c>
      <c r="K7">
        <f t="shared" si="3"/>
        <v>96</v>
      </c>
      <c r="L7">
        <f t="shared" si="4"/>
        <v>4</v>
      </c>
      <c r="M7">
        <f t="shared" si="5"/>
        <v>0</v>
      </c>
    </row>
    <row r="8" spans="1:13" x14ac:dyDescent="0.3">
      <c r="A8">
        <v>7</v>
      </c>
      <c r="B8" t="s">
        <v>17</v>
      </c>
      <c r="C8">
        <v>10244</v>
      </c>
      <c r="D8">
        <v>5</v>
      </c>
      <c r="E8">
        <v>5</v>
      </c>
      <c r="F8">
        <v>1.6</v>
      </c>
      <c r="G8">
        <v>3.4</v>
      </c>
      <c r="H8">
        <f t="shared" si="0"/>
        <v>0</v>
      </c>
      <c r="I8">
        <f t="shared" si="1"/>
        <v>100</v>
      </c>
      <c r="J8">
        <f t="shared" si="2"/>
        <v>0.48809058961343227</v>
      </c>
      <c r="K8">
        <f t="shared" si="3"/>
        <v>68</v>
      </c>
      <c r="L8">
        <f t="shared" si="4"/>
        <v>32</v>
      </c>
      <c r="M8">
        <f t="shared" si="5"/>
        <v>0</v>
      </c>
    </row>
    <row r="9" spans="1:13" s="1" customFormat="1" x14ac:dyDescent="0.3">
      <c r="C9" s="1">
        <f>SUM(C2:C8)</f>
        <v>151458</v>
      </c>
      <c r="D9" s="1">
        <f t="shared" ref="D9:G9" si="6">SUM(D2:D8)</f>
        <v>65.5</v>
      </c>
      <c r="E9" s="1">
        <f t="shared" si="6"/>
        <v>65.5</v>
      </c>
      <c r="F9" s="1">
        <f t="shared" si="6"/>
        <v>17.5</v>
      </c>
      <c r="G9" s="1">
        <f t="shared" si="6"/>
        <v>47.999999999999993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FC9B-9B9B-405D-98D5-3F71036CCD25}">
  <dimension ref="A1:M9"/>
  <sheetViews>
    <sheetView topLeftCell="F1" workbookViewId="0">
      <selection activeCell="J5" sqref="J5"/>
    </sheetView>
  </sheetViews>
  <sheetFormatPr defaultRowHeight="14.4" x14ac:dyDescent="0.3"/>
  <cols>
    <col min="1" max="1" width="6.5546875" bestFit="1" customWidth="1"/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42.88671875" bestFit="1" customWidth="1"/>
    <col min="8" max="8" width="21.5546875" bestFit="1" customWidth="1"/>
    <col min="9" max="9" width="11.88671875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3" s="1" customFormat="1" x14ac:dyDescent="0.3">
      <c r="A1" s="1" t="s">
        <v>9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</row>
    <row r="2" spans="1:13" x14ac:dyDescent="0.3">
      <c r="A2">
        <v>1</v>
      </c>
      <c r="B2" t="s">
        <v>11</v>
      </c>
      <c r="C2">
        <v>100286</v>
      </c>
      <c r="D2">
        <v>48</v>
      </c>
      <c r="E2">
        <v>48</v>
      </c>
      <c r="F2">
        <v>17</v>
      </c>
      <c r="G2">
        <v>31</v>
      </c>
      <c r="H2">
        <f>D2-(F2+G2)</f>
        <v>0</v>
      </c>
      <c r="I2">
        <f>((F2+G2)/D2)*100</f>
        <v>100</v>
      </c>
      <c r="J2">
        <f>(D2*1000)/C2</f>
        <v>0.47863111501106836</v>
      </c>
      <c r="K2">
        <f>(G2/D2)*100</f>
        <v>64.583333333333343</v>
      </c>
      <c r="L2">
        <f>(F2/D2)*100</f>
        <v>35.416666666666671</v>
      </c>
      <c r="M2">
        <f>E2-(F2+G2)</f>
        <v>0</v>
      </c>
    </row>
    <row r="3" spans="1:13" x14ac:dyDescent="0.3">
      <c r="A3">
        <v>2</v>
      </c>
      <c r="B3" t="s">
        <v>12</v>
      </c>
      <c r="C3">
        <v>4013</v>
      </c>
      <c r="D3">
        <v>2</v>
      </c>
      <c r="E3">
        <v>2</v>
      </c>
      <c r="F3">
        <v>0.5</v>
      </c>
      <c r="G3">
        <v>1.5</v>
      </c>
      <c r="H3">
        <f t="shared" ref="H3:H8" si="0">D3-(F3+G3)</f>
        <v>0</v>
      </c>
      <c r="I3">
        <f t="shared" ref="I3:I8" si="1">((F3+G3)/D3)*100</f>
        <v>100</v>
      </c>
      <c r="J3">
        <f t="shared" ref="J3:J8" si="2">(D3*1000)/C3</f>
        <v>0.49838026414154002</v>
      </c>
      <c r="K3">
        <f t="shared" ref="K3:K8" si="3">(G3/D3)*100</f>
        <v>75</v>
      </c>
      <c r="L3">
        <f t="shared" ref="L3:L8" si="4">(F3/D3)*100</f>
        <v>25</v>
      </c>
      <c r="M3">
        <f t="shared" ref="M3:M8" si="5">E3-(F3+G3)</f>
        <v>0</v>
      </c>
    </row>
    <row r="4" spans="1:13" x14ac:dyDescent="0.3">
      <c r="A4">
        <v>3</v>
      </c>
      <c r="B4" t="s">
        <v>13</v>
      </c>
      <c r="C4">
        <v>4644</v>
      </c>
      <c r="D4">
        <v>0.95</v>
      </c>
      <c r="E4">
        <v>0.95</v>
      </c>
      <c r="F4">
        <v>0.53200000000000003</v>
      </c>
      <c r="G4">
        <v>0.41799999999999998</v>
      </c>
      <c r="H4">
        <f t="shared" si="0"/>
        <v>0</v>
      </c>
      <c r="I4">
        <f t="shared" si="1"/>
        <v>100</v>
      </c>
      <c r="J4">
        <f t="shared" si="2"/>
        <v>0.20456503014642549</v>
      </c>
      <c r="K4">
        <f t="shared" si="3"/>
        <v>44</v>
      </c>
      <c r="L4">
        <f t="shared" si="4"/>
        <v>56.000000000000007</v>
      </c>
      <c r="M4">
        <f t="shared" si="5"/>
        <v>0</v>
      </c>
    </row>
    <row r="5" spans="1:13" x14ac:dyDescent="0.3">
      <c r="A5">
        <v>4</v>
      </c>
      <c r="B5" t="s">
        <v>14</v>
      </c>
      <c r="C5">
        <v>12190</v>
      </c>
      <c r="D5">
        <v>4.8</v>
      </c>
      <c r="E5">
        <v>4.8</v>
      </c>
      <c r="F5">
        <v>1.5</v>
      </c>
      <c r="G5">
        <v>3.3</v>
      </c>
      <c r="H5">
        <f t="shared" si="0"/>
        <v>0</v>
      </c>
      <c r="I5">
        <f t="shared" si="1"/>
        <v>100</v>
      </c>
      <c r="J5">
        <f t="shared" si="2"/>
        <v>0.39376538146021328</v>
      </c>
      <c r="K5">
        <f t="shared" si="3"/>
        <v>68.75</v>
      </c>
      <c r="L5">
        <f t="shared" si="4"/>
        <v>31.25</v>
      </c>
      <c r="M5">
        <f t="shared" si="5"/>
        <v>0</v>
      </c>
    </row>
    <row r="6" spans="1:13" x14ac:dyDescent="0.3">
      <c r="A6">
        <v>5</v>
      </c>
      <c r="B6" t="s">
        <v>15</v>
      </c>
      <c r="C6">
        <v>10450</v>
      </c>
      <c r="D6">
        <v>4.8</v>
      </c>
      <c r="E6">
        <v>4.8</v>
      </c>
      <c r="F6">
        <v>1.25</v>
      </c>
      <c r="G6">
        <v>3.55</v>
      </c>
      <c r="H6">
        <f t="shared" si="0"/>
        <v>0</v>
      </c>
      <c r="I6">
        <f t="shared" si="1"/>
        <v>100</v>
      </c>
      <c r="J6">
        <f t="shared" si="2"/>
        <v>0.45933014354066987</v>
      </c>
      <c r="K6">
        <f t="shared" si="3"/>
        <v>73.958333333333343</v>
      </c>
      <c r="L6">
        <f t="shared" si="4"/>
        <v>26.041666666666668</v>
      </c>
      <c r="M6">
        <f t="shared" si="5"/>
        <v>0</v>
      </c>
    </row>
    <row r="7" spans="1:13" x14ac:dyDescent="0.3">
      <c r="A7">
        <v>6</v>
      </c>
      <c r="B7" t="s">
        <v>16</v>
      </c>
      <c r="C7">
        <v>5868</v>
      </c>
      <c r="D7">
        <v>2.7</v>
      </c>
      <c r="E7">
        <v>2.7</v>
      </c>
      <c r="F7">
        <v>0.5</v>
      </c>
      <c r="G7">
        <v>2.2000000000000002</v>
      </c>
      <c r="H7">
        <f t="shared" si="0"/>
        <v>0</v>
      </c>
      <c r="I7">
        <f t="shared" si="1"/>
        <v>100</v>
      </c>
      <c r="J7">
        <f t="shared" si="2"/>
        <v>0.46012269938650308</v>
      </c>
      <c r="K7">
        <f t="shared" si="3"/>
        <v>81.481481481481495</v>
      </c>
      <c r="L7">
        <f t="shared" si="4"/>
        <v>18.518518518518519</v>
      </c>
      <c r="M7">
        <f t="shared" si="5"/>
        <v>0</v>
      </c>
    </row>
    <row r="8" spans="1:13" x14ac:dyDescent="0.3">
      <c r="A8">
        <v>7</v>
      </c>
      <c r="B8" t="s">
        <v>17</v>
      </c>
      <c r="C8">
        <v>10244</v>
      </c>
      <c r="D8">
        <v>5.6</v>
      </c>
      <c r="E8">
        <v>5.6</v>
      </c>
      <c r="F8">
        <v>2.5</v>
      </c>
      <c r="G8">
        <v>3.1</v>
      </c>
      <c r="H8">
        <f t="shared" si="0"/>
        <v>0</v>
      </c>
      <c r="I8">
        <f t="shared" si="1"/>
        <v>100</v>
      </c>
      <c r="J8">
        <f t="shared" si="2"/>
        <v>0.54666146036704411</v>
      </c>
      <c r="K8">
        <f t="shared" si="3"/>
        <v>55.357142857142861</v>
      </c>
      <c r="L8">
        <f t="shared" si="4"/>
        <v>44.642857142857146</v>
      </c>
      <c r="M8">
        <f t="shared" si="5"/>
        <v>0</v>
      </c>
    </row>
    <row r="9" spans="1:13" s="1" customFormat="1" x14ac:dyDescent="0.3">
      <c r="C9" s="1">
        <f>SUM(C2:C8)</f>
        <v>147695</v>
      </c>
      <c r="D9" s="1">
        <f t="shared" ref="D9:G9" si="6">SUM(D2:D8)</f>
        <v>68.849999999999994</v>
      </c>
      <c r="E9" s="1">
        <f t="shared" si="6"/>
        <v>68.849999999999994</v>
      </c>
      <c r="F9" s="1">
        <f t="shared" si="6"/>
        <v>23.782</v>
      </c>
      <c r="G9" s="1">
        <f t="shared" si="6"/>
        <v>45.067999999999998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C9D8-D7CC-41C8-A879-72C6A4ECF169}">
  <dimension ref="A1:M10"/>
  <sheetViews>
    <sheetView tabSelected="1" topLeftCell="F1" workbookViewId="0">
      <selection activeCell="H5" sqref="H5"/>
    </sheetView>
  </sheetViews>
  <sheetFormatPr defaultRowHeight="14.4" x14ac:dyDescent="0.3"/>
  <cols>
    <col min="1" max="1" width="6.5546875" bestFit="1" customWidth="1"/>
    <col min="2" max="2" width="34.88671875" bestFit="1" customWidth="1"/>
    <col min="3" max="3" width="15.44140625" bestFit="1" customWidth="1"/>
    <col min="4" max="4" width="24.6640625" bestFit="1" customWidth="1"/>
    <col min="5" max="5" width="23.77734375" bestFit="1" customWidth="1"/>
    <col min="6" max="6" width="22.44140625" bestFit="1" customWidth="1"/>
    <col min="7" max="7" width="15" bestFit="1" customWidth="1"/>
    <col min="8" max="8" width="21.5546875" bestFit="1" customWidth="1"/>
    <col min="9" max="9" width="11.88671875" bestFit="1" customWidth="1"/>
    <col min="10" max="10" width="22.33203125" bestFit="1" customWidth="1"/>
    <col min="11" max="11" width="20.5546875" bestFit="1" customWidth="1"/>
    <col min="12" max="12" width="17.88671875" bestFit="1" customWidth="1"/>
    <col min="13" max="13" width="28.21875" bestFit="1" customWidth="1"/>
  </cols>
  <sheetData>
    <row r="1" spans="1:13" x14ac:dyDescent="0.3">
      <c r="A1" t="s">
        <v>9</v>
      </c>
      <c r="B1" t="s">
        <v>10</v>
      </c>
      <c r="C1" s="1" t="s">
        <v>33</v>
      </c>
      <c r="D1" s="1" t="s">
        <v>19</v>
      </c>
      <c r="E1" s="1" t="s">
        <v>20</v>
      </c>
      <c r="F1" s="1" t="s">
        <v>21</v>
      </c>
      <c r="G1" s="1" t="s">
        <v>34</v>
      </c>
      <c r="H1" t="s">
        <v>35</v>
      </c>
      <c r="I1" t="s">
        <v>24</v>
      </c>
      <c r="J1" t="s">
        <v>30</v>
      </c>
      <c r="K1" t="s">
        <v>31</v>
      </c>
      <c r="L1" t="s">
        <v>29</v>
      </c>
      <c r="M1" t="s">
        <v>36</v>
      </c>
    </row>
    <row r="2" spans="1:13" x14ac:dyDescent="0.3">
      <c r="A2">
        <v>1</v>
      </c>
      <c r="B2" t="s">
        <v>11</v>
      </c>
      <c r="C2">
        <v>100286</v>
      </c>
      <c r="D2">
        <v>49.12</v>
      </c>
      <c r="E2">
        <v>49.12</v>
      </c>
      <c r="F2">
        <v>24.08</v>
      </c>
      <c r="G2">
        <v>25.04</v>
      </c>
      <c r="H2">
        <f>D2-(F2+G2)</f>
        <v>0</v>
      </c>
      <c r="I2">
        <f>((F2+G2)/D2)*100</f>
        <v>100</v>
      </c>
      <c r="J2">
        <f>(D2*1000)/C2</f>
        <v>0.48979917436132658</v>
      </c>
      <c r="K2">
        <f>(G2/D2)*100</f>
        <v>50.977198697068403</v>
      </c>
      <c r="L2">
        <f>(F2/D2)*100</f>
        <v>49.022801302931597</v>
      </c>
      <c r="M2">
        <f>E2-(F2+G2)</f>
        <v>0</v>
      </c>
    </row>
    <row r="3" spans="1:13" x14ac:dyDescent="0.3">
      <c r="A3">
        <v>2</v>
      </c>
      <c r="B3" t="s">
        <v>12</v>
      </c>
      <c r="C3">
        <v>4013</v>
      </c>
      <c r="D3">
        <v>2.2000000000000002</v>
      </c>
      <c r="E3">
        <v>2.2000000000000002</v>
      </c>
      <c r="F3">
        <v>1.2</v>
      </c>
      <c r="G3">
        <v>1</v>
      </c>
      <c r="H3">
        <f t="shared" ref="H3:H8" si="0">D3-(F3+G3)</f>
        <v>0</v>
      </c>
      <c r="I3">
        <f t="shared" ref="I3:I8" si="1">((F3+G3)/D3)*100</f>
        <v>100</v>
      </c>
      <c r="J3">
        <f>(D3*1000)/C3</f>
        <v>0.54821829055569404</v>
      </c>
      <c r="K3">
        <f t="shared" ref="K3:K8" si="2">(G3/D3)*100</f>
        <v>45.454545454545453</v>
      </c>
      <c r="L3">
        <f t="shared" ref="L3:L8" si="3">(F3/D3)*100</f>
        <v>54.54545454545454</v>
      </c>
      <c r="M3">
        <f t="shared" ref="M3:M8" si="4">E3-(F3+G3)</f>
        <v>0</v>
      </c>
    </row>
    <row r="4" spans="1:13" x14ac:dyDescent="0.3">
      <c r="A4">
        <v>3</v>
      </c>
      <c r="B4" t="s">
        <v>13</v>
      </c>
      <c r="C4">
        <v>4644</v>
      </c>
      <c r="D4">
        <v>0.76</v>
      </c>
      <c r="E4">
        <v>0.76</v>
      </c>
      <c r="F4">
        <v>0.49</v>
      </c>
      <c r="G4">
        <v>0.27</v>
      </c>
      <c r="H4">
        <f t="shared" si="0"/>
        <v>0</v>
      </c>
      <c r="I4">
        <f t="shared" si="1"/>
        <v>100</v>
      </c>
      <c r="J4">
        <f>(D4*1000)/C4</f>
        <v>0.16365202411714039</v>
      </c>
      <c r="K4">
        <f t="shared" si="2"/>
        <v>35.526315789473685</v>
      </c>
      <c r="L4">
        <f t="shared" si="3"/>
        <v>64.473684210526315</v>
      </c>
      <c r="M4">
        <f t="shared" si="4"/>
        <v>0</v>
      </c>
    </row>
    <row r="5" spans="1:13" x14ac:dyDescent="0.3">
      <c r="A5">
        <v>4</v>
      </c>
      <c r="B5" t="s">
        <v>14</v>
      </c>
      <c r="C5">
        <v>12190</v>
      </c>
      <c r="D5">
        <v>5</v>
      </c>
      <c r="E5">
        <v>5</v>
      </c>
      <c r="F5">
        <v>3.1</v>
      </c>
      <c r="G5">
        <v>1.9</v>
      </c>
      <c r="H5">
        <f t="shared" si="0"/>
        <v>0</v>
      </c>
      <c r="I5">
        <f t="shared" si="1"/>
        <v>100</v>
      </c>
      <c r="J5">
        <f>(D5*1000)/C5</f>
        <v>0.41017227235438886</v>
      </c>
      <c r="K5">
        <f t="shared" si="2"/>
        <v>38</v>
      </c>
      <c r="L5">
        <f t="shared" si="3"/>
        <v>62</v>
      </c>
      <c r="M5">
        <f t="shared" si="4"/>
        <v>0</v>
      </c>
    </row>
    <row r="6" spans="1:13" x14ac:dyDescent="0.3">
      <c r="A6">
        <v>5</v>
      </c>
      <c r="B6" t="s">
        <v>15</v>
      </c>
      <c r="C6">
        <v>10450</v>
      </c>
      <c r="D6">
        <v>4.0999999999999996</v>
      </c>
      <c r="E6">
        <v>4.0999999999999996</v>
      </c>
      <c r="F6">
        <v>2.7</v>
      </c>
      <c r="G6">
        <v>1.4</v>
      </c>
      <c r="H6">
        <f t="shared" si="0"/>
        <v>0</v>
      </c>
      <c r="I6">
        <f t="shared" si="1"/>
        <v>100</v>
      </c>
      <c r="J6">
        <f>(D6*1000)/C6</f>
        <v>0.3923444976076555</v>
      </c>
      <c r="K6">
        <f t="shared" si="2"/>
        <v>34.146341463414636</v>
      </c>
      <c r="L6">
        <f t="shared" si="3"/>
        <v>65.853658536585385</v>
      </c>
      <c r="M6">
        <f t="shared" si="4"/>
        <v>0</v>
      </c>
    </row>
    <row r="7" spans="1:13" x14ac:dyDescent="0.3">
      <c r="A7">
        <v>6</v>
      </c>
      <c r="B7" t="s">
        <v>16</v>
      </c>
      <c r="C7">
        <v>5868</v>
      </c>
      <c r="D7">
        <v>3</v>
      </c>
      <c r="E7">
        <v>3</v>
      </c>
      <c r="F7">
        <v>1.5</v>
      </c>
      <c r="G7">
        <v>1.5</v>
      </c>
      <c r="H7">
        <f t="shared" si="0"/>
        <v>0</v>
      </c>
      <c r="I7">
        <f t="shared" si="1"/>
        <v>100</v>
      </c>
      <c r="J7">
        <f>(D7*1000)/C7</f>
        <v>0.5112474437627812</v>
      </c>
      <c r="K7">
        <f t="shared" si="2"/>
        <v>50</v>
      </c>
      <c r="L7">
        <f t="shared" si="3"/>
        <v>50</v>
      </c>
      <c r="M7">
        <f t="shared" si="4"/>
        <v>0</v>
      </c>
    </row>
    <row r="8" spans="1:13" x14ac:dyDescent="0.3">
      <c r="A8">
        <v>7</v>
      </c>
      <c r="B8" t="s">
        <v>17</v>
      </c>
      <c r="C8">
        <v>10244</v>
      </c>
      <c r="D8">
        <v>5.5</v>
      </c>
      <c r="E8">
        <v>5.5</v>
      </c>
      <c r="F8">
        <v>3.5</v>
      </c>
      <c r="G8">
        <v>2</v>
      </c>
      <c r="H8">
        <f t="shared" si="0"/>
        <v>0</v>
      </c>
      <c r="I8">
        <f t="shared" si="1"/>
        <v>100</v>
      </c>
      <c r="J8">
        <f>(D8*1000)/C8</f>
        <v>0.53689964857477546</v>
      </c>
      <c r="K8">
        <f t="shared" si="2"/>
        <v>36.363636363636367</v>
      </c>
      <c r="L8">
        <f t="shared" si="3"/>
        <v>63.636363636363633</v>
      </c>
      <c r="M8">
        <f t="shared" si="4"/>
        <v>0</v>
      </c>
    </row>
    <row r="9" spans="1:13" s="1" customFormat="1" x14ac:dyDescent="0.3">
      <c r="B9" s="1" t="s">
        <v>37</v>
      </c>
      <c r="C9" s="1">
        <f>SUM(C2:C8)</f>
        <v>147695</v>
      </c>
      <c r="D9" s="1">
        <f t="shared" ref="D9:M9" si="5">SUM(D2:D8)</f>
        <v>69.680000000000007</v>
      </c>
      <c r="E9" s="1">
        <f t="shared" si="5"/>
        <v>69.680000000000007</v>
      </c>
      <c r="F9" s="1">
        <f t="shared" si="5"/>
        <v>36.569999999999993</v>
      </c>
      <c r="G9" s="1">
        <f t="shared" si="5"/>
        <v>33.11</v>
      </c>
      <c r="H9" s="1">
        <f t="shared" si="5"/>
        <v>0</v>
      </c>
      <c r="I9" s="1">
        <f t="shared" si="5"/>
        <v>700</v>
      </c>
      <c r="J9" s="1">
        <f t="shared" si="5"/>
        <v>3.052333351333762</v>
      </c>
      <c r="K9" s="1">
        <f t="shared" si="5"/>
        <v>290.46803776813852</v>
      </c>
      <c r="L9" s="1">
        <f t="shared" si="5"/>
        <v>409.53196223186148</v>
      </c>
      <c r="M9" s="1">
        <f t="shared" si="5"/>
        <v>0</v>
      </c>
    </row>
    <row r="10" spans="1:13" s="1" customFormat="1" x14ac:dyDescent="0.3">
      <c r="B10" s="1" t="s">
        <v>38</v>
      </c>
      <c r="C10" s="1">
        <f>AVERAGE(C2:C8)</f>
        <v>21099.285714285714</v>
      </c>
      <c r="D10" s="1">
        <f t="shared" ref="D10:M10" si="6">AVERAGE(D2:D8)</f>
        <v>9.9542857142857155</v>
      </c>
      <c r="E10" s="1">
        <f t="shared" si="6"/>
        <v>9.9542857142857155</v>
      </c>
      <c r="F10" s="1">
        <f t="shared" si="6"/>
        <v>5.2242857142857133</v>
      </c>
      <c r="G10" s="1">
        <f t="shared" si="6"/>
        <v>4.7299999999999995</v>
      </c>
      <c r="H10" s="1">
        <f t="shared" si="6"/>
        <v>0</v>
      </c>
      <c r="I10" s="1">
        <f t="shared" si="6"/>
        <v>100</v>
      </c>
      <c r="J10" s="1">
        <f t="shared" si="6"/>
        <v>0.43604762161910887</v>
      </c>
      <c r="K10" s="1">
        <f t="shared" si="6"/>
        <v>41.495433966876931</v>
      </c>
      <c r="L10" s="1">
        <f t="shared" si="6"/>
        <v>58.504566033123069</v>
      </c>
      <c r="M10" s="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2017-18</vt:lpstr>
      <vt:lpstr>2019-20</vt:lpstr>
      <vt:lpstr>2020-21</vt:lpstr>
      <vt:lpstr>2021-22</vt:lpstr>
      <vt:lpstr>2022-23</vt:lpstr>
      <vt:lpstr>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Vijol Lobo</dc:creator>
  <cp:lastModifiedBy>Vijol Lobo</cp:lastModifiedBy>
  <dcterms:created xsi:type="dcterms:W3CDTF">2025-04-17T22:08:58Z</dcterms:created>
  <dcterms:modified xsi:type="dcterms:W3CDTF">2025-04-19T23:32:44Z</dcterms:modified>
</cp:coreProperties>
</file>