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riia\Desktop\віка\сатпр\"/>
    </mc:Choice>
  </mc:AlternateContent>
  <bookViews>
    <workbookView xWindow="0" yWindow="0" windowWidth="23040" windowHeight="9192" activeTab="2"/>
  </bookViews>
  <sheets>
    <sheet name="Етап 1" sheetId="1" r:id="rId1"/>
    <sheet name="Етап 2" sheetId="2" r:id="rId2"/>
    <sheet name="Етап 3" sheetId="3" r:id="rId3"/>
    <sheet name="Етап 4" sheetId="4" r:id="rId4"/>
    <sheet name="Етап 5" sheetId="5" r:id="rId5"/>
  </sheets>
  <calcPr calcId="162913"/>
</workbook>
</file>

<file path=xl/calcChain.xml><?xml version="1.0" encoding="utf-8"?>
<calcChain xmlns="http://schemas.openxmlformats.org/spreadsheetml/2006/main">
  <c r="K7" i="1" l="1"/>
  <c r="C15" i="4" l="1"/>
  <c r="C7" i="3"/>
  <c r="C8" i="3" s="1"/>
  <c r="B7" i="3"/>
  <c r="B6" i="3"/>
  <c r="B8" i="3" s="1"/>
  <c r="D18" i="3"/>
  <c r="C17" i="3"/>
  <c r="C18" i="3" s="1"/>
  <c r="B17" i="3"/>
  <c r="E17" i="3" s="1"/>
  <c r="E16" i="3"/>
  <c r="B16" i="3"/>
  <c r="E15" i="3"/>
  <c r="D8" i="3"/>
  <c r="G7" i="3"/>
  <c r="G6" i="3"/>
  <c r="E6" i="3"/>
  <c r="G5" i="3"/>
  <c r="E5" i="3"/>
  <c r="B18" i="3" l="1"/>
  <c r="E18" i="3"/>
  <c r="F16" i="3" s="1"/>
  <c r="E7" i="3"/>
  <c r="B6" i="1"/>
  <c r="C6" i="1"/>
  <c r="B13" i="1"/>
  <c r="C13" i="1"/>
  <c r="D7" i="1"/>
  <c r="F17" i="3" l="1"/>
  <c r="F15" i="3"/>
  <c r="E8" i="3"/>
  <c r="D18" i="4"/>
  <c r="C17" i="4"/>
  <c r="C18" i="4" s="1"/>
  <c r="B17" i="4"/>
  <c r="B18" i="4"/>
  <c r="E15" i="4"/>
  <c r="D8" i="4"/>
  <c r="G7" i="4"/>
  <c r="C7" i="4"/>
  <c r="C8" i="4" s="1"/>
  <c r="B7" i="4"/>
  <c r="G6" i="4"/>
  <c r="B6" i="4"/>
  <c r="E6" i="4" s="1"/>
  <c r="G5" i="4"/>
  <c r="E5" i="4"/>
  <c r="D18" i="2"/>
  <c r="C17" i="2"/>
  <c r="C18" i="2" s="1"/>
  <c r="B17" i="2"/>
  <c r="E17" i="2" s="1"/>
  <c r="B16" i="2"/>
  <c r="E16" i="2" s="1"/>
  <c r="E15" i="2"/>
  <c r="D8" i="2"/>
  <c r="G7" i="2"/>
  <c r="C7" i="2"/>
  <c r="C8" i="2" s="1"/>
  <c r="B7" i="2"/>
  <c r="E7" i="2" s="1"/>
  <c r="G6" i="2"/>
  <c r="B6" i="2"/>
  <c r="E6" i="2" s="1"/>
  <c r="G5" i="2"/>
  <c r="E5" i="2"/>
  <c r="D14" i="1"/>
  <c r="C14" i="1"/>
  <c r="E13" i="1"/>
  <c r="E12" i="1"/>
  <c r="E11" i="1"/>
  <c r="C7" i="1"/>
  <c r="E4" i="1"/>
  <c r="E17" i="4" l="1"/>
  <c r="F18" i="3"/>
  <c r="F6" i="3"/>
  <c r="H6" i="3" s="1"/>
  <c r="F5" i="3"/>
  <c r="H5" i="3" s="1"/>
  <c r="F7" i="3"/>
  <c r="H7" i="3" s="1"/>
  <c r="B7" i="1"/>
  <c r="E6" i="1"/>
  <c r="B18" i="2"/>
  <c r="B8" i="2"/>
  <c r="E16" i="4"/>
  <c r="E18" i="4" s="1"/>
  <c r="F17" i="4" s="1"/>
  <c r="E5" i="1"/>
  <c r="E7" i="4"/>
  <c r="E18" i="2"/>
  <c r="F15" i="2" s="1"/>
  <c r="E14" i="1"/>
  <c r="F12" i="1" s="1"/>
  <c r="E8" i="2"/>
  <c r="F7" i="2" s="1"/>
  <c r="F13" i="1"/>
  <c r="C21" i="1"/>
  <c r="F6" i="2"/>
  <c r="B8" i="4"/>
  <c r="F5" i="2"/>
  <c r="B14" i="1"/>
  <c r="H5" i="2" l="1"/>
  <c r="H6" i="2"/>
  <c r="F16" i="2"/>
  <c r="F8" i="3"/>
  <c r="C4" i="5"/>
  <c r="F15" i="4"/>
  <c r="E7" i="1"/>
  <c r="B19" i="1" s="1"/>
  <c r="E8" i="4"/>
  <c r="F16" i="4"/>
  <c r="F8" i="2"/>
  <c r="B3" i="5"/>
  <c r="F11" i="1"/>
  <c r="F14" i="1" s="1"/>
  <c r="C19" i="1"/>
  <c r="C20" i="1"/>
  <c r="F17" i="2"/>
  <c r="J4" i="2"/>
  <c r="J6" i="2" s="1"/>
  <c r="J8" i="2" s="1"/>
  <c r="H7" i="2" l="1"/>
  <c r="B5" i="5" s="1"/>
  <c r="D19" i="1"/>
  <c r="F18" i="4"/>
  <c r="B20" i="1"/>
  <c r="D20" i="1" s="1"/>
  <c r="C22" i="1"/>
  <c r="K10" i="1"/>
  <c r="K12" i="1" s="1"/>
  <c r="K14" i="1" s="1"/>
  <c r="F5" i="1"/>
  <c r="J4" i="3"/>
  <c r="J6" i="3" s="1"/>
  <c r="J8" i="3" s="1"/>
  <c r="C3" i="5"/>
  <c r="J14" i="3"/>
  <c r="J16" i="3" s="1"/>
  <c r="J18" i="3" s="1"/>
  <c r="B4" i="5"/>
  <c r="F6" i="1"/>
  <c r="F4" i="1"/>
  <c r="B21" i="1"/>
  <c r="D21" i="1" s="1"/>
  <c r="C5" i="5"/>
  <c r="F5" i="4"/>
  <c r="H5" i="4" s="1"/>
  <c r="F6" i="4"/>
  <c r="H6" i="4" s="1"/>
  <c r="J14" i="4"/>
  <c r="J16" i="4" s="1"/>
  <c r="J18" i="4" s="1"/>
  <c r="F7" i="4"/>
  <c r="J14" i="2"/>
  <c r="J16" i="2" s="1"/>
  <c r="J18" i="2" s="1"/>
  <c r="D3" i="5"/>
  <c r="F18" i="2"/>
  <c r="H7" i="4" l="1"/>
  <c r="D5" i="5" s="1"/>
  <c r="K3" i="1"/>
  <c r="K5" i="1" s="1"/>
  <c r="B22" i="1"/>
  <c r="D4" i="5"/>
  <c r="J4" i="4"/>
  <c r="J6" i="4" s="1"/>
  <c r="J8" i="4" s="1"/>
  <c r="F8" i="4"/>
  <c r="F7" i="1"/>
  <c r="B2" i="5"/>
  <c r="C2" i="5"/>
  <c r="D22" i="1"/>
  <c r="D2" i="5"/>
  <c r="E3" i="5" l="1"/>
  <c r="E5" i="5"/>
  <c r="E4" i="5"/>
  <c r="G7" i="5" s="1"/>
</calcChain>
</file>

<file path=xl/sharedStrings.xml><?xml version="1.0" encoding="utf-8"?>
<sst xmlns="http://schemas.openxmlformats.org/spreadsheetml/2006/main" count="162" uniqueCount="52">
  <si>
    <t>K1</t>
  </si>
  <si>
    <t>K2</t>
  </si>
  <si>
    <t>K3</t>
  </si>
  <si>
    <t>λ</t>
  </si>
  <si>
    <t>ИС=(λ-n)/(n-1)</t>
  </si>
  <si>
    <t>CC</t>
  </si>
  <si>
    <t>SUM</t>
  </si>
  <si>
    <t>ОС=ИС/СС</t>
  </si>
  <si>
    <t>МО</t>
  </si>
  <si>
    <t>К1</t>
  </si>
  <si>
    <t>К2</t>
  </si>
  <si>
    <t>К3</t>
  </si>
  <si>
    <t xml:space="preserve">Этап2 </t>
  </si>
  <si>
    <t>S</t>
  </si>
  <si>
    <t xml:space="preserve">Этап3 </t>
  </si>
  <si>
    <t xml:space="preserve">Этап4 </t>
  </si>
  <si>
    <t>Глобальні пріоритети</t>
  </si>
  <si>
    <t>Матриця порівнянь (експерт 1)</t>
  </si>
  <si>
    <t>Матриця порівнянь (експерт 2)</t>
  </si>
  <si>
    <t>ІС=(λ-n)/(n-1)</t>
  </si>
  <si>
    <t>ОС=ІС/СС</t>
  </si>
  <si>
    <t>Якою мірою (перевага слабка, значна, дуже сильна)?</t>
  </si>
  <si>
    <t>індекс узгодженості</t>
  </si>
  <si>
    <t xml:space="preserve">середнє значення індексу узгодженості </t>
  </si>
  <si>
    <t>відношення узгодженості</t>
  </si>
  <si>
    <t>власне значення матриці</t>
  </si>
  <si>
    <t xml:space="preserve">Ціна </t>
  </si>
  <si>
    <t xml:space="preserve">Якість </t>
  </si>
  <si>
    <t xml:space="preserve">Бренд </t>
  </si>
  <si>
    <t>Вибір найкращого ПК</t>
  </si>
  <si>
    <t>ПК1</t>
  </si>
  <si>
    <t>ПК2</t>
  </si>
  <si>
    <t>ПК3</t>
  </si>
  <si>
    <t>Експерт 2</t>
  </si>
  <si>
    <t>Експерт 1</t>
  </si>
  <si>
    <t>Слід зупинити свій вибір на альтернативі з максимальним значенням глобального пріоритету =</t>
  </si>
  <si>
    <t>Вопрос - Яка програма вигідніша, зважаючи на ціну</t>
  </si>
  <si>
    <t>Вопрос - Яка програма вигідніша, зважаючи на якість</t>
  </si>
  <si>
    <t>Вопрос - Яка програма вигідніша, зважаючи на бренд</t>
  </si>
  <si>
    <t>Wi</t>
  </si>
  <si>
    <t>Wнорм</t>
  </si>
  <si>
    <t>Wнорм1</t>
  </si>
  <si>
    <t>Wнорм2</t>
  </si>
  <si>
    <t>К1-ціна</t>
  </si>
  <si>
    <t>К2 - якість</t>
  </si>
  <si>
    <t>К3 - бренд</t>
  </si>
  <si>
    <t>Ціна</t>
  </si>
  <si>
    <t>Якість</t>
  </si>
  <si>
    <t>Бренд</t>
  </si>
  <si>
    <t>Мета</t>
  </si>
  <si>
    <t>Критерій</t>
  </si>
  <si>
    <t>Альтернатива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</si>
</sst>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3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Inconsolata"/>
    </font>
    <font>
      <b/>
      <sz val="11"/>
      <color rgb="FF385623"/>
      <name val="Times New Roman"/>
      <family val="1"/>
      <charset val="204"/>
    </font>
    <font>
      <b/>
      <sz val="12"/>
      <color rgb="FF002060"/>
      <name val="Times New Roman"/>
      <family val="1"/>
      <charset val="204"/>
    </font>
    <font>
      <sz val="12"/>
      <name val="Calibri"/>
      <family val="2"/>
      <charset val="204"/>
    </font>
    <font>
      <b/>
      <sz val="10"/>
      <color rgb="FFFF0000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6AA84F"/>
      <name val="Arial"/>
      <family val="2"/>
      <charset val="204"/>
    </font>
    <font>
      <sz val="11"/>
      <color rgb="FF6AA84F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color rgb="FF9CDCFE"/>
      <name val="Consolas"/>
      <family val="3"/>
      <charset val="204"/>
    </font>
    <font>
      <sz val="10"/>
      <color rgb="FF000000"/>
      <name val="Arial"/>
      <family val="2"/>
      <charset val="204"/>
    </font>
    <font>
      <sz val="12"/>
      <name val="Arimo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color theme="1"/>
      <name val="Arimo"/>
    </font>
    <font>
      <sz val="12"/>
      <color theme="1"/>
      <name val="Arial"/>
      <family val="2"/>
      <charset val="204"/>
    </font>
    <font>
      <b/>
      <sz val="10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5" xfId="0" applyFont="1" applyBorder="1"/>
    <xf numFmtId="0" fontId="6" fillId="0" borderId="3" xfId="0" applyFont="1" applyBorder="1"/>
    <xf numFmtId="0" fontId="5" fillId="4" borderId="3" xfId="0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/>
    <xf numFmtId="4" fontId="6" fillId="2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0" fontId="5" fillId="4" borderId="3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4" xfId="0" applyFont="1" applyBorder="1"/>
    <xf numFmtId="0" fontId="8" fillId="0" borderId="3" xfId="0" applyFont="1" applyBorder="1"/>
    <xf numFmtId="4" fontId="5" fillId="4" borderId="3" xfId="0" applyNumberFormat="1" applyFont="1" applyFill="1" applyBorder="1" applyAlignment="1">
      <alignment horizontal="right"/>
    </xf>
    <xf numFmtId="0" fontId="4" fillId="0" borderId="4" xfId="0" applyFont="1" applyBorder="1"/>
    <xf numFmtId="0" fontId="5" fillId="7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64" fontId="9" fillId="8" borderId="4" xfId="0" applyNumberFormat="1" applyFont="1" applyFill="1" applyBorder="1"/>
    <xf numFmtId="0" fontId="6" fillId="0" borderId="0" xfId="0" applyFont="1" applyAlignment="1">
      <alignment horizontal="right"/>
    </xf>
    <xf numFmtId="1" fontId="5" fillId="0" borderId="4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9" borderId="3" xfId="0" applyFont="1" applyFill="1" applyBorder="1" applyAlignment="1">
      <alignment horizontal="right"/>
    </xf>
    <xf numFmtId="0" fontId="15" fillId="9" borderId="3" xfId="0" applyFont="1" applyFill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8" fillId="0" borderId="0" xfId="0" applyFont="1"/>
    <xf numFmtId="0" fontId="19" fillId="0" borderId="5" xfId="0" applyFont="1" applyBorder="1"/>
    <xf numFmtId="0" fontId="15" fillId="0" borderId="3" xfId="0" applyFont="1" applyBorder="1" applyAlignment="1">
      <alignment horizontal="right"/>
    </xf>
    <xf numFmtId="0" fontId="15" fillId="7" borderId="2" xfId="0" applyFont="1" applyFill="1" applyBorder="1"/>
    <xf numFmtId="0" fontId="15" fillId="7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16" fillId="9" borderId="4" xfId="0" applyFont="1" applyFill="1" applyBorder="1" applyAlignment="1">
      <alignment horizontal="right"/>
    </xf>
    <xf numFmtId="0" fontId="4" fillId="4" borderId="4" xfId="0" applyFont="1" applyFill="1" applyBorder="1"/>
    <xf numFmtId="0" fontId="15" fillId="0" borderId="4" xfId="0" applyFont="1" applyBorder="1" applyAlignment="1">
      <alignment horizontal="right"/>
    </xf>
    <xf numFmtId="10" fontId="5" fillId="4" borderId="4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9" borderId="3" xfId="0" applyFont="1" applyFill="1" applyBorder="1" applyAlignment="1">
      <alignment horizontal="right"/>
    </xf>
    <xf numFmtId="0" fontId="15" fillId="9" borderId="4" xfId="0" applyFont="1" applyFill="1" applyBorder="1" applyAlignment="1">
      <alignment horizontal="right"/>
    </xf>
    <xf numFmtId="0" fontId="4" fillId="0" borderId="5" xfId="0" applyFont="1" applyBorder="1" applyAlignment="1">
      <alignment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4" fillId="0" borderId="3" xfId="0" applyFont="1" applyBorder="1" applyAlignment="1"/>
    <xf numFmtId="164" fontId="5" fillId="3" borderId="3" xfId="0" applyNumberFormat="1" applyFont="1" applyFill="1" applyBorder="1" applyAlignment="1">
      <alignment horizontal="right"/>
    </xf>
    <xf numFmtId="0" fontId="4" fillId="0" borderId="4" xfId="0" applyFont="1" applyBorder="1" applyAlignment="1"/>
    <xf numFmtId="164" fontId="5" fillId="0" borderId="0" xfId="0" applyNumberFormat="1" applyFont="1" applyAlignment="1">
      <alignment horizontal="right"/>
    </xf>
    <xf numFmtId="0" fontId="21" fillId="0" borderId="3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22" fillId="0" borderId="0" xfId="0" applyFont="1" applyAlignment="1"/>
    <xf numFmtId="0" fontId="4" fillId="0" borderId="0" xfId="0" applyFont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/>
    <xf numFmtId="0" fontId="14" fillId="0" borderId="0" xfId="0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15" fillId="10" borderId="3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15" fillId="0" borderId="7" xfId="0" applyFont="1" applyBorder="1" applyAlignment="1">
      <alignment horizontal="center"/>
    </xf>
    <xf numFmtId="0" fontId="16" fillId="9" borderId="7" xfId="0" applyFont="1" applyFill="1" applyBorder="1" applyAlignment="1">
      <alignment horizontal="right"/>
    </xf>
    <xf numFmtId="0" fontId="15" fillId="9" borderId="7" xfId="0" applyFont="1" applyFill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7" borderId="7" xfId="0" applyFont="1" applyFill="1" applyBorder="1"/>
    <xf numFmtId="0" fontId="15" fillId="7" borderId="7" xfId="0" applyFont="1" applyFill="1" applyBorder="1" applyAlignment="1">
      <alignment horizontal="right"/>
    </xf>
    <xf numFmtId="0" fontId="15" fillId="7" borderId="2" xfId="0" applyFont="1" applyFill="1" applyBorder="1" applyAlignment="1">
      <alignment horizontal="right"/>
    </xf>
    <xf numFmtId="0" fontId="6" fillId="0" borderId="3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0" fillId="11" borderId="4" xfId="0" applyFont="1" applyFill="1" applyBorder="1" applyAlignment="1">
      <alignment horizontal="right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/>
    <xf numFmtId="0" fontId="27" fillId="0" borderId="0" xfId="0" applyFont="1" applyBorder="1"/>
    <xf numFmtId="165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/>
    <xf numFmtId="0" fontId="12" fillId="0" borderId="0" xfId="0" applyFont="1" applyBorder="1" applyAlignment="1"/>
    <xf numFmtId="0" fontId="30" fillId="0" borderId="6" xfId="0" applyFont="1" applyBorder="1" applyAlignment="1">
      <alignment horizontal="center" vertical="center" wrapText="1"/>
    </xf>
    <xf numFmtId="0" fontId="24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3" borderId="0" xfId="0" applyFont="1" applyFill="1" applyAlignment="1"/>
    <xf numFmtId="0" fontId="0" fillId="13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4" fillId="13" borderId="0" xfId="0" applyFont="1" applyFill="1" applyAlignment="1"/>
    <xf numFmtId="2" fontId="5" fillId="4" borderId="3" xfId="0" applyNumberFormat="1" applyFont="1" applyFill="1" applyBorder="1" applyAlignment="1">
      <alignment horizontal="right"/>
    </xf>
    <xf numFmtId="2" fontId="5" fillId="4" borderId="4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ru-RU"/>
              <a:t>К1-ціна, К2 - якість, К3 - бренд и Глобальні пріоритети</a:t>
            </a:r>
          </a:p>
        </c:rich>
      </c:tx>
      <c:layout>
        <c:manualLayout>
          <c:xMode val="edge"/>
          <c:yMode val="edge"/>
          <c:x val="0.10339238014545657"/>
          <c:y val="0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'Етап 5'!$A$2</c:f>
              <c:strCache>
                <c:ptCount val="1"/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'Етап 5'!$B$1:$E$1</c:f>
              <c:strCache>
                <c:ptCount val="4"/>
                <c:pt idx="0">
                  <c:v>К1-ціна</c:v>
                </c:pt>
                <c:pt idx="1">
                  <c:v>К2 - якість</c:v>
                </c:pt>
                <c:pt idx="2">
                  <c:v>К3 - бренд</c:v>
                </c:pt>
                <c:pt idx="3">
                  <c:v>Глобальні пріоритети</c:v>
                </c:pt>
              </c:strCache>
            </c:strRef>
          </c:cat>
          <c:val>
            <c:numRef>
              <c:f>'Етап 5'!$B$2:$E$2</c:f>
              <c:numCache>
                <c:formatCode>0.0000</c:formatCode>
                <c:ptCount val="4"/>
                <c:pt idx="0">
                  <c:v>0.21740444353942309</c:v>
                </c:pt>
                <c:pt idx="1">
                  <c:v>0.7163689351154312</c:v>
                </c:pt>
                <c:pt idx="2">
                  <c:v>6.5978143040318002E-2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F-4800-9A98-B791DB982CAD}"/>
            </c:ext>
          </c:extLst>
        </c:ser>
        <c:ser>
          <c:idx val="1"/>
          <c:order val="1"/>
          <c:tx>
            <c:strRef>
              <c:f>'Етап 5'!$A$3</c:f>
              <c:strCache>
                <c:ptCount val="1"/>
                <c:pt idx="0">
                  <c:v>ПК1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'Етап 5'!$B$1:$E$1</c:f>
              <c:strCache>
                <c:ptCount val="4"/>
                <c:pt idx="0">
                  <c:v>К1-ціна</c:v>
                </c:pt>
                <c:pt idx="1">
                  <c:v>К2 - якість</c:v>
                </c:pt>
                <c:pt idx="2">
                  <c:v>К3 - бренд</c:v>
                </c:pt>
                <c:pt idx="3">
                  <c:v>Глобальні пріоритети</c:v>
                </c:pt>
              </c:strCache>
            </c:strRef>
          </c:cat>
          <c:val>
            <c:numRef>
              <c:f>'Етап 5'!$B$3:$E$3</c:f>
              <c:numCache>
                <c:formatCode>General</c:formatCode>
                <c:ptCount val="4"/>
                <c:pt idx="0">
                  <c:v>0.68334046162159912</c:v>
                </c:pt>
                <c:pt idx="1">
                  <c:v>0.56954057945549741</c:v>
                </c:pt>
                <c:pt idx="2">
                  <c:v>0.27635046039787725</c:v>
                </c:pt>
                <c:pt idx="3">
                  <c:v>0.57479552142176549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F-4800-9A98-B791DB982CAD}"/>
            </c:ext>
          </c:extLst>
        </c:ser>
        <c:ser>
          <c:idx val="2"/>
          <c:order val="2"/>
          <c:tx>
            <c:strRef>
              <c:f>'Етап 5'!$A$4</c:f>
              <c:strCache>
                <c:ptCount val="1"/>
                <c:pt idx="0">
                  <c:v>ПК2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'Етап 5'!$B$1:$E$1</c:f>
              <c:strCache>
                <c:ptCount val="4"/>
                <c:pt idx="0">
                  <c:v>К1-ціна</c:v>
                </c:pt>
                <c:pt idx="1">
                  <c:v>К2 - якість</c:v>
                </c:pt>
                <c:pt idx="2">
                  <c:v>К3 - бренд</c:v>
                </c:pt>
                <c:pt idx="3">
                  <c:v>Глобальні пріоритети</c:v>
                </c:pt>
              </c:strCache>
            </c:strRef>
          </c:cat>
          <c:val>
            <c:numRef>
              <c:f>'Етап 5'!$B$4:$E$4</c:f>
              <c:numCache>
                <c:formatCode>General</c:formatCode>
                <c:ptCount val="4"/>
                <c:pt idx="0">
                  <c:v>0.19980996310201241</c:v>
                </c:pt>
                <c:pt idx="1">
                  <c:v>0.34454466579705229</c:v>
                </c:pt>
                <c:pt idx="2">
                  <c:v>0.69861527976904836</c:v>
                </c:pt>
                <c:pt idx="3">
                  <c:v>0.33635400803731619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F-4800-9A98-B791DB982CAD}"/>
            </c:ext>
          </c:extLst>
        </c:ser>
        <c:ser>
          <c:idx val="3"/>
          <c:order val="3"/>
          <c:tx>
            <c:strRef>
              <c:f>'Етап 5'!$A$5</c:f>
              <c:strCache>
                <c:ptCount val="1"/>
                <c:pt idx="0">
                  <c:v>ПК3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'Етап 5'!$B$1:$E$1</c:f>
              <c:strCache>
                <c:ptCount val="4"/>
                <c:pt idx="0">
                  <c:v>К1-ціна</c:v>
                </c:pt>
                <c:pt idx="1">
                  <c:v>К2 - якість</c:v>
                </c:pt>
                <c:pt idx="2">
                  <c:v>К3 - бренд</c:v>
                </c:pt>
                <c:pt idx="3">
                  <c:v>Глобальні пріоритети</c:v>
                </c:pt>
              </c:strCache>
            </c:strRef>
          </c:cat>
          <c:val>
            <c:numRef>
              <c:f>'Етап 5'!$B$5:$E$5</c:f>
              <c:numCache>
                <c:formatCode>General</c:formatCode>
                <c:ptCount val="4"/>
                <c:pt idx="0">
                  <c:v>0.24492870424662452</c:v>
                </c:pt>
                <c:pt idx="1">
                  <c:v>0.10852476926667509</c:v>
                </c:pt>
                <c:pt idx="2">
                  <c:v>0.12827052111465376</c:v>
                </c:pt>
                <c:pt idx="3">
                  <c:v>0.13945541283674401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F-4800-9A98-B791DB98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7920"/>
        <c:axId val="84406784"/>
      </c:radarChart>
      <c:catAx>
        <c:axId val="13857792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4406784"/>
        <c:crosses val="autoZero"/>
        <c:auto val="1"/>
        <c:lblAlgn val="ctr"/>
        <c:lblOffset val="100"/>
        <c:noMultiLvlLbl val="1"/>
      </c:catAx>
      <c:valAx>
        <c:axId val="8440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8577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'Етап 5'!$A$3:$A$5</c:f>
              <c:strCache>
                <c:ptCount val="3"/>
                <c:pt idx="0">
                  <c:v>ПК1</c:v>
                </c:pt>
                <c:pt idx="1">
                  <c:v>ПК2</c:v>
                </c:pt>
                <c:pt idx="2">
                  <c:v>ПК3</c:v>
                </c:pt>
              </c:strCache>
            </c:strRef>
          </c:cat>
          <c:val>
            <c:numRef>
              <c:f>'Етап 5'!$E$3:$E$5</c:f>
              <c:numCache>
                <c:formatCode>General</c:formatCode>
                <c:ptCount val="3"/>
                <c:pt idx="0">
                  <c:v>0.57479552142176549</c:v>
                </c:pt>
                <c:pt idx="1">
                  <c:v>0.33635400803731619</c:v>
                </c:pt>
                <c:pt idx="2">
                  <c:v>0.13945541283674401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46D7-B500-DA9810EF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85056"/>
        <c:axId val="84409088"/>
      </c:barChart>
      <c:catAx>
        <c:axId val="13988505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9088"/>
        <c:crosses val="autoZero"/>
        <c:auto val="1"/>
        <c:lblAlgn val="ctr"/>
        <c:lblOffset val="100"/>
        <c:noMultiLvlLbl val="1"/>
      </c:catAx>
      <c:valAx>
        <c:axId val="84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50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444360</xdr:colOff>
      <xdr:row>11</xdr:row>
      <xdr:rowOff>11541</xdr:rowOff>
    </xdr:from>
    <xdr:to>
      <xdr:col>11</xdr:col>
      <xdr:colOff>926189</xdr:colOff>
      <xdr:row>30</xdr:row>
      <xdr:rowOff>85606</xdr:rowOff>
    </xdr:to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11</xdr:row>
      <xdr:rowOff>85725</xdr:rowOff>
    </xdr:from>
    <xdr:to>
      <xdr:col>6</xdr:col>
      <xdr:colOff>133350</xdr:colOff>
      <xdr:row>30</xdr:row>
      <xdr:rowOff>0</xdr:rowOff>
    </xdr:to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575553</xdr:colOff>
      <xdr:row>10</xdr:row>
      <xdr:rowOff>186447</xdr:rowOff>
    </xdr:from>
    <xdr:to>
      <xdr:col>13</xdr:col>
      <xdr:colOff>575553</xdr:colOff>
      <xdr:row>14</xdr:row>
      <xdr:rowOff>32426</xdr:rowOff>
    </xdr:to>
    <xdr:cxnSp macro="">
      <xdr:nvCxnSpPr>
        <xdr:cNvPr id="6" name="Прямая со стрелкой 5"/>
        <xdr:cNvCxnSpPr/>
      </xdr:nvCxnSpPr>
      <xdr:spPr>
        <a:xfrm>
          <a:off x="15280532" y="2245468"/>
          <a:ext cx="0" cy="624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598251</xdr:colOff>
      <xdr:row>10</xdr:row>
      <xdr:rowOff>168613</xdr:rowOff>
    </xdr:from>
    <xdr:to>
      <xdr:col>15</xdr:col>
      <xdr:colOff>598251</xdr:colOff>
      <xdr:row>14</xdr:row>
      <xdr:rowOff>14592</xdr:rowOff>
    </xdr:to>
    <xdr:cxnSp macro="">
      <xdr:nvCxnSpPr>
        <xdr:cNvPr id="7" name="Прямая со стрелкой 6"/>
        <xdr:cNvCxnSpPr/>
      </xdr:nvCxnSpPr>
      <xdr:spPr>
        <a:xfrm>
          <a:off x="17686506" y="2227634"/>
          <a:ext cx="0" cy="624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596630</xdr:colOff>
      <xdr:row>10</xdr:row>
      <xdr:rowOff>191311</xdr:rowOff>
    </xdr:from>
    <xdr:to>
      <xdr:col>17</xdr:col>
      <xdr:colOff>596630</xdr:colOff>
      <xdr:row>14</xdr:row>
      <xdr:rowOff>37290</xdr:rowOff>
    </xdr:to>
    <xdr:cxnSp macro="">
      <xdr:nvCxnSpPr>
        <xdr:cNvPr id="8" name="Прямая со стрелкой 7"/>
        <xdr:cNvCxnSpPr/>
      </xdr:nvCxnSpPr>
      <xdr:spPr>
        <a:xfrm>
          <a:off x="20068162" y="2250332"/>
          <a:ext cx="0" cy="624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575553</xdr:colOff>
      <xdr:row>16</xdr:row>
      <xdr:rowOff>0</xdr:rowOff>
    </xdr:from>
    <xdr:to>
      <xdr:col>13</xdr:col>
      <xdr:colOff>583659</xdr:colOff>
      <xdr:row>19</xdr:row>
      <xdr:rowOff>24319</xdr:rowOff>
    </xdr:to>
    <xdr:cxnSp macro="">
      <xdr:nvCxnSpPr>
        <xdr:cNvPr id="10" name="Прямая со стрелкой 9"/>
        <xdr:cNvCxnSpPr/>
      </xdr:nvCxnSpPr>
      <xdr:spPr>
        <a:xfrm>
          <a:off x="15280532" y="3226340"/>
          <a:ext cx="8106" cy="60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599872</xdr:colOff>
      <xdr:row>15</xdr:row>
      <xdr:rowOff>186447</xdr:rowOff>
    </xdr:from>
    <xdr:to>
      <xdr:col>15</xdr:col>
      <xdr:colOff>616085</xdr:colOff>
      <xdr:row>19</xdr:row>
      <xdr:rowOff>32426</xdr:rowOff>
    </xdr:to>
    <xdr:cxnSp macro="">
      <xdr:nvCxnSpPr>
        <xdr:cNvPr id="12" name="Прямая со стрелкой 11"/>
        <xdr:cNvCxnSpPr/>
      </xdr:nvCxnSpPr>
      <xdr:spPr>
        <a:xfrm>
          <a:off x="15304851" y="3218234"/>
          <a:ext cx="2399489" cy="624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575553</xdr:colOff>
      <xdr:row>15</xdr:row>
      <xdr:rowOff>186447</xdr:rowOff>
    </xdr:from>
    <xdr:to>
      <xdr:col>17</xdr:col>
      <xdr:colOff>462064</xdr:colOff>
      <xdr:row>19</xdr:row>
      <xdr:rowOff>24319</xdr:rowOff>
    </xdr:to>
    <xdr:cxnSp macro="">
      <xdr:nvCxnSpPr>
        <xdr:cNvPr id="14" name="Прямая со стрелкой 13"/>
        <xdr:cNvCxnSpPr/>
      </xdr:nvCxnSpPr>
      <xdr:spPr>
        <a:xfrm>
          <a:off x="15280532" y="3218234"/>
          <a:ext cx="4653064" cy="616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599873</xdr:colOff>
      <xdr:row>15</xdr:row>
      <xdr:rowOff>170234</xdr:rowOff>
    </xdr:from>
    <xdr:to>
      <xdr:col>15</xdr:col>
      <xdr:colOff>624192</xdr:colOff>
      <xdr:row>19</xdr:row>
      <xdr:rowOff>40532</xdr:rowOff>
    </xdr:to>
    <xdr:cxnSp macro="">
      <xdr:nvCxnSpPr>
        <xdr:cNvPr id="16" name="Прямая со стрелкой 15"/>
        <xdr:cNvCxnSpPr/>
      </xdr:nvCxnSpPr>
      <xdr:spPr>
        <a:xfrm>
          <a:off x="17688128" y="3202021"/>
          <a:ext cx="24319" cy="648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599872</xdr:colOff>
      <xdr:row>16</xdr:row>
      <xdr:rowOff>8107</xdr:rowOff>
    </xdr:from>
    <xdr:to>
      <xdr:col>15</xdr:col>
      <xdr:colOff>616085</xdr:colOff>
      <xdr:row>19</xdr:row>
      <xdr:rowOff>16213</xdr:rowOff>
    </xdr:to>
    <xdr:cxnSp macro="">
      <xdr:nvCxnSpPr>
        <xdr:cNvPr id="18" name="Прямая со стрелкой 17"/>
        <xdr:cNvCxnSpPr/>
      </xdr:nvCxnSpPr>
      <xdr:spPr>
        <a:xfrm flipH="1">
          <a:off x="15304851" y="3234447"/>
          <a:ext cx="2399489" cy="591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632298</xdr:colOff>
      <xdr:row>16</xdr:row>
      <xdr:rowOff>0</xdr:rowOff>
    </xdr:from>
    <xdr:to>
      <xdr:col>17</xdr:col>
      <xdr:colOff>535021</xdr:colOff>
      <xdr:row>19</xdr:row>
      <xdr:rowOff>0</xdr:rowOff>
    </xdr:to>
    <xdr:cxnSp macro="">
      <xdr:nvCxnSpPr>
        <xdr:cNvPr id="20" name="Прямая со стрелкой 19"/>
        <xdr:cNvCxnSpPr/>
      </xdr:nvCxnSpPr>
      <xdr:spPr>
        <a:xfrm>
          <a:off x="17720553" y="3226340"/>
          <a:ext cx="2286000" cy="583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599872</xdr:colOff>
      <xdr:row>16</xdr:row>
      <xdr:rowOff>0</xdr:rowOff>
    </xdr:from>
    <xdr:to>
      <xdr:col>17</xdr:col>
      <xdr:colOff>599872</xdr:colOff>
      <xdr:row>19</xdr:row>
      <xdr:rowOff>32426</xdr:rowOff>
    </xdr:to>
    <xdr:cxnSp macro="">
      <xdr:nvCxnSpPr>
        <xdr:cNvPr id="24" name="Прямая со стрелкой 23"/>
        <xdr:cNvCxnSpPr/>
      </xdr:nvCxnSpPr>
      <xdr:spPr>
        <a:xfrm>
          <a:off x="20071404" y="3226340"/>
          <a:ext cx="0" cy="616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664724</xdr:colOff>
      <xdr:row>16</xdr:row>
      <xdr:rowOff>48639</xdr:rowOff>
    </xdr:from>
    <xdr:to>
      <xdr:col>17</xdr:col>
      <xdr:colOff>599872</xdr:colOff>
      <xdr:row>19</xdr:row>
      <xdr:rowOff>16213</xdr:rowOff>
    </xdr:to>
    <xdr:cxnSp macro="">
      <xdr:nvCxnSpPr>
        <xdr:cNvPr id="26" name="Прямая со стрелкой 25"/>
        <xdr:cNvCxnSpPr/>
      </xdr:nvCxnSpPr>
      <xdr:spPr>
        <a:xfrm flipH="1">
          <a:off x="17752979" y="3274979"/>
          <a:ext cx="2318425" cy="551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753893</xdr:colOff>
      <xdr:row>16</xdr:row>
      <xdr:rowOff>32426</xdr:rowOff>
    </xdr:from>
    <xdr:to>
      <xdr:col>17</xdr:col>
      <xdr:colOff>591766</xdr:colOff>
      <xdr:row>19</xdr:row>
      <xdr:rowOff>16213</xdr:rowOff>
    </xdr:to>
    <xdr:cxnSp macro="">
      <xdr:nvCxnSpPr>
        <xdr:cNvPr id="28" name="Прямая со стрелкой 27"/>
        <xdr:cNvCxnSpPr/>
      </xdr:nvCxnSpPr>
      <xdr:spPr>
        <a:xfrm flipH="1">
          <a:off x="15458872" y="3258766"/>
          <a:ext cx="4604426" cy="567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92" zoomScaleNormal="100" workbookViewId="0">
      <selection activeCell="G21" sqref="G21"/>
    </sheetView>
  </sheetViews>
  <sheetFormatPr defaultColWidth="17.33203125" defaultRowHeight="15" customHeight="1"/>
  <cols>
    <col min="1" max="26" width="14.44140625" customWidth="1"/>
  </cols>
  <sheetData>
    <row r="1" spans="1:14" ht="15.75" customHeight="1">
      <c r="A1" s="99" t="s">
        <v>29</v>
      </c>
      <c r="B1" s="100"/>
      <c r="C1" s="100"/>
      <c r="D1" s="1"/>
      <c r="E1" s="1"/>
      <c r="F1" s="1"/>
      <c r="G1" s="1"/>
      <c r="H1" s="1"/>
    </row>
    <row r="2" spans="1:14" ht="15.75" customHeight="1">
      <c r="A2" s="95" t="s">
        <v>17</v>
      </c>
      <c r="B2" s="96"/>
      <c r="C2" s="96"/>
      <c r="D2" s="2"/>
      <c r="E2" s="2"/>
      <c r="F2" s="2"/>
      <c r="G2" s="3"/>
      <c r="H2" s="3"/>
      <c r="I2" s="4"/>
      <c r="J2" s="5"/>
      <c r="K2" s="5"/>
    </row>
    <row r="3" spans="1:14" ht="15.75" customHeight="1">
      <c r="A3" s="6"/>
      <c r="B3" s="7" t="s">
        <v>0</v>
      </c>
      <c r="C3" s="7" t="s">
        <v>1</v>
      </c>
      <c r="D3" s="7" t="s">
        <v>2</v>
      </c>
      <c r="E3" s="8" t="s">
        <v>39</v>
      </c>
      <c r="F3" s="9" t="s">
        <v>41</v>
      </c>
      <c r="I3" s="10"/>
      <c r="J3" s="11" t="s">
        <v>3</v>
      </c>
      <c r="K3" s="12">
        <f>B7*F4+C7*F5+D7*F6</f>
        <v>3.1459992477771115</v>
      </c>
      <c r="L3" s="90" t="s">
        <v>25</v>
      </c>
      <c r="M3" s="90"/>
      <c r="N3" s="90"/>
    </row>
    <row r="4" spans="1:14" ht="15.75" customHeight="1">
      <c r="A4" s="13" t="s">
        <v>0</v>
      </c>
      <c r="B4" s="14">
        <v>1</v>
      </c>
      <c r="C4" s="15">
        <v>0.2</v>
      </c>
      <c r="D4" s="15">
        <v>5</v>
      </c>
      <c r="E4" s="16">
        <f t="shared" ref="E4:E6" si="0">GEOMEAN(B4:D4)</f>
        <v>1</v>
      </c>
      <c r="F4" s="17">
        <f t="shared" ref="F4:F6" si="1">E4/$E$7</f>
        <v>0.212208181012771</v>
      </c>
      <c r="I4" s="10"/>
      <c r="J4" s="18"/>
      <c r="K4" s="19"/>
      <c r="L4" s="90"/>
      <c r="M4" s="90"/>
      <c r="N4" s="90"/>
    </row>
    <row r="5" spans="1:14" ht="15.75" customHeight="1">
      <c r="A5" s="13" t="s">
        <v>1</v>
      </c>
      <c r="B5" s="124">
        <v>5</v>
      </c>
      <c r="C5" s="14">
        <v>1</v>
      </c>
      <c r="D5" s="15">
        <v>8</v>
      </c>
      <c r="E5" s="20">
        <f t="shared" si="0"/>
        <v>3.4199518933533937</v>
      </c>
      <c r="F5" s="17">
        <f t="shared" si="1"/>
        <v>0.72574177043970589</v>
      </c>
      <c r="I5" s="10"/>
      <c r="J5" s="11" t="s">
        <v>19</v>
      </c>
      <c r="K5" s="12">
        <f>(K3-3)/2</f>
        <v>7.2999623888555742E-2</v>
      </c>
      <c r="L5" s="90" t="s">
        <v>22</v>
      </c>
      <c r="M5" s="90"/>
      <c r="N5" s="90"/>
    </row>
    <row r="6" spans="1:14" ht="15.75" customHeight="1">
      <c r="A6" s="13" t="s">
        <v>2</v>
      </c>
      <c r="B6" s="21">
        <f>1/D4</f>
        <v>0.2</v>
      </c>
      <c r="C6" s="21">
        <f>1/D5</f>
        <v>0.125</v>
      </c>
      <c r="D6" s="14">
        <v>1</v>
      </c>
      <c r="E6" s="16">
        <f t="shared" si="0"/>
        <v>0.29240177382128663</v>
      </c>
      <c r="F6" s="17">
        <f t="shared" si="1"/>
        <v>6.2050048547522919E-2</v>
      </c>
      <c r="I6" s="10"/>
      <c r="J6" s="11" t="s">
        <v>5</v>
      </c>
      <c r="K6" s="22">
        <v>0.57999999999999996</v>
      </c>
      <c r="L6" s="90" t="s">
        <v>23</v>
      </c>
      <c r="M6" s="90"/>
      <c r="N6" s="90"/>
    </row>
    <row r="7" spans="1:14" ht="15.75" customHeight="1">
      <c r="A7" s="23" t="s">
        <v>6</v>
      </c>
      <c r="B7" s="23">
        <f t="shared" ref="B7:F7" si="2">SUM(B4:B6)</f>
        <v>6.2</v>
      </c>
      <c r="C7" s="23">
        <f t="shared" si="2"/>
        <v>1.325</v>
      </c>
      <c r="D7" s="23">
        <f t="shared" si="2"/>
        <v>14</v>
      </c>
      <c r="E7" s="23">
        <f t="shared" si="2"/>
        <v>4.7123536671746811</v>
      </c>
      <c r="F7" s="24">
        <f t="shared" si="2"/>
        <v>0.99999999999999989</v>
      </c>
      <c r="G7" s="25"/>
      <c r="I7" s="10"/>
      <c r="J7" s="11" t="s">
        <v>20</v>
      </c>
      <c r="K7" s="145">
        <f>K5/K6</f>
        <v>0.1258614204975099</v>
      </c>
      <c r="L7" s="90" t="s">
        <v>24</v>
      </c>
      <c r="M7" s="90"/>
      <c r="N7" s="90"/>
    </row>
    <row r="8" spans="1:14" ht="15.75" customHeight="1">
      <c r="A8" s="25"/>
      <c r="B8" s="27"/>
      <c r="C8" s="27"/>
      <c r="D8" s="27"/>
      <c r="E8" s="27"/>
      <c r="F8" s="28"/>
      <c r="I8" s="4"/>
      <c r="J8" s="4"/>
      <c r="K8" s="4"/>
    </row>
    <row r="9" spans="1:14" ht="15.75" customHeight="1">
      <c r="A9" s="95" t="s">
        <v>18</v>
      </c>
      <c r="B9" s="96"/>
      <c r="C9" s="96"/>
      <c r="D9" s="2"/>
      <c r="E9" s="2"/>
      <c r="F9" s="2"/>
      <c r="G9" s="3"/>
      <c r="H9" s="3"/>
      <c r="I9" s="4"/>
      <c r="K9" s="5"/>
    </row>
    <row r="10" spans="1:14" ht="15.75" customHeight="1">
      <c r="A10" s="6"/>
      <c r="B10" s="7" t="s">
        <v>0</v>
      </c>
      <c r="C10" s="7" t="s">
        <v>1</v>
      </c>
      <c r="D10" s="7" t="s">
        <v>2</v>
      </c>
      <c r="E10" s="8" t="s">
        <v>39</v>
      </c>
      <c r="F10" s="9" t="s">
        <v>42</v>
      </c>
      <c r="I10" s="10"/>
      <c r="J10" s="29" t="s">
        <v>3</v>
      </c>
      <c r="K10" s="12">
        <f>B14*F11+C14*F12+D14*F13</f>
        <v>3.0536215758789731</v>
      </c>
    </row>
    <row r="11" spans="1:14" ht="15.75" customHeight="1">
      <c r="A11" s="13" t="s">
        <v>0</v>
      </c>
      <c r="B11" s="14">
        <v>1</v>
      </c>
      <c r="C11" s="15">
        <v>0.25</v>
      </c>
      <c r="D11" s="15">
        <v>4</v>
      </c>
      <c r="E11" s="16">
        <f t="shared" ref="E11:E13" si="3">GEOMEAN(B11:D11)</f>
        <v>1</v>
      </c>
      <c r="F11" s="17">
        <f t="shared" ref="F11:F13" si="4">E11/$E$14</f>
        <v>0.22272794500718021</v>
      </c>
      <c r="I11" s="10"/>
      <c r="J11" s="30"/>
      <c r="K11" s="19"/>
    </row>
    <row r="12" spans="1:14" ht="15.75" customHeight="1">
      <c r="A12" s="13" t="s">
        <v>1</v>
      </c>
      <c r="B12" s="124">
        <v>4</v>
      </c>
      <c r="C12" s="14">
        <v>1</v>
      </c>
      <c r="D12" s="15">
        <v>8</v>
      </c>
      <c r="E12" s="20">
        <f t="shared" si="3"/>
        <v>3.1748021039363987</v>
      </c>
      <c r="F12" s="17">
        <f t="shared" si="4"/>
        <v>0.70711714841422624</v>
      </c>
      <c r="I12" s="10"/>
      <c r="J12" s="11" t="s">
        <v>19</v>
      </c>
      <c r="K12" s="31">
        <f>(K10-3)/2</f>
        <v>2.6810787939486547E-2</v>
      </c>
    </row>
    <row r="13" spans="1:14" ht="15.75" customHeight="1">
      <c r="A13" s="13" t="s">
        <v>2</v>
      </c>
      <c r="B13" s="21">
        <f>1/D11</f>
        <v>0.25</v>
      </c>
      <c r="C13" s="21">
        <f>1/D12</f>
        <v>0.125</v>
      </c>
      <c r="D13" s="14">
        <v>1</v>
      </c>
      <c r="E13" s="16">
        <f t="shared" si="3"/>
        <v>0.3149802624737183</v>
      </c>
      <c r="F13" s="17">
        <f t="shared" si="4"/>
        <v>7.0154906578593509E-2</v>
      </c>
      <c r="I13" s="10"/>
      <c r="J13" s="11" t="s">
        <v>5</v>
      </c>
      <c r="K13" s="22">
        <v>0.57999999999999996</v>
      </c>
    </row>
    <row r="14" spans="1:14" ht="15.75" customHeight="1">
      <c r="A14" s="23" t="s">
        <v>6</v>
      </c>
      <c r="B14" s="23">
        <f t="shared" ref="B14:F14" si="5">SUM(B11:B13)</f>
        <v>5.25</v>
      </c>
      <c r="C14" s="23">
        <f t="shared" si="5"/>
        <v>1.375</v>
      </c>
      <c r="D14" s="23">
        <f t="shared" si="5"/>
        <v>13</v>
      </c>
      <c r="E14" s="23">
        <f t="shared" si="5"/>
        <v>4.4897823664101173</v>
      </c>
      <c r="F14" s="24">
        <f t="shared" si="5"/>
        <v>0.99999999999999989</v>
      </c>
      <c r="G14" s="25"/>
      <c r="I14" s="10"/>
      <c r="J14" s="11" t="s">
        <v>20</v>
      </c>
      <c r="K14" s="145">
        <f>K12/K13</f>
        <v>4.6225496447390602E-2</v>
      </c>
    </row>
    <row r="15" spans="1:14" ht="15.75" customHeight="1">
      <c r="A15" s="1"/>
      <c r="B15" s="1"/>
      <c r="C15" s="1"/>
      <c r="D15" s="1"/>
      <c r="E15" s="1"/>
      <c r="F15" s="1"/>
      <c r="G15" s="1"/>
      <c r="H15" s="1"/>
    </row>
    <row r="16" spans="1:14" ht="15.75" customHeight="1">
      <c r="A16" s="97"/>
      <c r="B16" s="98"/>
      <c r="C16" s="98"/>
      <c r="D16" s="83"/>
      <c r="E16" s="83"/>
      <c r="F16" s="83"/>
      <c r="G16" s="3"/>
      <c r="H16" s="3"/>
      <c r="I16" s="4"/>
      <c r="J16" s="91"/>
      <c r="K16" s="91"/>
    </row>
    <row r="17" spans="1:11" ht="15.75" customHeight="1">
      <c r="A17" s="84"/>
      <c r="B17" s="85"/>
      <c r="C17" s="85"/>
      <c r="D17" s="127"/>
      <c r="E17" s="85"/>
      <c r="F17" s="85"/>
      <c r="I17" s="91"/>
      <c r="J17" s="92"/>
      <c r="K17" s="93"/>
    </row>
    <row r="18" spans="1:11" ht="15.75" customHeight="1">
      <c r="A18" s="32"/>
      <c r="B18" s="9" t="s">
        <v>41</v>
      </c>
      <c r="C18" s="9" t="s">
        <v>42</v>
      </c>
      <c r="D18" s="33" t="s">
        <v>8</v>
      </c>
      <c r="E18" s="86"/>
      <c r="F18" s="87"/>
      <c r="I18" s="91"/>
      <c r="J18" s="34" t="s">
        <v>9</v>
      </c>
      <c r="K18" s="90" t="s">
        <v>26</v>
      </c>
    </row>
    <row r="19" spans="1:11" ht="15.75" customHeight="1">
      <c r="A19" s="35" t="s">
        <v>0</v>
      </c>
      <c r="B19" s="36">
        <f>E4/$E$7</f>
        <v>0.212208181012771</v>
      </c>
      <c r="C19" s="37">
        <f>E11/$E$14</f>
        <v>0.22272794500718021</v>
      </c>
      <c r="D19" s="38">
        <f>GEOMEAN(B19:C19)</f>
        <v>0.21740444353942309</v>
      </c>
      <c r="E19" s="88"/>
      <c r="F19" s="87"/>
      <c r="I19" s="91"/>
      <c r="J19" s="34" t="s">
        <v>10</v>
      </c>
      <c r="K19" s="90" t="s">
        <v>27</v>
      </c>
    </row>
    <row r="20" spans="1:11" ht="14.25" customHeight="1">
      <c r="A20" s="35" t="s">
        <v>1</v>
      </c>
      <c r="B20" s="36">
        <f>E5/$E$7</f>
        <v>0.72574177043970589</v>
      </c>
      <c r="C20" s="37">
        <f>E12/$E$14</f>
        <v>0.70711714841422624</v>
      </c>
      <c r="D20" s="38">
        <f>GEOMEAN(B20:C20)</f>
        <v>0.7163689351154312</v>
      </c>
      <c r="E20" s="86"/>
      <c r="F20" s="87"/>
      <c r="I20" s="91"/>
      <c r="J20" s="34" t="s">
        <v>11</v>
      </c>
      <c r="K20" s="90" t="s">
        <v>28</v>
      </c>
    </row>
    <row r="21" spans="1:11" ht="14.25" customHeight="1">
      <c r="A21" s="35" t="s">
        <v>2</v>
      </c>
      <c r="B21" s="36">
        <f>E6/$E$7</f>
        <v>6.2050048547522919E-2</v>
      </c>
      <c r="C21" s="37">
        <f>E13/$E$14</f>
        <v>7.0154906578593509E-2</v>
      </c>
      <c r="D21" s="38">
        <f>GEOMEAN(B21:C21)</f>
        <v>6.5978143040318002E-2</v>
      </c>
      <c r="E21" s="85"/>
      <c r="F21" s="89"/>
      <c r="G21" s="25"/>
      <c r="I21" s="91"/>
      <c r="J21" s="92"/>
      <c r="K21" s="94"/>
    </row>
    <row r="22" spans="1:11" ht="12.75" customHeight="1">
      <c r="A22" s="32"/>
      <c r="B22" s="40">
        <f>SUM(B19:B21)</f>
        <v>0.99999999999999989</v>
      </c>
      <c r="C22" s="40">
        <f>SUM(C19:C21)</f>
        <v>0.99999999999999989</v>
      </c>
      <c r="D22" s="40">
        <f>SUM(D19:D21)</f>
        <v>0.99975152169517234</v>
      </c>
      <c r="E22" s="1"/>
      <c r="F22" s="1"/>
      <c r="G22" s="1"/>
      <c r="H22" s="1"/>
    </row>
    <row r="23" spans="1:11" ht="12.75" customHeight="1">
      <c r="A23" s="1"/>
      <c r="B23" s="1"/>
      <c r="C23" s="1"/>
      <c r="D23" s="1"/>
      <c r="E23" s="1"/>
      <c r="F23" s="1"/>
      <c r="G23" s="1"/>
      <c r="H23" s="1"/>
      <c r="J23" s="86"/>
      <c r="K23" s="114"/>
    </row>
    <row r="24" spans="1:11" ht="12.75" customHeight="1">
      <c r="A24" s="1"/>
      <c r="B24" s="1"/>
      <c r="C24" s="1"/>
      <c r="D24" s="1"/>
      <c r="E24" s="1"/>
      <c r="F24" s="1"/>
      <c r="G24" s="1"/>
      <c r="H24" s="1"/>
      <c r="I24" s="90"/>
      <c r="J24" s="86"/>
      <c r="K24" s="114"/>
    </row>
    <row r="25" spans="1:11" ht="14.25" customHeight="1">
      <c r="F25" s="25"/>
      <c r="G25" s="25"/>
      <c r="J25" s="86"/>
      <c r="K25" s="114"/>
    </row>
    <row r="26" spans="1:11" ht="13.5" customHeight="1">
      <c r="F26" s="39"/>
      <c r="G26" s="39"/>
    </row>
    <row r="27" spans="1:11" ht="13.5" customHeight="1">
      <c r="F27" s="39"/>
      <c r="G27" s="39"/>
    </row>
    <row r="28" spans="1:11" ht="13.5" customHeight="1">
      <c r="F28" s="39"/>
      <c r="G28" s="39"/>
      <c r="H28" s="39"/>
      <c r="I28" s="90"/>
    </row>
    <row r="29" spans="1:11" ht="14.25" customHeight="1">
      <c r="F29" s="41"/>
      <c r="G29" s="41"/>
      <c r="H29" s="41"/>
    </row>
    <row r="30" spans="1:11" ht="13.5" customHeight="1">
      <c r="A30" s="42"/>
      <c r="B30" s="43"/>
      <c r="C30" s="39"/>
      <c r="D30" s="39"/>
      <c r="E30" s="44"/>
      <c r="F30" s="39"/>
      <c r="G30" s="39"/>
      <c r="H30" s="39"/>
    </row>
    <row r="31" spans="1:11" ht="15.75" customHeight="1"/>
    <row r="32" spans="1:11" ht="12.75" customHeight="1">
      <c r="A32" s="1"/>
      <c r="B32" s="1"/>
      <c r="C32" s="1"/>
      <c r="D32" s="1"/>
      <c r="E32" s="1"/>
      <c r="F32" s="1"/>
      <c r="G32" s="1"/>
      <c r="H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C2"/>
    <mergeCell ref="A9:C9"/>
    <mergeCell ref="A16:C16"/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16" sqref="H16"/>
    </sheetView>
  </sheetViews>
  <sheetFormatPr defaultColWidth="17.33203125" defaultRowHeight="15" customHeight="1"/>
  <cols>
    <col min="1" max="6" width="14.44140625" customWidth="1"/>
    <col min="7" max="8" width="14.109375" customWidth="1"/>
    <col min="9" max="26" width="14.44140625" customWidth="1"/>
  </cols>
  <sheetData>
    <row r="1" spans="1:10" ht="15.75" customHeight="1">
      <c r="A1" s="45" t="s">
        <v>12</v>
      </c>
      <c r="B1" s="4"/>
      <c r="C1" s="4"/>
      <c r="D1" s="4"/>
      <c r="E1" s="4"/>
      <c r="F1" s="4"/>
      <c r="G1" s="4"/>
      <c r="H1" s="4"/>
      <c r="I1" s="4"/>
      <c r="J1" s="4"/>
    </row>
    <row r="2" spans="1:10" ht="15.75" customHeight="1">
      <c r="A2" s="101" t="s">
        <v>36</v>
      </c>
      <c r="B2" s="100"/>
      <c r="C2" s="100"/>
      <c r="D2" s="100"/>
      <c r="E2" s="100"/>
      <c r="F2" s="46"/>
      <c r="G2" s="46"/>
      <c r="H2" s="46"/>
      <c r="I2" s="47" t="s">
        <v>34</v>
      </c>
      <c r="J2" s="46"/>
    </row>
    <row r="3" spans="1:10" ht="15.75" customHeight="1">
      <c r="A3" s="48" t="s">
        <v>21</v>
      </c>
      <c r="B3" s="5"/>
      <c r="C3" s="5"/>
      <c r="D3" s="5"/>
      <c r="E3" s="5"/>
      <c r="F3" s="5"/>
      <c r="G3" s="4"/>
      <c r="H3" s="4"/>
      <c r="I3" s="5"/>
      <c r="J3" s="5"/>
    </row>
    <row r="4" spans="1:10" ht="15.75" customHeight="1">
      <c r="A4" s="49" t="s">
        <v>9</v>
      </c>
      <c r="B4" s="50" t="s">
        <v>30</v>
      </c>
      <c r="C4" s="50" t="s">
        <v>31</v>
      </c>
      <c r="D4" s="50" t="s">
        <v>32</v>
      </c>
      <c r="E4" s="125" t="s">
        <v>39</v>
      </c>
      <c r="F4" s="126" t="s">
        <v>40</v>
      </c>
      <c r="H4" s="10"/>
      <c r="I4" s="11" t="s">
        <v>3</v>
      </c>
      <c r="J4" s="12">
        <f>B8*F5+C8*F6+D8*F7</f>
        <v>3.024595068623495</v>
      </c>
    </row>
    <row r="5" spans="1:10" ht="15.75" customHeight="1">
      <c r="A5" s="50" t="s">
        <v>30</v>
      </c>
      <c r="B5" s="51">
        <v>1</v>
      </c>
      <c r="C5" s="52">
        <v>4</v>
      </c>
      <c r="D5" s="52">
        <v>5</v>
      </c>
      <c r="E5" s="53">
        <f t="shared" ref="E5:E7" si="0">GEOMEAN(B5:D5)</f>
        <v>2.7144176165949068</v>
      </c>
      <c r="F5" s="54">
        <f t="shared" ref="F5:F7" si="1">E5/$E$8</f>
        <v>0.68334046162159912</v>
      </c>
      <c r="G5" s="55" t="str">
        <f t="shared" ref="G5:G7" si="2">A5</f>
        <v>ПК1</v>
      </c>
      <c r="H5" s="56">
        <f>MAX(F5,F15)</f>
        <v>0.68334046162159912</v>
      </c>
      <c r="I5" s="18"/>
      <c r="J5" s="19"/>
    </row>
    <row r="6" spans="1:10" ht="15.75" customHeight="1">
      <c r="A6" s="50" t="s">
        <v>31</v>
      </c>
      <c r="B6" s="57">
        <f>1/C5</f>
        <v>0.25</v>
      </c>
      <c r="C6" s="51">
        <v>1</v>
      </c>
      <c r="D6" s="52">
        <v>2</v>
      </c>
      <c r="E6" s="53">
        <f t="shared" si="0"/>
        <v>0.79370052598409979</v>
      </c>
      <c r="F6" s="54">
        <f t="shared" si="1"/>
        <v>0.19980996310201241</v>
      </c>
      <c r="G6" s="55" t="str">
        <f t="shared" si="2"/>
        <v>ПК2</v>
      </c>
      <c r="H6" s="56">
        <f>MAX(F6,F16)</f>
        <v>0.19980996310201241</v>
      </c>
      <c r="I6" s="11" t="s">
        <v>4</v>
      </c>
      <c r="J6" s="12">
        <f>(J4-3)/2</f>
        <v>1.2297534311747516E-2</v>
      </c>
    </row>
    <row r="7" spans="1:10" ht="15.75" customHeight="1">
      <c r="A7" s="50" t="s">
        <v>32</v>
      </c>
      <c r="B7" s="57">
        <f>1/D5</f>
        <v>0.2</v>
      </c>
      <c r="C7" s="57">
        <f>1/D6</f>
        <v>0.5</v>
      </c>
      <c r="D7" s="51">
        <v>1</v>
      </c>
      <c r="E7" s="53">
        <f t="shared" si="0"/>
        <v>0.46415888336127792</v>
      </c>
      <c r="F7" s="54">
        <f t="shared" si="1"/>
        <v>0.11684957527638851</v>
      </c>
      <c r="G7" s="55" t="str">
        <f t="shared" si="2"/>
        <v>ПК3</v>
      </c>
      <c r="H7" s="56">
        <f>MAX(F7,F17)</f>
        <v>0.24492870424662452</v>
      </c>
      <c r="I7" s="11" t="s">
        <v>5</v>
      </c>
      <c r="J7" s="12">
        <v>0.57999999999999996</v>
      </c>
    </row>
    <row r="8" spans="1:10" ht="15.75" customHeight="1">
      <c r="A8" s="58" t="s">
        <v>13</v>
      </c>
      <c r="B8" s="59">
        <f t="shared" ref="B8:F8" si="3">SUM(B5:B7)</f>
        <v>1.45</v>
      </c>
      <c r="C8" s="59">
        <f t="shared" si="3"/>
        <v>5.5</v>
      </c>
      <c r="D8" s="59">
        <f t="shared" si="3"/>
        <v>8</v>
      </c>
      <c r="E8" s="59">
        <f t="shared" si="3"/>
        <v>3.9722770259402842</v>
      </c>
      <c r="F8" s="59">
        <f t="shared" si="3"/>
        <v>1</v>
      </c>
      <c r="H8" s="10"/>
      <c r="I8" s="11" t="s">
        <v>7</v>
      </c>
      <c r="J8" s="145">
        <f>J6/J7</f>
        <v>2.1202645365081926E-2</v>
      </c>
    </row>
    <row r="9" spans="1:10" ht="14.25" customHeight="1">
      <c r="H9" s="4"/>
    </row>
    <row r="10" spans="1:10" ht="15.75" customHeight="1"/>
    <row r="11" spans="1:10" ht="15.75" customHeight="1"/>
    <row r="12" spans="1:10" ht="15.75" customHeight="1">
      <c r="I12" s="47" t="s">
        <v>33</v>
      </c>
      <c r="J12" s="46"/>
    </row>
    <row r="13" spans="1:10" ht="15.75" customHeight="1">
      <c r="I13" s="4"/>
      <c r="J13" s="4"/>
    </row>
    <row r="14" spans="1:10" ht="15.75" customHeight="1">
      <c r="A14" s="115" t="s">
        <v>9</v>
      </c>
      <c r="B14" s="115" t="s">
        <v>30</v>
      </c>
      <c r="C14" s="115" t="s">
        <v>31</v>
      </c>
      <c r="D14" s="115" t="s">
        <v>32</v>
      </c>
      <c r="E14" s="125" t="s">
        <v>39</v>
      </c>
      <c r="F14" s="126" t="s">
        <v>40</v>
      </c>
      <c r="I14" s="29" t="s">
        <v>3</v>
      </c>
      <c r="J14" s="60">
        <f>B18*F15+C18*F16+D18*F17</f>
        <v>3.1522170036048807</v>
      </c>
    </row>
    <row r="15" spans="1:10" ht="15.75" customHeight="1">
      <c r="A15" s="115" t="s">
        <v>30</v>
      </c>
      <c r="B15" s="116">
        <v>1</v>
      </c>
      <c r="C15" s="117">
        <v>5</v>
      </c>
      <c r="D15" s="117">
        <v>4</v>
      </c>
      <c r="E15" s="118">
        <f t="shared" ref="E15:E17" si="4">GEOMEAN(B15:D15)</f>
        <v>2.7144176165949068</v>
      </c>
      <c r="F15" s="119">
        <f t="shared" ref="F15:F17" si="5">E15/$E$18</f>
        <v>0.66483878961680132</v>
      </c>
      <c r="I15" s="32"/>
      <c r="J15" s="62"/>
    </row>
    <row r="16" spans="1:10" ht="15.75" customHeight="1">
      <c r="A16" s="115" t="s">
        <v>31</v>
      </c>
      <c r="B16" s="120">
        <f>1/C15</f>
        <v>0.2</v>
      </c>
      <c r="C16" s="116">
        <v>1</v>
      </c>
      <c r="D16" s="117">
        <v>0.25</v>
      </c>
      <c r="E16" s="118">
        <f t="shared" si="4"/>
        <v>0.36840314986403866</v>
      </c>
      <c r="F16" s="119">
        <f t="shared" si="5"/>
        <v>9.023250613657402E-2</v>
      </c>
      <c r="I16" s="29" t="s">
        <v>4</v>
      </c>
      <c r="J16" s="60">
        <f>(J14-3)/2</f>
        <v>7.6108501802440331E-2</v>
      </c>
    </row>
    <row r="17" spans="1:11" ht="15.75" customHeight="1">
      <c r="A17" s="115" t="s">
        <v>32</v>
      </c>
      <c r="B17" s="120">
        <f>1/D15</f>
        <v>0.25</v>
      </c>
      <c r="C17" s="120">
        <f>1/D16</f>
        <v>4</v>
      </c>
      <c r="D17" s="116">
        <v>1</v>
      </c>
      <c r="E17" s="118">
        <f t="shared" si="4"/>
        <v>1</v>
      </c>
      <c r="F17" s="119">
        <f t="shared" si="5"/>
        <v>0.24492870424662452</v>
      </c>
      <c r="I17" s="29" t="s">
        <v>5</v>
      </c>
      <c r="J17" s="60">
        <v>0.57999999999999996</v>
      </c>
    </row>
    <row r="18" spans="1:11" ht="15.75" customHeight="1">
      <c r="A18" s="121" t="s">
        <v>13</v>
      </c>
      <c r="B18" s="122">
        <f t="shared" ref="B18:F18" si="6">SUM(B15:B17)</f>
        <v>1.45</v>
      </c>
      <c r="C18" s="122">
        <f t="shared" si="6"/>
        <v>10</v>
      </c>
      <c r="D18" s="122">
        <f t="shared" si="6"/>
        <v>5.25</v>
      </c>
      <c r="E18" s="122">
        <f t="shared" si="6"/>
        <v>4.082820766458946</v>
      </c>
      <c r="F18" s="122">
        <f t="shared" si="6"/>
        <v>0.99999999999999989</v>
      </c>
      <c r="I18" s="29" t="s">
        <v>7</v>
      </c>
      <c r="J18" s="146">
        <f>J16/J17</f>
        <v>0.13122155483179368</v>
      </c>
    </row>
    <row r="19" spans="1:11" ht="15.75" customHeight="1"/>
    <row r="20" spans="1:11" ht="15.75" customHeight="1"/>
    <row r="21" spans="1:11" ht="15.75" customHeight="1"/>
    <row r="22" spans="1:11" ht="15.75" customHeight="1">
      <c r="A22" s="103"/>
      <c r="B22" s="103"/>
      <c r="C22" s="103"/>
      <c r="D22" s="103"/>
      <c r="E22" s="103"/>
      <c r="F22" s="103"/>
      <c r="G22" s="103"/>
      <c r="H22" s="103"/>
      <c r="I22" s="104"/>
      <c r="J22" s="105"/>
      <c r="K22" s="103"/>
    </row>
    <row r="23" spans="1:11" ht="15.75" customHeight="1">
      <c r="A23" s="103"/>
      <c r="B23" s="103"/>
      <c r="C23" s="103"/>
      <c r="D23" s="103"/>
      <c r="E23" s="103"/>
      <c r="F23" s="103"/>
      <c r="G23" s="103"/>
      <c r="H23" s="103"/>
      <c r="I23" s="106"/>
      <c r="J23" s="106"/>
      <c r="K23" s="103"/>
    </row>
    <row r="24" spans="1:11" ht="15.75" customHeight="1">
      <c r="A24" s="107"/>
      <c r="B24" s="107"/>
      <c r="C24" s="107"/>
      <c r="D24" s="107"/>
      <c r="E24" s="107"/>
      <c r="F24" s="85"/>
      <c r="G24" s="103"/>
      <c r="H24" s="103"/>
      <c r="I24" s="92"/>
      <c r="J24" s="93"/>
      <c r="K24" s="103"/>
    </row>
    <row r="25" spans="1:11" ht="15.75" customHeight="1">
      <c r="A25" s="107"/>
      <c r="B25" s="108"/>
      <c r="C25" s="109"/>
      <c r="D25" s="109"/>
      <c r="E25" s="110"/>
      <c r="F25" s="111"/>
      <c r="G25" s="103"/>
      <c r="H25" s="103"/>
      <c r="I25" s="106"/>
      <c r="J25" s="106"/>
      <c r="K25" s="103"/>
    </row>
    <row r="26" spans="1:11" ht="15.75" customHeight="1">
      <c r="A26" s="107"/>
      <c r="B26" s="109"/>
      <c r="C26" s="108"/>
      <c r="D26" s="109"/>
      <c r="E26" s="110"/>
      <c r="F26" s="111"/>
      <c r="G26" s="103"/>
      <c r="H26" s="103"/>
      <c r="I26" s="92"/>
      <c r="J26" s="93"/>
      <c r="K26" s="103"/>
    </row>
    <row r="27" spans="1:11" ht="15.75" customHeight="1">
      <c r="A27" s="107"/>
      <c r="B27" s="109"/>
      <c r="C27" s="109"/>
      <c r="D27" s="108"/>
      <c r="E27" s="110"/>
      <c r="F27" s="111"/>
      <c r="G27" s="103"/>
      <c r="H27" s="103"/>
      <c r="I27" s="92"/>
      <c r="J27" s="93"/>
      <c r="K27" s="103"/>
    </row>
    <row r="28" spans="1:11" ht="15.75" customHeight="1">
      <c r="A28" s="112"/>
      <c r="B28" s="109"/>
      <c r="C28" s="109"/>
      <c r="D28" s="109"/>
      <c r="E28" s="109"/>
      <c r="F28" s="109"/>
      <c r="G28" s="103"/>
      <c r="H28" s="103"/>
      <c r="I28" s="92"/>
      <c r="J28" s="94"/>
      <c r="K28" s="103"/>
    </row>
    <row r="29" spans="1:11" ht="15.7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1:11" ht="15.7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1:11" ht="15.7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G18" sqref="G18"/>
    </sheetView>
  </sheetViews>
  <sheetFormatPr defaultColWidth="17.33203125" defaultRowHeight="15" customHeight="1"/>
  <cols>
    <col min="1" max="10" width="14" customWidth="1"/>
    <col min="11" max="26" width="8.6640625" customWidth="1"/>
  </cols>
  <sheetData>
    <row r="1" spans="1:10" ht="14.25" customHeight="1">
      <c r="A1" s="45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spans="1:10" ht="15" customHeight="1">
      <c r="A2" s="102" t="s">
        <v>37</v>
      </c>
      <c r="B2" s="100"/>
      <c r="C2" s="100"/>
      <c r="D2" s="100"/>
      <c r="E2" s="100"/>
      <c r="F2" s="100"/>
      <c r="G2" s="100"/>
      <c r="H2" s="46"/>
      <c r="I2" s="47" t="s">
        <v>34</v>
      </c>
      <c r="J2" s="46"/>
    </row>
    <row r="3" spans="1:10" ht="14.25" customHeight="1">
      <c r="A3" s="48" t="s">
        <v>21</v>
      </c>
      <c r="B3" s="5"/>
      <c r="C3" s="5"/>
      <c r="D3" s="5"/>
      <c r="E3" s="5"/>
      <c r="F3" s="5"/>
      <c r="G3" s="4"/>
      <c r="H3" s="4"/>
      <c r="I3" s="5"/>
      <c r="J3" s="5"/>
    </row>
    <row r="4" spans="1:10" ht="15" customHeight="1">
      <c r="A4" s="66" t="s">
        <v>10</v>
      </c>
      <c r="B4" s="50" t="s">
        <v>30</v>
      </c>
      <c r="C4" s="50" t="s">
        <v>31</v>
      </c>
      <c r="D4" s="50" t="s">
        <v>32</v>
      </c>
      <c r="E4" s="125" t="s">
        <v>39</v>
      </c>
      <c r="F4" s="126" t="s">
        <v>40</v>
      </c>
      <c r="G4" s="82"/>
      <c r="H4" s="10"/>
      <c r="I4" s="11" t="s">
        <v>3</v>
      </c>
      <c r="J4" s="12">
        <f>B8*F5+C8*F6+D8*F7</f>
        <v>3.0536215758789726</v>
      </c>
    </row>
    <row r="5" spans="1:10" ht="15" customHeight="1">
      <c r="A5" s="50" t="s">
        <v>30</v>
      </c>
      <c r="B5" s="61">
        <v>1</v>
      </c>
      <c r="C5" s="68">
        <v>2</v>
      </c>
      <c r="D5" s="68">
        <v>4</v>
      </c>
      <c r="E5" s="53">
        <f t="shared" ref="E5:E7" si="0">GEOMEAN(B5:D5)</f>
        <v>2</v>
      </c>
      <c r="F5" s="54">
        <f t="shared" ref="F5:F7" si="1">E5/$E$8</f>
        <v>0.54693056493627257</v>
      </c>
      <c r="G5" s="55" t="str">
        <f t="shared" ref="G5:G7" si="2">A5</f>
        <v>ПК1</v>
      </c>
      <c r="H5" s="56">
        <f>MAX(F5,F15)</f>
        <v>0.56954057945549741</v>
      </c>
      <c r="I5" s="18"/>
      <c r="J5" s="19"/>
    </row>
    <row r="6" spans="1:10" ht="15" customHeight="1">
      <c r="A6" s="50" t="s">
        <v>31</v>
      </c>
      <c r="B6" s="63">
        <f>1/C5</f>
        <v>0.5</v>
      </c>
      <c r="C6" s="61">
        <v>1</v>
      </c>
      <c r="D6" s="68">
        <v>4</v>
      </c>
      <c r="E6" s="53">
        <f t="shared" si="0"/>
        <v>1.2599210498948732</v>
      </c>
      <c r="F6" s="54">
        <f t="shared" si="1"/>
        <v>0.34454466579705229</v>
      </c>
      <c r="G6" s="55" t="str">
        <f t="shared" si="2"/>
        <v>ПК2</v>
      </c>
      <c r="H6" s="56">
        <f>MAX(F6,F16)</f>
        <v>0.34454466579705229</v>
      </c>
      <c r="I6" s="11" t="s">
        <v>4</v>
      </c>
      <c r="J6" s="12">
        <f>(J4-3)/2</f>
        <v>2.6810787939486325E-2</v>
      </c>
    </row>
    <row r="7" spans="1:10" ht="15" customHeight="1">
      <c r="A7" s="50" t="s">
        <v>32</v>
      </c>
      <c r="B7" s="63">
        <f>1/D5</f>
        <v>0.25</v>
      </c>
      <c r="C7" s="63">
        <f>1/D6</f>
        <v>0.25</v>
      </c>
      <c r="D7" s="61">
        <v>1</v>
      </c>
      <c r="E7" s="53">
        <f t="shared" si="0"/>
        <v>0.3968502629920499</v>
      </c>
      <c r="F7" s="54">
        <f t="shared" si="1"/>
        <v>0.10852476926667509</v>
      </c>
      <c r="G7" s="55" t="str">
        <f t="shared" si="2"/>
        <v>ПК3</v>
      </c>
      <c r="H7" s="56">
        <f>MAX(F7,F17)</f>
        <v>0.10852476926667509</v>
      </c>
      <c r="I7" s="11" t="s">
        <v>5</v>
      </c>
      <c r="J7" s="12">
        <v>0.57999999999999996</v>
      </c>
    </row>
    <row r="8" spans="1:10" ht="15" customHeight="1">
      <c r="A8" s="58" t="s">
        <v>13</v>
      </c>
      <c r="B8" s="59">
        <f t="shared" ref="B8:F8" si="3">SUM(B5:B7)</f>
        <v>1.75</v>
      </c>
      <c r="C8" s="59">
        <f t="shared" si="3"/>
        <v>3.25</v>
      </c>
      <c r="D8" s="59">
        <f t="shared" si="3"/>
        <v>9</v>
      </c>
      <c r="E8" s="59">
        <f t="shared" si="3"/>
        <v>3.6567713128869235</v>
      </c>
      <c r="F8" s="59">
        <f t="shared" si="3"/>
        <v>1</v>
      </c>
      <c r="G8" s="82"/>
      <c r="H8" s="10"/>
      <c r="I8" s="11" t="s">
        <v>7</v>
      </c>
      <c r="J8" s="145">
        <f>J6/J7</f>
        <v>4.622549644739022E-2</v>
      </c>
    </row>
    <row r="9" spans="1:10" ht="14.25" customHeight="1">
      <c r="H9" s="4"/>
    </row>
    <row r="10" spans="1:10" ht="12.75" customHeight="1"/>
    <row r="11" spans="1:10" ht="12.75" customHeight="1"/>
    <row r="12" spans="1:10" ht="15" customHeight="1">
      <c r="I12" s="47" t="s">
        <v>33</v>
      </c>
      <c r="J12" s="46"/>
    </row>
    <row r="13" spans="1:10" ht="14.25" customHeight="1">
      <c r="I13" s="4"/>
      <c r="J13" s="4"/>
    </row>
    <row r="14" spans="1:10" ht="15" customHeight="1">
      <c r="A14" s="115" t="s">
        <v>10</v>
      </c>
      <c r="B14" s="115" t="s">
        <v>30</v>
      </c>
      <c r="C14" s="115" t="s">
        <v>31</v>
      </c>
      <c r="D14" s="115" t="s">
        <v>32</v>
      </c>
      <c r="E14" s="125" t="s">
        <v>39</v>
      </c>
      <c r="F14" s="126" t="s">
        <v>40</v>
      </c>
      <c r="G14" s="82"/>
      <c r="I14" s="29" t="s">
        <v>3</v>
      </c>
      <c r="J14" s="60">
        <f>B18*F15+C18*F16+D18*F17</f>
        <v>3.024595068623495</v>
      </c>
    </row>
    <row r="15" spans="1:10" ht="15" customHeight="1">
      <c r="A15" s="115" t="s">
        <v>30</v>
      </c>
      <c r="B15" s="116">
        <v>1</v>
      </c>
      <c r="C15" s="117">
        <v>2</v>
      </c>
      <c r="D15" s="117">
        <v>5</v>
      </c>
      <c r="E15" s="118">
        <f t="shared" ref="E15:E17" si="4">GEOMEAN(B15:D15)</f>
        <v>2.1544346900318838</v>
      </c>
      <c r="F15" s="119">
        <f t="shared" ref="F15:F17" si="5">E15/$E$18</f>
        <v>0.56954057945549741</v>
      </c>
      <c r="G15" s="55"/>
      <c r="I15" s="32"/>
      <c r="J15" s="62"/>
    </row>
    <row r="16" spans="1:10" ht="15" customHeight="1">
      <c r="A16" s="115" t="s">
        <v>31</v>
      </c>
      <c r="B16" s="120">
        <f>1/C15</f>
        <v>0.5</v>
      </c>
      <c r="C16" s="116">
        <v>1</v>
      </c>
      <c r="D16" s="117">
        <v>4</v>
      </c>
      <c r="E16" s="118">
        <f t="shared" si="4"/>
        <v>1.2599210498948732</v>
      </c>
      <c r="F16" s="119">
        <f t="shared" si="5"/>
        <v>0.33306935139198174</v>
      </c>
      <c r="G16" s="55"/>
      <c r="I16" s="29" t="s">
        <v>4</v>
      </c>
      <c r="J16" s="60">
        <f>(J14-3)/2</f>
        <v>1.2297534311747516E-2</v>
      </c>
    </row>
    <row r="17" spans="1:13" ht="15" customHeight="1">
      <c r="A17" s="115" t="s">
        <v>32</v>
      </c>
      <c r="B17" s="120">
        <f>1/D15</f>
        <v>0.2</v>
      </c>
      <c r="C17" s="120">
        <f>1/D16</f>
        <v>0.25</v>
      </c>
      <c r="D17" s="116">
        <v>1</v>
      </c>
      <c r="E17" s="118">
        <f t="shared" si="4"/>
        <v>0.36840314986403866</v>
      </c>
      <c r="F17" s="119">
        <f t="shared" si="5"/>
        <v>9.7390069152520867E-2</v>
      </c>
      <c r="G17" s="55"/>
      <c r="I17" s="29" t="s">
        <v>5</v>
      </c>
      <c r="J17" s="60">
        <v>0.57999999999999996</v>
      </c>
    </row>
    <row r="18" spans="1:13" ht="15" customHeight="1">
      <c r="A18" s="121" t="s">
        <v>13</v>
      </c>
      <c r="B18" s="122">
        <f t="shared" ref="B18:F18" si="6">SUM(B15:B17)</f>
        <v>1.7</v>
      </c>
      <c r="C18" s="122">
        <f t="shared" si="6"/>
        <v>3.25</v>
      </c>
      <c r="D18" s="122">
        <f t="shared" si="6"/>
        <v>10</v>
      </c>
      <c r="E18" s="122">
        <f t="shared" si="6"/>
        <v>3.7827588897907956</v>
      </c>
      <c r="F18" s="122">
        <f t="shared" si="6"/>
        <v>1</v>
      </c>
      <c r="G18" s="82"/>
      <c r="I18" s="29" t="s">
        <v>7</v>
      </c>
      <c r="J18" s="146">
        <f>J16/J17</f>
        <v>2.1202645365081926E-2</v>
      </c>
    </row>
    <row r="19" spans="1:13" ht="12.75" customHeight="1"/>
    <row r="20" spans="1:13" ht="12.75" customHeight="1"/>
    <row r="21" spans="1:13" ht="12.75" customHeight="1"/>
    <row r="22" spans="1:13" ht="15" customHeight="1">
      <c r="A22" s="82"/>
      <c r="B22" s="82"/>
      <c r="C22" s="82"/>
      <c r="D22" s="82"/>
      <c r="E22" s="82"/>
      <c r="F22" s="82"/>
      <c r="G22" s="82"/>
      <c r="I22" s="82"/>
      <c r="J22" s="82"/>
      <c r="K22" s="82"/>
      <c r="L22" s="82"/>
      <c r="M22" s="82"/>
    </row>
    <row r="23" spans="1:13" ht="14.25" customHeight="1">
      <c r="A23" s="82"/>
      <c r="B23" s="82"/>
      <c r="C23" s="82"/>
      <c r="D23" s="82"/>
      <c r="E23" s="82"/>
      <c r="F23" s="82"/>
      <c r="G23" s="82"/>
      <c r="I23" s="82"/>
      <c r="J23" s="82"/>
      <c r="K23" s="82"/>
      <c r="L23" s="82"/>
      <c r="M23" s="82"/>
    </row>
    <row r="24" spans="1:13" ht="15" customHeight="1">
      <c r="A24" s="82"/>
      <c r="B24" s="82"/>
      <c r="C24" s="82"/>
      <c r="D24" s="82"/>
      <c r="E24" s="82"/>
      <c r="F24" s="82"/>
      <c r="G24" s="82"/>
      <c r="I24" s="82"/>
      <c r="J24" s="82"/>
      <c r="K24" s="82"/>
      <c r="L24" s="82"/>
      <c r="M24" s="82"/>
    </row>
    <row r="25" spans="1:13" ht="15" customHeight="1">
      <c r="A25" s="82"/>
      <c r="B25" s="82"/>
      <c r="C25" s="82"/>
      <c r="D25" s="82"/>
      <c r="E25" s="82"/>
      <c r="F25" s="82"/>
      <c r="G25" s="82"/>
      <c r="I25" s="82"/>
      <c r="J25" s="82"/>
      <c r="K25" s="82"/>
      <c r="L25" s="82"/>
      <c r="M25" s="82"/>
    </row>
    <row r="26" spans="1:13" ht="15" customHeight="1">
      <c r="A26" s="82"/>
      <c r="B26" s="82"/>
      <c r="C26" s="82"/>
      <c r="D26" s="82"/>
      <c r="E26" s="82"/>
      <c r="F26" s="82"/>
      <c r="G26" s="82"/>
      <c r="I26" s="82"/>
      <c r="J26" s="82"/>
      <c r="K26" s="82"/>
      <c r="L26" s="82"/>
      <c r="M26" s="82"/>
    </row>
    <row r="27" spans="1:13" ht="15" customHeight="1">
      <c r="A27" s="82"/>
      <c r="B27" s="82"/>
      <c r="C27" s="82"/>
      <c r="D27" s="82"/>
      <c r="E27" s="82"/>
      <c r="F27" s="82"/>
      <c r="G27" s="82"/>
      <c r="I27" s="82"/>
      <c r="J27" s="82"/>
      <c r="K27" s="82"/>
      <c r="L27" s="82"/>
      <c r="M27" s="82"/>
    </row>
    <row r="28" spans="1:13" ht="15" customHeight="1">
      <c r="A28" s="82"/>
      <c r="B28" s="82"/>
      <c r="C28" s="82"/>
      <c r="D28" s="82"/>
      <c r="E28" s="82"/>
      <c r="F28" s="82"/>
      <c r="G28" s="82"/>
      <c r="I28" s="82"/>
      <c r="J28" s="82"/>
      <c r="K28" s="82"/>
      <c r="L28" s="82"/>
      <c r="M28" s="82"/>
    </row>
    <row r="29" spans="1:13" ht="12.75" customHeight="1">
      <c r="A29" s="82"/>
      <c r="B29" s="82"/>
      <c r="C29" s="82"/>
      <c r="D29" s="82"/>
      <c r="E29" s="82"/>
      <c r="F29" s="82"/>
      <c r="G29" s="82"/>
      <c r="I29" s="82"/>
      <c r="J29" s="82"/>
      <c r="K29" s="82"/>
      <c r="L29" s="82"/>
      <c r="M29" s="82"/>
    </row>
    <row r="30" spans="1:13" ht="12.75" customHeight="1">
      <c r="I30" s="82"/>
      <c r="J30" s="82"/>
      <c r="K30" s="82"/>
      <c r="L30" s="82"/>
      <c r="M30" s="82"/>
    </row>
    <row r="31" spans="1:13" ht="12.75" customHeight="1">
      <c r="I31" s="82"/>
      <c r="J31" s="82"/>
      <c r="K31" s="82"/>
      <c r="L31" s="82"/>
      <c r="M31" s="82"/>
    </row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>
      <selection activeCell="B5" sqref="B5:E6"/>
    </sheetView>
  </sheetViews>
  <sheetFormatPr defaultColWidth="17.33203125" defaultRowHeight="15" customHeight="1"/>
  <cols>
    <col min="1" max="10" width="13.6640625" customWidth="1"/>
  </cols>
  <sheetData>
    <row r="1" spans="1:10">
      <c r="A1" s="65" t="s">
        <v>15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102" t="s">
        <v>38</v>
      </c>
      <c r="B2" s="100"/>
      <c r="C2" s="100"/>
      <c r="D2" s="100"/>
      <c r="E2" s="100"/>
      <c r="F2" s="100"/>
      <c r="G2" s="100"/>
      <c r="H2" s="46"/>
      <c r="I2" s="47" t="s">
        <v>34</v>
      </c>
      <c r="J2" s="46"/>
    </row>
    <row r="3" spans="1:10">
      <c r="A3" s="48" t="s">
        <v>21</v>
      </c>
      <c r="B3" s="5"/>
      <c r="C3" s="5"/>
      <c r="D3" s="5"/>
      <c r="E3" s="5"/>
      <c r="F3" s="5"/>
      <c r="G3" s="4"/>
      <c r="H3" s="4"/>
      <c r="I3" s="5"/>
      <c r="J3" s="5"/>
    </row>
    <row r="4" spans="1:10" ht="15.6">
      <c r="A4" s="66" t="s">
        <v>11</v>
      </c>
      <c r="B4" s="50" t="s">
        <v>30</v>
      </c>
      <c r="C4" s="50" t="s">
        <v>31</v>
      </c>
      <c r="D4" s="50" t="s">
        <v>32</v>
      </c>
      <c r="E4" s="125" t="s">
        <v>39</v>
      </c>
      <c r="F4" s="126" t="s">
        <v>40</v>
      </c>
      <c r="H4" s="10"/>
      <c r="I4" s="11" t="s">
        <v>3</v>
      </c>
      <c r="J4" s="12">
        <f>B8*F5+C8*F6+D8*F7</f>
        <v>3.0055351117384976</v>
      </c>
    </row>
    <row r="5" spans="1:10">
      <c r="A5" s="50" t="s">
        <v>30</v>
      </c>
      <c r="B5" s="51">
        <v>1</v>
      </c>
      <c r="C5" s="67">
        <v>0.5</v>
      </c>
      <c r="D5" s="67">
        <v>2</v>
      </c>
      <c r="E5" s="53">
        <f t="shared" ref="E5:E7" si="0">GEOMEAN(B5:D5)</f>
        <v>1</v>
      </c>
      <c r="F5" s="54">
        <f t="shared" ref="F5:F7" si="1">E5/$E$8</f>
        <v>0.27635046039787725</v>
      </c>
      <c r="G5" s="55" t="str">
        <f t="shared" ref="G5:G7" si="2">A5</f>
        <v>ПК1</v>
      </c>
      <c r="H5" s="56">
        <f>MAX(F5,F15)</f>
        <v>0.27635046039787725</v>
      </c>
      <c r="I5" s="18"/>
      <c r="J5" s="19"/>
    </row>
    <row r="6" spans="1:10">
      <c r="A6" s="50" t="s">
        <v>31</v>
      </c>
      <c r="B6" s="57">
        <f>1/C5</f>
        <v>2</v>
      </c>
      <c r="C6" s="51">
        <v>1</v>
      </c>
      <c r="D6" s="67">
        <v>5</v>
      </c>
      <c r="E6" s="53">
        <f t="shared" si="0"/>
        <v>2.1544346900318838</v>
      </c>
      <c r="F6" s="54">
        <f t="shared" si="1"/>
        <v>0.59537901848746899</v>
      </c>
      <c r="G6" s="55" t="str">
        <f t="shared" si="2"/>
        <v>ПК2</v>
      </c>
      <c r="H6" s="56">
        <f>MAX(F6,F16)</f>
        <v>0.69861527976904836</v>
      </c>
      <c r="I6" s="11" t="s">
        <v>4</v>
      </c>
      <c r="J6" s="12">
        <f>(J4-3)/2</f>
        <v>2.7675558692488167E-3</v>
      </c>
    </row>
    <row r="7" spans="1:10">
      <c r="A7" s="50" t="s">
        <v>32</v>
      </c>
      <c r="B7" s="57">
        <f>1/D5</f>
        <v>0.5</v>
      </c>
      <c r="C7" s="57">
        <f>1/D6</f>
        <v>0.2</v>
      </c>
      <c r="D7" s="51">
        <v>1</v>
      </c>
      <c r="E7" s="53">
        <f t="shared" si="0"/>
        <v>0.46415888336127792</v>
      </c>
      <c r="F7" s="54">
        <f t="shared" si="1"/>
        <v>0.12827052111465376</v>
      </c>
      <c r="G7" s="55" t="str">
        <f t="shared" si="2"/>
        <v>ПК3</v>
      </c>
      <c r="H7" s="56">
        <f>MAX(F7,F17)</f>
        <v>0.12827052111465376</v>
      </c>
      <c r="I7" s="11" t="s">
        <v>5</v>
      </c>
      <c r="J7" s="12">
        <v>0.57999999999999996</v>
      </c>
    </row>
    <row r="8" spans="1:10">
      <c r="A8" s="58" t="s">
        <v>13</v>
      </c>
      <c r="B8" s="59">
        <f t="shared" ref="B8:F8" si="3">SUM(B5:B7)</f>
        <v>3.5</v>
      </c>
      <c r="C8" s="59">
        <f t="shared" si="3"/>
        <v>1.7</v>
      </c>
      <c r="D8" s="59">
        <f t="shared" si="3"/>
        <v>8</v>
      </c>
      <c r="E8" s="59">
        <f t="shared" si="3"/>
        <v>3.6185935733931616</v>
      </c>
      <c r="F8" s="59">
        <f t="shared" si="3"/>
        <v>1</v>
      </c>
      <c r="H8" s="10"/>
      <c r="I8" s="11" t="s">
        <v>7</v>
      </c>
      <c r="J8" s="26">
        <f>J6/J7</f>
        <v>4.771648050428995E-3</v>
      </c>
    </row>
    <row r="9" spans="1:10">
      <c r="H9" s="4"/>
    </row>
    <row r="12" spans="1:10">
      <c r="I12" s="47" t="s">
        <v>33</v>
      </c>
      <c r="J12" s="46"/>
    </row>
    <row r="13" spans="1:10">
      <c r="I13" s="4"/>
      <c r="J13" s="4"/>
    </row>
    <row r="14" spans="1:10" ht="15.6">
      <c r="A14" s="115" t="s">
        <v>11</v>
      </c>
      <c r="B14" s="115" t="s">
        <v>30</v>
      </c>
      <c r="C14" s="115" t="s">
        <v>31</v>
      </c>
      <c r="D14" s="115" t="s">
        <v>32</v>
      </c>
      <c r="E14" s="125" t="s">
        <v>39</v>
      </c>
      <c r="F14" s="126" t="s">
        <v>40</v>
      </c>
      <c r="I14" s="29" t="s">
        <v>3</v>
      </c>
      <c r="J14" s="60">
        <f>B18*F15+C18*F16+D18*F17</f>
        <v>3.0940151080255305</v>
      </c>
    </row>
    <row r="15" spans="1:10">
      <c r="A15" s="115" t="s">
        <v>30</v>
      </c>
      <c r="B15" s="116">
        <v>1</v>
      </c>
      <c r="C15" s="117">
        <f>1/B16</f>
        <v>0.25</v>
      </c>
      <c r="D15" s="117">
        <v>5</v>
      </c>
      <c r="E15" s="118">
        <f t="shared" ref="E15:E17" si="4">GEOMEAN(B15:D15)</f>
        <v>1.0772173450159419</v>
      </c>
      <c r="F15" s="119">
        <f t="shared" ref="F15:F17" si="5">E15/$E$18</f>
        <v>0.23704170282843554</v>
      </c>
      <c r="I15" s="32"/>
      <c r="J15" s="62"/>
    </row>
    <row r="16" spans="1:10">
      <c r="A16" s="115" t="s">
        <v>31</v>
      </c>
      <c r="B16" s="120">
        <v>4</v>
      </c>
      <c r="C16" s="116">
        <v>1</v>
      </c>
      <c r="D16" s="117">
        <v>8</v>
      </c>
      <c r="E16" s="118">
        <f t="shared" si="4"/>
        <v>3.1748021039363987</v>
      </c>
      <c r="F16" s="119">
        <f t="shared" si="5"/>
        <v>0.69861527976904836</v>
      </c>
      <c r="I16" s="29" t="s">
        <v>4</v>
      </c>
      <c r="J16" s="60">
        <f>(J14-3)/2</f>
        <v>4.700755401276524E-2</v>
      </c>
    </row>
    <row r="17" spans="1:10">
      <c r="A17" s="115" t="s">
        <v>32</v>
      </c>
      <c r="B17" s="120">
        <f>1/D15</f>
        <v>0.2</v>
      </c>
      <c r="C17" s="120">
        <f>1/D16</f>
        <v>0.125</v>
      </c>
      <c r="D17" s="116">
        <v>1</v>
      </c>
      <c r="E17" s="118">
        <f t="shared" si="4"/>
        <v>0.29240177382128663</v>
      </c>
      <c r="F17" s="119">
        <f t="shared" si="5"/>
        <v>6.4343017402516009E-2</v>
      </c>
      <c r="I17" s="29" t="s">
        <v>5</v>
      </c>
      <c r="J17" s="60">
        <v>0.57999999999999996</v>
      </c>
    </row>
    <row r="18" spans="1:10">
      <c r="A18" s="58" t="s">
        <v>13</v>
      </c>
      <c r="B18" s="123">
        <f t="shared" ref="B18:F18" si="6">SUM(B15:B17)</f>
        <v>5.2</v>
      </c>
      <c r="C18" s="123">
        <f t="shared" si="6"/>
        <v>1.375</v>
      </c>
      <c r="D18" s="123">
        <f t="shared" si="6"/>
        <v>14</v>
      </c>
      <c r="E18" s="123">
        <f t="shared" si="6"/>
        <v>4.5444212227736278</v>
      </c>
      <c r="F18" s="123">
        <f t="shared" si="6"/>
        <v>0.99999999999999989</v>
      </c>
      <c r="I18" s="29" t="s">
        <v>7</v>
      </c>
      <c r="J18" s="64">
        <f>J16/J17</f>
        <v>8.1047506918560761E-2</v>
      </c>
    </row>
    <row r="22" spans="1:10" ht="1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</row>
    <row r="23" spans="1:10" ht="13.2">
      <c r="A23" s="82"/>
      <c r="B23" s="82"/>
      <c r="C23" s="82"/>
      <c r="D23" s="82"/>
      <c r="E23" s="82"/>
      <c r="F23" s="82"/>
      <c r="G23" s="82"/>
      <c r="H23" s="82"/>
      <c r="I23" s="82"/>
      <c r="J23" s="82"/>
    </row>
    <row r="24" spans="1:10" ht="13.2">
      <c r="A24" s="82"/>
      <c r="B24" s="82"/>
      <c r="C24" s="82"/>
      <c r="D24" s="82"/>
      <c r="E24" s="82"/>
      <c r="F24" s="82"/>
      <c r="G24" s="82"/>
      <c r="H24" s="82"/>
      <c r="I24" s="82"/>
      <c r="J24" s="82"/>
    </row>
    <row r="25" spans="1:10" ht="13.2">
      <c r="A25" s="82"/>
      <c r="B25" s="82"/>
      <c r="C25" s="82"/>
      <c r="D25" s="82"/>
      <c r="E25" s="82"/>
      <c r="F25" s="82"/>
      <c r="G25" s="82"/>
      <c r="H25" s="82"/>
      <c r="I25" s="82"/>
      <c r="J25" s="82"/>
    </row>
    <row r="26" spans="1:10" ht="13.2">
      <c r="A26" s="82"/>
      <c r="B26" s="82"/>
      <c r="C26" s="82"/>
      <c r="D26" s="82"/>
      <c r="E26" s="82"/>
      <c r="F26" s="82"/>
      <c r="G26" s="82"/>
      <c r="H26" s="82"/>
      <c r="I26" s="82"/>
      <c r="J26" s="82"/>
    </row>
    <row r="27" spans="1:10" ht="13.2">
      <c r="A27" s="82"/>
      <c r="B27" s="82"/>
      <c r="C27" s="82"/>
      <c r="D27" s="82"/>
      <c r="E27" s="82"/>
      <c r="F27" s="82"/>
      <c r="G27" s="82"/>
      <c r="H27" s="82"/>
      <c r="I27" s="82"/>
      <c r="J27" s="82"/>
    </row>
    <row r="28" spans="1:10" ht="13.2">
      <c r="A28" s="82"/>
      <c r="B28" s="82"/>
      <c r="C28" s="82"/>
      <c r="D28" s="82"/>
      <c r="E28" s="82"/>
      <c r="F28" s="82"/>
      <c r="G28" s="82"/>
      <c r="H28" s="82"/>
      <c r="I28" s="82"/>
      <c r="J28" s="82"/>
    </row>
    <row r="29" spans="1:10" ht="1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</row>
    <row r="30" spans="1:10" ht="1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</row>
    <row r="31" spans="1:10" ht="1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</row>
    <row r="32" spans="1:10" ht="1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</row>
    <row r="33" spans="1:10" ht="1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</row>
    <row r="34" spans="1:10" ht="1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</row>
    <row r="35" spans="1:10" ht="1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</row>
    <row r="36" spans="1:10" ht="1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</row>
    <row r="37" spans="1:10" ht="1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</row>
    <row r="38" spans="1:10" ht="1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</row>
    <row r="39" spans="1:10" ht="1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</row>
    <row r="40" spans="1:10" ht="1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</row>
    <row r="41" spans="1:10" ht="1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</row>
    <row r="42" spans="1:10" ht="1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</row>
    <row r="43" spans="1:10" ht="1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</row>
    <row r="44" spans="1:10" ht="1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</row>
    <row r="45" spans="1:10" ht="1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</row>
    <row r="46" spans="1:10" ht="1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</row>
    <row r="47" spans="1:10" ht="1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</row>
    <row r="48" spans="1:10" ht="1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H2" zoomScale="94" zoomScaleNormal="85" workbookViewId="0">
      <selection activeCell="S26" sqref="S26"/>
    </sheetView>
  </sheetViews>
  <sheetFormatPr defaultColWidth="17.33203125" defaultRowHeight="15" customHeight="1"/>
  <cols>
    <col min="1" max="5" width="15.33203125" customWidth="1"/>
    <col min="6" max="6" width="23.6640625" customWidth="1"/>
    <col min="7" max="7" width="15.33203125" customWidth="1"/>
    <col min="8" max="9" width="14.5546875" customWidth="1"/>
  </cols>
  <sheetData>
    <row r="1" spans="1:19" ht="28.8">
      <c r="A1" s="69"/>
      <c r="B1" s="135" t="s">
        <v>43</v>
      </c>
      <c r="C1" s="135" t="s">
        <v>44</v>
      </c>
      <c r="D1" s="135" t="s">
        <v>45</v>
      </c>
      <c r="E1" s="70" t="s">
        <v>16</v>
      </c>
      <c r="F1" s="71"/>
    </row>
    <row r="2" spans="1:19" ht="14.4">
      <c r="A2" s="72"/>
      <c r="B2" s="73">
        <f>'Етап 1'!D19</f>
        <v>0.21740444353942309</v>
      </c>
      <c r="C2" s="73">
        <f>'Етап 1'!D20</f>
        <v>0.7163689351154312</v>
      </c>
      <c r="D2" s="73">
        <f>'Етап 1'!D21</f>
        <v>6.5978143040318002E-2</v>
      </c>
      <c r="E2" s="74"/>
      <c r="F2" s="75"/>
    </row>
    <row r="3" spans="1:19" ht="15.6">
      <c r="A3" s="113" t="s">
        <v>30</v>
      </c>
      <c r="B3" s="76">
        <f>'Етап 2'!H5</f>
        <v>0.68334046162159912</v>
      </c>
      <c r="C3" s="76">
        <f>'Етап 3'!H5</f>
        <v>0.56954057945549741</v>
      </c>
      <c r="D3" s="76">
        <f>'Етап 4'!H5</f>
        <v>0.27635046039787725</v>
      </c>
      <c r="E3" s="128">
        <f t="shared" ref="E3:E5" si="0">$B$2*B3+$C$2*C3+$D$2*D3</f>
        <v>0.57479552142176549</v>
      </c>
      <c r="F3" s="78"/>
    </row>
    <row r="4" spans="1:19" ht="15.6">
      <c r="A4" s="113" t="s">
        <v>31</v>
      </c>
      <c r="B4" s="76">
        <f>'Етап 2'!H6</f>
        <v>0.19980996310201241</v>
      </c>
      <c r="C4" s="76">
        <f>'Етап 3'!H6</f>
        <v>0.34454466579705229</v>
      </c>
      <c r="D4" s="76">
        <f>'Етап 4'!H6</f>
        <v>0.69861527976904836</v>
      </c>
      <c r="E4" s="77">
        <f t="shared" si="0"/>
        <v>0.33635400803731619</v>
      </c>
      <c r="F4" s="78"/>
    </row>
    <row r="5" spans="1:19" ht="15.6">
      <c r="A5" s="113" t="s">
        <v>32</v>
      </c>
      <c r="B5" s="79">
        <f>'Етап 2'!H7</f>
        <v>0.24492870424662452</v>
      </c>
      <c r="C5" s="79">
        <f>'Етап 3'!H7</f>
        <v>0.10852476926667509</v>
      </c>
      <c r="D5" s="79">
        <f>'Етап 4'!H7</f>
        <v>0.12827052111465376</v>
      </c>
      <c r="E5" s="77">
        <f t="shared" si="0"/>
        <v>0.13945541283674401</v>
      </c>
      <c r="F5" s="78"/>
    </row>
    <row r="6" spans="1:19" ht="15.6">
      <c r="A6" s="80"/>
      <c r="B6" s="78"/>
      <c r="C6" s="78"/>
      <c r="D6" s="78"/>
      <c r="E6" s="81"/>
      <c r="F6" s="78"/>
    </row>
    <row r="7" spans="1:19" ht="13.2">
      <c r="A7" s="129" t="s">
        <v>35</v>
      </c>
      <c r="B7" s="130"/>
      <c r="C7" s="130"/>
      <c r="D7" s="130"/>
      <c r="E7" s="130"/>
      <c r="F7" s="131"/>
      <c r="G7" s="132">
        <f>MAX(E3:E5)</f>
        <v>0.57479552142176549</v>
      </c>
    </row>
    <row r="8" spans="1:19" ht="13.2">
      <c r="A8" s="131"/>
      <c r="B8" s="131"/>
      <c r="C8" s="131"/>
      <c r="D8" s="131"/>
      <c r="E8" s="131"/>
      <c r="F8" s="131"/>
      <c r="G8" s="133"/>
    </row>
    <row r="9" spans="1:19" ht="15.6">
      <c r="A9" s="134"/>
      <c r="B9" s="134"/>
      <c r="C9" s="134"/>
      <c r="D9" s="134"/>
      <c r="E9" s="134"/>
      <c r="F9" s="134"/>
      <c r="G9" s="134"/>
    </row>
    <row r="10" spans="1:19" ht="15" customHeight="1">
      <c r="M10" s="138"/>
      <c r="N10" s="138"/>
      <c r="O10" s="138"/>
      <c r="P10" s="138"/>
      <c r="Q10" s="138"/>
      <c r="R10" s="138"/>
      <c r="S10" s="138"/>
    </row>
    <row r="11" spans="1:19" ht="15" customHeight="1">
      <c r="M11" s="143" t="s">
        <v>49</v>
      </c>
      <c r="N11" s="140" t="s">
        <v>29</v>
      </c>
      <c r="O11" s="141"/>
      <c r="P11" s="141"/>
      <c r="Q11" s="141"/>
      <c r="R11" s="141"/>
      <c r="S11" s="139"/>
    </row>
    <row r="12" spans="1:19" ht="15" customHeight="1">
      <c r="M12" s="139"/>
      <c r="N12" s="139"/>
      <c r="O12" s="139"/>
      <c r="P12" s="139"/>
      <c r="Q12" s="139"/>
      <c r="R12" s="139"/>
      <c r="S12" s="139"/>
    </row>
    <row r="13" spans="1:19" ht="15" customHeight="1">
      <c r="M13" s="142"/>
      <c r="N13" s="142"/>
      <c r="O13" s="142"/>
      <c r="P13" s="142"/>
      <c r="Q13" s="142"/>
      <c r="R13" s="142"/>
      <c r="S13" s="142"/>
    </row>
    <row r="14" spans="1:19" ht="15" customHeight="1">
      <c r="M14" s="139"/>
      <c r="N14" s="139"/>
      <c r="O14" s="139"/>
      <c r="P14" s="139"/>
      <c r="Q14" s="139"/>
      <c r="R14" s="139"/>
      <c r="S14" s="139"/>
    </row>
    <row r="15" spans="1:19" ht="15" customHeight="1">
      <c r="M15" s="143" t="s">
        <v>50</v>
      </c>
      <c r="N15" s="140" t="s">
        <v>46</v>
      </c>
      <c r="O15" s="139"/>
      <c r="P15" s="140" t="s">
        <v>47</v>
      </c>
      <c r="Q15" s="139"/>
      <c r="R15" s="140" t="s">
        <v>48</v>
      </c>
      <c r="S15" s="139"/>
    </row>
    <row r="16" spans="1:19" ht="15" customHeight="1">
      <c r="M16" s="139"/>
      <c r="N16" s="141"/>
      <c r="O16" s="139"/>
      <c r="P16" s="141"/>
      <c r="Q16" s="139"/>
      <c r="R16" s="141"/>
      <c r="S16" s="139"/>
    </row>
    <row r="17" spans="13:19" ht="15" customHeight="1">
      <c r="M17" s="139"/>
      <c r="N17" s="139"/>
      <c r="O17" s="139"/>
      <c r="P17" s="139"/>
      <c r="Q17" s="139"/>
      <c r="R17" s="139"/>
      <c r="S17" s="139"/>
    </row>
    <row r="19" spans="13:19" ht="15" customHeight="1">
      <c r="M19" s="138"/>
      <c r="N19" s="138"/>
      <c r="O19" s="138"/>
      <c r="P19" s="138"/>
      <c r="Q19" s="138"/>
      <c r="R19" s="138"/>
      <c r="S19" s="138"/>
    </row>
    <row r="20" spans="13:19" ht="15" customHeight="1">
      <c r="M20" s="144" t="s">
        <v>51</v>
      </c>
      <c r="N20" s="136" t="s">
        <v>30</v>
      </c>
      <c r="O20" s="138"/>
      <c r="P20" s="136" t="s">
        <v>31</v>
      </c>
      <c r="Q20" s="138"/>
      <c r="R20" s="136" t="s">
        <v>32</v>
      </c>
      <c r="S20" s="138"/>
    </row>
    <row r="21" spans="13:19" ht="15" customHeight="1">
      <c r="M21" s="138"/>
      <c r="N21" s="137"/>
      <c r="O21" s="138"/>
      <c r="P21" s="137"/>
      <c r="Q21" s="138"/>
      <c r="R21" s="137"/>
      <c r="S21" s="138"/>
    </row>
    <row r="22" spans="13:19" ht="15" customHeight="1">
      <c r="M22" s="138"/>
      <c r="N22" s="138"/>
      <c r="O22" s="138"/>
      <c r="P22" s="138"/>
      <c r="Q22" s="138"/>
      <c r="R22" s="138"/>
      <c r="S22" s="138"/>
    </row>
  </sheetData>
  <mergeCells count="9">
    <mergeCell ref="N20:N21"/>
    <mergeCell ref="P20:P21"/>
    <mergeCell ref="R20:R21"/>
    <mergeCell ref="A7:F8"/>
    <mergeCell ref="G7:G8"/>
    <mergeCell ref="N11:R11"/>
    <mergeCell ref="N15:N16"/>
    <mergeCell ref="P15:P16"/>
    <mergeCell ref="R15:R1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Етап 1</vt:lpstr>
      <vt:lpstr>Етап 2</vt:lpstr>
      <vt:lpstr>Етап 3</vt:lpstr>
      <vt:lpstr>Етап 4</vt:lpstr>
      <vt:lpstr>Етап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</dc:creator>
  <cp:lastModifiedBy>Viktoriia</cp:lastModifiedBy>
  <dcterms:created xsi:type="dcterms:W3CDTF">2018-10-16T00:14:38Z</dcterms:created>
  <dcterms:modified xsi:type="dcterms:W3CDTF">2023-10-19T11:20:40Z</dcterms:modified>
</cp:coreProperties>
</file>