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D88887C8-BDD3-4192-8C76-D91298253464}" xr6:coauthVersionLast="47" xr6:coauthVersionMax="47" xr10:uidLastSave="{00000000-0000-0000-0000-000000000000}"/>
  <bookViews>
    <workbookView xWindow="-108" yWindow="-108" windowWidth="23256" windowHeight="12456" firstSheet="6" activeTab="9" xr2:uid="{F050E895-A1F8-4747-BD4C-45B719A34FBB}"/>
  </bookViews>
  <sheets>
    <sheet name="Pivot Table" sheetId="8" r:id="rId1"/>
    <sheet name="Sheet3" sheetId="13" r:id="rId2"/>
    <sheet name="Sheet5" sheetId="14" r:id="rId3"/>
    <sheet name="Student Marks" sheetId="1" r:id="rId4"/>
    <sheet name="Scenario Summary 3" sheetId="7" r:id="rId5"/>
    <sheet name="Scenario Summary 6" sheetId="34" r:id="rId6"/>
    <sheet name="Sheet6" sheetId="22" r:id="rId7"/>
    <sheet name="Sheet2" sheetId="16" r:id="rId8"/>
    <sheet name="Student Progress Card" sheetId="2" r:id="rId9"/>
    <sheet name="Scenario Summary 5" sheetId="20" r:id="rId10"/>
    <sheet name="Sheet4" sheetId="4" r:id="rId11"/>
  </sheets>
  <definedNames>
    <definedName name="_xlnm._FilterDatabase" localSheetId="2" hidden="1">Sheet5!$A$3:$C$104</definedName>
    <definedName name="_xlnm._FilterDatabase" localSheetId="3" hidden="1">'Student Marks'!$A$1:$AA$101</definedName>
    <definedName name="English">Sheet4!$D$6</definedName>
    <definedName name="Geography">Sheet4!$D$11</definedName>
    <definedName name="Hariom">Sheet6!$H$11</definedName>
    <definedName name="Hindi">Sheet4!$D$7</definedName>
    <definedName name="History">Sheet4!$D$10</definedName>
    <definedName name="Marathi">Sheet4!$D$5</definedName>
    <definedName name="Math">Sheet4!$D$8</definedName>
    <definedName name="Name">Sheet6!$H$8</definedName>
    <definedName name="Ram">Sheet6!$H$10</definedName>
    <definedName name="Sanskrit">Sheet4!$D$12</definedName>
    <definedName name="Science">Sheet4!$D$9</definedName>
    <definedName name="Slicer_StudentName">#N/A</definedName>
    <definedName name="Subject">Sheet4!$D$4</definedName>
    <definedName name="Total">Sheet4!$D$13</definedName>
    <definedName name="Total_Marks">Sheet6!$H$13</definedName>
    <definedName name="Vikas">Sheet6!$H$9</definedName>
    <definedName name="vishal">Sheet6!$H$12</definedName>
  </definedNames>
  <calcPr calcId="191029"/>
  <pivotCaches>
    <pivotCache cacheId="0" r:id="rId12"/>
    <pivotCache cacheId="1" r:id="rId13"/>
    <pivotCache cacheId="2" r:id="rId14"/>
  </pivotCaches>
  <extLs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3" i="22" l="1"/>
  <c r="K2" i="1"/>
  <c r="Z3" i="1"/>
  <c r="J8" i="2"/>
  <c r="B23" i="2"/>
  <c r="D8" i="2"/>
  <c r="D6" i="2"/>
  <c r="D13" i="4"/>
  <c r="Z2" i="1"/>
  <c r="Y2" i="1"/>
  <c r="R2" i="1"/>
  <c r="P2" i="1"/>
  <c r="O2" i="1"/>
  <c r="E34" i="2" s="1"/>
  <c r="N2" i="1"/>
  <c r="M2" i="1"/>
  <c r="L2" i="1"/>
  <c r="C105" i="1"/>
  <c r="C104" i="1"/>
  <c r="J11" i="2"/>
  <c r="J13" i="2"/>
  <c r="C106" i="1"/>
  <c r="J9" i="2"/>
  <c r="G34" i="2"/>
  <c r="F34" i="2"/>
  <c r="J10" i="2"/>
  <c r="J12" i="2" s="1"/>
  <c r="D34" i="2"/>
  <c r="A23" i="2"/>
  <c r="D13" i="2"/>
  <c r="D12" i="2"/>
  <c r="D10" i="2"/>
  <c r="D9" i="2"/>
  <c r="D7" i="2"/>
  <c r="Y3" i="1"/>
  <c r="Y4" i="1"/>
  <c r="Y5"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V2" i="1"/>
  <c r="U2" i="1"/>
  <c r="S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N3" i="1"/>
  <c r="N4" i="1"/>
  <c r="M4" i="1" s="1"/>
  <c r="N5" i="1"/>
  <c r="N6" i="1"/>
  <c r="N7" i="1"/>
  <c r="Z7" i="1" s="1"/>
  <c r="N8" i="1"/>
  <c r="N9" i="1"/>
  <c r="Z9" i="1" s="1"/>
  <c r="N10" i="1"/>
  <c r="N11" i="1"/>
  <c r="N12" i="1"/>
  <c r="N13" i="1"/>
  <c r="N14" i="1"/>
  <c r="Z14" i="1" s="1"/>
  <c r="N15" i="1"/>
  <c r="M15" i="1" s="1"/>
  <c r="N16" i="1"/>
  <c r="Z16" i="1" s="1"/>
  <c r="N17" i="1"/>
  <c r="N18" i="1"/>
  <c r="N19" i="1"/>
  <c r="N20" i="1"/>
  <c r="N21" i="1"/>
  <c r="N22" i="1"/>
  <c r="N23" i="1"/>
  <c r="N24" i="1"/>
  <c r="N25" i="1"/>
  <c r="N26" i="1"/>
  <c r="M26" i="1" s="1"/>
  <c r="N27" i="1"/>
  <c r="N28" i="1"/>
  <c r="O28" i="1" s="1"/>
  <c r="N29" i="1"/>
  <c r="N30" i="1"/>
  <c r="N31" i="1"/>
  <c r="R31" i="1" s="1"/>
  <c r="N32" i="1"/>
  <c r="N33" i="1"/>
  <c r="N34" i="1"/>
  <c r="N35" i="1"/>
  <c r="N36" i="1"/>
  <c r="N37" i="1"/>
  <c r="N38" i="1"/>
  <c r="M38" i="1" s="1"/>
  <c r="N39" i="1"/>
  <c r="M39" i="1" s="1"/>
  <c r="N40" i="1"/>
  <c r="M40" i="1" s="1"/>
  <c r="N41" i="1"/>
  <c r="N42" i="1"/>
  <c r="N43" i="1"/>
  <c r="O43" i="1" s="1"/>
  <c r="N44" i="1"/>
  <c r="N45" i="1"/>
  <c r="N46" i="1"/>
  <c r="N47" i="1"/>
  <c r="N48" i="1"/>
  <c r="Z48" i="1" s="1"/>
  <c r="N49" i="1"/>
  <c r="N50" i="1"/>
  <c r="Z50" i="1" s="1"/>
  <c r="N51" i="1"/>
  <c r="M51" i="1" s="1"/>
  <c r="N52" i="1"/>
  <c r="M52" i="1" s="1"/>
  <c r="N53" i="1"/>
  <c r="N54" i="1"/>
  <c r="N55" i="1"/>
  <c r="N56" i="1"/>
  <c r="N57" i="1"/>
  <c r="N58" i="1"/>
  <c r="N59" i="1"/>
  <c r="N60" i="1"/>
  <c r="N61" i="1"/>
  <c r="N62" i="1"/>
  <c r="R62" i="1" s="1"/>
  <c r="N63" i="1"/>
  <c r="Z63" i="1" s="1"/>
  <c r="N64" i="1"/>
  <c r="O64" i="1" s="1"/>
  <c r="N65" i="1"/>
  <c r="N66" i="1"/>
  <c r="N67" i="1"/>
  <c r="N68" i="1"/>
  <c r="N69" i="1"/>
  <c r="N70" i="1"/>
  <c r="N71" i="1"/>
  <c r="N72" i="1"/>
  <c r="N73" i="1"/>
  <c r="N74" i="1"/>
  <c r="O74" i="1" s="1"/>
  <c r="N75" i="1"/>
  <c r="O75" i="1" s="1"/>
  <c r="N76" i="1"/>
  <c r="N77" i="1"/>
  <c r="N78" i="1"/>
  <c r="N79" i="1"/>
  <c r="N80" i="1"/>
  <c r="N81" i="1"/>
  <c r="N82" i="1"/>
  <c r="N83" i="1"/>
  <c r="N84" i="1"/>
  <c r="N85" i="1"/>
  <c r="N86" i="1"/>
  <c r="N87" i="1"/>
  <c r="N88" i="1"/>
  <c r="Z88" i="1" s="1"/>
  <c r="N89" i="1"/>
  <c r="N90" i="1"/>
  <c r="N91" i="1"/>
  <c r="Z91" i="1" s="1"/>
  <c r="N92" i="1"/>
  <c r="N93" i="1"/>
  <c r="N94" i="1"/>
  <c r="N95" i="1"/>
  <c r="N96" i="1"/>
  <c r="N97" i="1"/>
  <c r="N98" i="1"/>
  <c r="O98" i="1" s="1"/>
  <c r="N99" i="1"/>
  <c r="N100" i="1"/>
  <c r="J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M30" i="1" s="1"/>
  <c r="I32" i="1"/>
  <c r="M31" i="1" s="1"/>
  <c r="I33" i="1"/>
  <c r="I34" i="1"/>
  <c r="I35" i="1"/>
  <c r="I36" i="1"/>
  <c r="I37" i="1"/>
  <c r="I38" i="1"/>
  <c r="I39" i="1"/>
  <c r="I40" i="1"/>
  <c r="I41" i="1"/>
  <c r="I42" i="1"/>
  <c r="I43" i="1"/>
  <c r="I44" i="1"/>
  <c r="I45" i="1"/>
  <c r="M44" i="1" s="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R77" i="1" s="1"/>
  <c r="I79" i="1"/>
  <c r="M78" i="1" s="1"/>
  <c r="I80" i="1"/>
  <c r="M79" i="1" s="1"/>
  <c r="I81" i="1"/>
  <c r="I82" i="1"/>
  <c r="I83" i="1"/>
  <c r="I84" i="1"/>
  <c r="I85" i="1"/>
  <c r="I86" i="1"/>
  <c r="I87" i="1"/>
  <c r="I88" i="1"/>
  <c r="I89" i="1"/>
  <c r="I90" i="1"/>
  <c r="M89" i="1" s="1"/>
  <c r="I91" i="1"/>
  <c r="R90" i="1" s="1"/>
  <c r="I92" i="1"/>
  <c r="I93" i="1"/>
  <c r="I94" i="1"/>
  <c r="I95" i="1"/>
  <c r="I96" i="1"/>
  <c r="I97" i="1"/>
  <c r="I98" i="1"/>
  <c r="I99" i="1"/>
  <c r="I100" i="1"/>
  <c r="I2" i="1"/>
  <c r="C23" i="2"/>
  <c r="D23" i="2"/>
  <c r="E23" i="2"/>
  <c r="F23" i="2"/>
  <c r="G23" i="2"/>
  <c r="H23" i="2"/>
  <c r="O29" i="1"/>
  <c r="O30" i="1"/>
  <c r="O31" i="1"/>
  <c r="O38" i="1"/>
  <c r="O39" i="1"/>
  <c r="O65" i="1"/>
  <c r="O77" i="1"/>
  <c r="O78" i="1"/>
  <c r="O79" i="1"/>
  <c r="O80" i="1"/>
  <c r="O81" i="1"/>
  <c r="O90" i="1"/>
  <c r="R29" i="1"/>
  <c r="R30" i="1"/>
  <c r="R78" i="1"/>
  <c r="M5" i="1"/>
  <c r="M6" i="1"/>
  <c r="M7" i="1"/>
  <c r="M8" i="1"/>
  <c r="M56" i="1"/>
  <c r="M57" i="1"/>
  <c r="M65" i="1"/>
  <c r="M76" i="1"/>
  <c r="M77" i="1"/>
  <c r="Z29" i="1"/>
  <c r="Z30" i="1"/>
  <c r="Z31" i="1"/>
  <c r="Z38" i="1"/>
  <c r="Z39" i="1"/>
  <c r="Z44" i="1"/>
  <c r="Z65" i="1"/>
  <c r="Z76" i="1"/>
  <c r="Z77" i="1"/>
  <c r="Z89" i="1"/>
  <c r="Z90" i="1"/>
  <c r="Z92" i="1"/>
  <c r="Z93" i="1"/>
  <c r="Z95" i="1"/>
  <c r="Z96" i="1"/>
  <c r="O5" i="1"/>
  <c r="Z6" i="1"/>
  <c r="M29" i="1"/>
  <c r="O62" i="1"/>
  <c r="R65" i="1"/>
  <c r="M66" i="1"/>
  <c r="U4" i="1"/>
  <c r="W9" i="1"/>
  <c r="V8" i="1"/>
  <c r="K3" i="1"/>
  <c r="J4" i="1"/>
  <c r="M64" i="1" l="1"/>
  <c r="O50" i="1"/>
  <c r="M63" i="1"/>
  <c r="R39" i="1"/>
  <c r="Z26" i="1"/>
  <c r="O16" i="1"/>
  <c r="M16" i="1"/>
  <c r="Z51" i="1"/>
  <c r="R75" i="1"/>
  <c r="Z4" i="1"/>
  <c r="Z75" i="1"/>
  <c r="R16" i="1"/>
  <c r="M3" i="1"/>
  <c r="Z74" i="1"/>
  <c r="R38" i="1"/>
  <c r="Z64" i="1"/>
  <c r="R64" i="1"/>
  <c r="R52" i="1"/>
  <c r="R88" i="1"/>
  <c r="O26" i="1"/>
  <c r="R26" i="1"/>
  <c r="Z62" i="1"/>
  <c r="Z15" i="1"/>
  <c r="O88" i="1"/>
  <c r="R74" i="1"/>
  <c r="R48" i="1"/>
  <c r="M95" i="1"/>
  <c r="Z85" i="1"/>
  <c r="O85" i="1"/>
  <c r="R85" i="1"/>
  <c r="M85" i="1"/>
  <c r="Z84" i="1"/>
  <c r="R84" i="1"/>
  <c r="O84" i="1"/>
  <c r="M84" i="1"/>
  <c r="Z72" i="1"/>
  <c r="R72" i="1"/>
  <c r="O72" i="1"/>
  <c r="M72" i="1"/>
  <c r="O83" i="1"/>
  <c r="Z83" i="1"/>
  <c r="R83" i="1"/>
  <c r="M83" i="1"/>
  <c r="Z71" i="1"/>
  <c r="O71" i="1"/>
  <c r="R71" i="1"/>
  <c r="M71" i="1"/>
  <c r="O11" i="1"/>
  <c r="M11" i="1"/>
  <c r="Z11" i="1"/>
  <c r="R11" i="1"/>
  <c r="O70" i="1"/>
  <c r="Z70" i="1"/>
  <c r="R70" i="1"/>
  <c r="M70" i="1"/>
  <c r="M55" i="1"/>
  <c r="Z55" i="1"/>
  <c r="O55" i="1"/>
  <c r="R55" i="1"/>
  <c r="Z97" i="1"/>
  <c r="M97" i="1"/>
  <c r="R97" i="1"/>
  <c r="O61" i="1"/>
  <c r="M61" i="1"/>
  <c r="O49" i="1"/>
  <c r="R49" i="1"/>
  <c r="M49" i="1"/>
  <c r="O37" i="1"/>
  <c r="Z37" i="1"/>
  <c r="R37" i="1"/>
  <c r="R25" i="1"/>
  <c r="O25" i="1"/>
  <c r="Z25" i="1"/>
  <c r="O24" i="1"/>
  <c r="Z24" i="1"/>
  <c r="R24" i="1"/>
  <c r="M60" i="1"/>
  <c r="Z60" i="1"/>
  <c r="O36" i="1"/>
  <c r="R36" i="1"/>
  <c r="M36" i="1"/>
  <c r="Z59" i="1"/>
  <c r="M59" i="1"/>
  <c r="Z47" i="1"/>
  <c r="M47" i="1"/>
  <c r="O35" i="1"/>
  <c r="M35" i="1"/>
  <c r="R35" i="1"/>
  <c r="Z58" i="1"/>
  <c r="M58" i="1"/>
  <c r="O58" i="1"/>
  <c r="R58" i="1"/>
  <c r="Z34" i="1"/>
  <c r="R34" i="1"/>
  <c r="O34" i="1"/>
  <c r="M34" i="1"/>
  <c r="O100" i="1"/>
  <c r="Z100" i="1"/>
  <c r="R100" i="1"/>
  <c r="R14" i="1"/>
  <c r="M14" i="1"/>
  <c r="Z36" i="1"/>
  <c r="R61" i="1"/>
  <c r="R15" i="1"/>
  <c r="M93" i="1"/>
  <c r="O93" i="1"/>
  <c r="Z81" i="1"/>
  <c r="R81" i="1"/>
  <c r="M81" i="1"/>
  <c r="Z45" i="1"/>
  <c r="M45" i="1"/>
  <c r="Z33" i="1"/>
  <c r="O33" i="1"/>
  <c r="M33" i="1"/>
  <c r="Z21" i="1"/>
  <c r="O21" i="1"/>
  <c r="R21" i="1"/>
  <c r="O69" i="1"/>
  <c r="Z69" i="1"/>
  <c r="R69" i="1"/>
  <c r="M69" i="1"/>
  <c r="M37" i="1"/>
  <c r="R60" i="1"/>
  <c r="M92" i="1"/>
  <c r="O92" i="1"/>
  <c r="M80" i="1"/>
  <c r="R80" i="1"/>
  <c r="Z20" i="1"/>
  <c r="O20" i="1"/>
  <c r="R20" i="1"/>
  <c r="M20" i="1"/>
  <c r="M68" i="1"/>
  <c r="R68" i="1"/>
  <c r="O68" i="1"/>
  <c r="Z68" i="1"/>
  <c r="Z40" i="1"/>
  <c r="R40" i="1"/>
  <c r="O40" i="1"/>
  <c r="M100" i="1"/>
  <c r="R95" i="1"/>
  <c r="R59" i="1"/>
  <c r="R9" i="1"/>
  <c r="M91" i="1"/>
  <c r="O91" i="1"/>
  <c r="M43" i="1"/>
  <c r="R43" i="1"/>
  <c r="Z43" i="1"/>
  <c r="Z19" i="1"/>
  <c r="O19" i="1"/>
  <c r="R19" i="1"/>
  <c r="M19" i="1"/>
  <c r="O87" i="1"/>
  <c r="Z87" i="1"/>
  <c r="R87" i="1"/>
  <c r="Z8" i="1"/>
  <c r="O8" i="1"/>
  <c r="R8" i="1"/>
  <c r="M87" i="1"/>
  <c r="M25" i="1"/>
  <c r="R93" i="1"/>
  <c r="O60" i="1"/>
  <c r="M73" i="1"/>
  <c r="Z73" i="1"/>
  <c r="O73" i="1"/>
  <c r="R73" i="1"/>
  <c r="R13" i="1"/>
  <c r="O13" i="1"/>
  <c r="M13" i="1"/>
  <c r="Z13" i="1"/>
  <c r="M54" i="1"/>
  <c r="Z54" i="1"/>
  <c r="O54" i="1"/>
  <c r="R54" i="1"/>
  <c r="R96" i="1"/>
  <c r="M96" i="1"/>
  <c r="O48" i="1"/>
  <c r="M48" i="1"/>
  <c r="R12" i="1"/>
  <c r="O12" i="1"/>
  <c r="Z12" i="1"/>
  <c r="M12" i="1"/>
  <c r="Z53" i="1"/>
  <c r="O53" i="1"/>
  <c r="R53" i="1"/>
  <c r="O22" i="1"/>
  <c r="Z22" i="1"/>
  <c r="R22" i="1"/>
  <c r="M42" i="1"/>
  <c r="Z42" i="1"/>
  <c r="R42" i="1"/>
  <c r="O42" i="1"/>
  <c r="Z98" i="1"/>
  <c r="R98" i="1"/>
  <c r="M98" i="1"/>
  <c r="M41" i="1"/>
  <c r="Z41" i="1"/>
  <c r="R41" i="1"/>
  <c r="O41" i="1"/>
  <c r="Z35" i="1"/>
  <c r="O18" i="1"/>
  <c r="R18" i="1"/>
  <c r="M18" i="1"/>
  <c r="Z86" i="1"/>
  <c r="O86" i="1"/>
  <c r="R86" i="1"/>
  <c r="Z61" i="1"/>
  <c r="M86" i="1"/>
  <c r="M24" i="1"/>
  <c r="R92" i="1"/>
  <c r="R47" i="1"/>
  <c r="O97" i="1"/>
  <c r="O59" i="1"/>
  <c r="O17" i="1"/>
  <c r="R17" i="1"/>
  <c r="M17" i="1"/>
  <c r="Z80" i="1"/>
  <c r="M22" i="1"/>
  <c r="R91" i="1"/>
  <c r="R45" i="1"/>
  <c r="O96" i="1"/>
  <c r="O47" i="1"/>
  <c r="O15" i="1"/>
  <c r="Z57" i="1"/>
  <c r="O57" i="1"/>
  <c r="R57" i="1"/>
  <c r="M28" i="1"/>
  <c r="Z28" i="1"/>
  <c r="R28" i="1"/>
  <c r="Z79" i="1"/>
  <c r="Z18" i="1"/>
  <c r="M21" i="1"/>
  <c r="R44" i="1"/>
  <c r="O95" i="1"/>
  <c r="O45" i="1"/>
  <c r="O14" i="1"/>
  <c r="Z56" i="1"/>
  <c r="O56" i="1"/>
  <c r="R56" i="1"/>
  <c r="R27" i="1"/>
  <c r="Z27" i="1"/>
  <c r="O27" i="1"/>
  <c r="M27" i="1"/>
  <c r="Z78" i="1"/>
  <c r="Z49" i="1"/>
  <c r="Z17" i="1"/>
  <c r="M53" i="1"/>
  <c r="M9" i="1"/>
  <c r="R79" i="1"/>
  <c r="R33" i="1"/>
  <c r="O44" i="1"/>
  <c r="O9" i="1"/>
  <c r="R6" i="1"/>
  <c r="O6" i="1"/>
  <c r="Z5" i="1"/>
  <c r="M74" i="1"/>
  <c r="R66" i="1"/>
  <c r="R50" i="1"/>
  <c r="O52" i="1"/>
  <c r="R63" i="1"/>
  <c r="O63" i="1"/>
  <c r="R51" i="1"/>
  <c r="O51" i="1"/>
  <c r="M50" i="1"/>
  <c r="R7" i="1"/>
  <c r="O7" i="1"/>
  <c r="M62" i="1"/>
  <c r="R5" i="1"/>
  <c r="R4" i="1"/>
  <c r="O4" i="1"/>
  <c r="R89" i="1"/>
  <c r="O89" i="1"/>
  <c r="M90" i="1"/>
  <c r="M75" i="1"/>
  <c r="R3" i="1"/>
  <c r="O3" i="1"/>
  <c r="R76" i="1"/>
  <c r="O76" i="1"/>
  <c r="Z66" i="1"/>
  <c r="Z52" i="1"/>
  <c r="M88" i="1"/>
  <c r="O66" i="1"/>
  <c r="U93" i="1"/>
  <c r="D11" i="2"/>
  <c r="Q2" i="1"/>
  <c r="W3" i="1"/>
  <c r="W4" i="1"/>
  <c r="W5" i="1"/>
  <c r="W6" i="1"/>
  <c r="W7" i="1"/>
  <c r="W8"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2" i="1"/>
  <c r="V3" i="1"/>
  <c r="V4" i="1"/>
  <c r="V5" i="1"/>
  <c r="V6" i="1"/>
  <c r="V7"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4" i="1"/>
  <c r="U95" i="1"/>
  <c r="U96" i="1"/>
  <c r="U97" i="1"/>
  <c r="U98" i="1"/>
  <c r="U99" i="1"/>
  <c r="U100" i="1"/>
  <c r="U3"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J3"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O23" i="1" l="1"/>
  <c r="Z99" i="1" l="1"/>
  <c r="M99" i="1"/>
  <c r="R99" i="1"/>
  <c r="O99" i="1"/>
  <c r="O94" i="1"/>
  <c r="M94" i="1"/>
  <c r="R94" i="1"/>
  <c r="Z94" i="1"/>
  <c r="O82" i="1"/>
  <c r="Z82" i="1"/>
  <c r="M82" i="1"/>
  <c r="R82" i="1"/>
  <c r="O67" i="1"/>
  <c r="R67" i="1"/>
  <c r="M67" i="1"/>
  <c r="Z67" i="1"/>
  <c r="O46" i="1"/>
  <c r="R46" i="1"/>
  <c r="M46" i="1"/>
  <c r="Z46" i="1"/>
  <c r="Z32" i="1"/>
  <c r="R32" i="1"/>
  <c r="M32" i="1"/>
  <c r="O32" i="1"/>
  <c r="J5" i="2" a="1"/>
  <c r="J5" i="2" s="1"/>
  <c r="Z10" i="1"/>
  <c r="J7" i="2" a="1"/>
  <c r="J7" i="2" s="1"/>
  <c r="R10" i="1"/>
  <c r="M10" i="1"/>
  <c r="O10" i="1"/>
  <c r="J6" i="2" a="1"/>
  <c r="J6" i="2" s="1"/>
  <c r="M23" i="1"/>
  <c r="Z23" i="1"/>
  <c r="R23" i="1"/>
  <c r="C107" i="1"/>
  <c r="AA46" i="1" l="1"/>
  <c r="AA73" i="1"/>
  <c r="AA60" i="1"/>
  <c r="AA37" i="1"/>
  <c r="AA74" i="1"/>
  <c r="AA4" i="1"/>
  <c r="AA65" i="1"/>
  <c r="AA58" i="1"/>
  <c r="AA3" i="1"/>
  <c r="AA40" i="1"/>
  <c r="AA77" i="1"/>
  <c r="AA23" i="1"/>
  <c r="AA72" i="1"/>
  <c r="AA19" i="1"/>
  <c r="AA68" i="1"/>
  <c r="AA97" i="1"/>
  <c r="AA31" i="1"/>
  <c r="AA80" i="1"/>
  <c r="AA95" i="1"/>
  <c r="AA98" i="1"/>
  <c r="AA17" i="1"/>
  <c r="AA69" i="1"/>
  <c r="AA29" i="1"/>
  <c r="AA71" i="1"/>
  <c r="AA66" i="1"/>
  <c r="AA25" i="1"/>
  <c r="AA78" i="1"/>
  <c r="AA32" i="1"/>
  <c r="AA81" i="1"/>
  <c r="AA48" i="1"/>
  <c r="AA13" i="1"/>
  <c r="AA38" i="1"/>
  <c r="AA87" i="1"/>
  <c r="AA41" i="1"/>
  <c r="AA44" i="1"/>
  <c r="AA28" i="1"/>
  <c r="AA43" i="1"/>
  <c r="AA92" i="1"/>
  <c r="AA70" i="1"/>
  <c r="AA14" i="1"/>
  <c r="AA39" i="1"/>
  <c r="AA64" i="1"/>
  <c r="AA6" i="1"/>
  <c r="AA55" i="1"/>
  <c r="AA35" i="1"/>
  <c r="AA84" i="1"/>
  <c r="AA89" i="1"/>
  <c r="AA12" i="1"/>
  <c r="AA61" i="1"/>
  <c r="AA15" i="1"/>
  <c r="AA52" i="1"/>
  <c r="AA21" i="1"/>
  <c r="AA10" i="1"/>
  <c r="AA26" i="1"/>
  <c r="AA51" i="1"/>
  <c r="AA88" i="1"/>
  <c r="AA24" i="1"/>
  <c r="AA18" i="1"/>
  <c r="AA67" i="1"/>
  <c r="AA82" i="1"/>
  <c r="AA30" i="1"/>
  <c r="AA79" i="1"/>
  <c r="AA33" i="1"/>
  <c r="AA47" i="1"/>
  <c r="AA96" i="1"/>
  <c r="AA85" i="1"/>
  <c r="AA27" i="1"/>
  <c r="AA76" i="1"/>
  <c r="AA42" i="1"/>
  <c r="AA91" i="1"/>
  <c r="AA22" i="1"/>
  <c r="AA50" i="1"/>
  <c r="AA75" i="1"/>
  <c r="AA5" i="1"/>
  <c r="AA54" i="1"/>
  <c r="AA57" i="1"/>
  <c r="AA59" i="1"/>
  <c r="AA36" i="1"/>
  <c r="AA99" i="1"/>
  <c r="AA2" i="1"/>
  <c r="AA45" i="1"/>
  <c r="AA94" i="1"/>
  <c r="AA20" i="1"/>
  <c r="AA63" i="1"/>
  <c r="AA8" i="1"/>
  <c r="AA62" i="1"/>
  <c r="AA34" i="1"/>
  <c r="AA86" i="1"/>
  <c r="AA16" i="1"/>
  <c r="AA53" i="1"/>
  <c r="AA7" i="1"/>
  <c r="AA56" i="1"/>
  <c r="AA11" i="1"/>
  <c r="AA83" i="1"/>
  <c r="AA90" i="1"/>
  <c r="AA93" i="1"/>
  <c r="AA49" i="1" l="1"/>
  <c r="AA100" i="1"/>
  <c r="AA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<sst xmlns="http://schemas.openxmlformats.org/spreadsheetml/2006/main" count="355" uniqueCount="181">
  <si>
    <t>StudentID</t>
  </si>
  <si>
    <t>StudentName</t>
  </si>
  <si>
    <t>Marathi</t>
  </si>
  <si>
    <t>English</t>
  </si>
  <si>
    <t>Science</t>
  </si>
  <si>
    <t>Math</t>
  </si>
  <si>
    <t>History</t>
  </si>
  <si>
    <t>Total</t>
  </si>
  <si>
    <t>Geography</t>
  </si>
  <si>
    <t>Aiden Smith</t>
  </si>
  <si>
    <t>Olivia Johnson</t>
  </si>
  <si>
    <t>Sophia Brown</t>
  </si>
  <si>
    <t>Liam Jones</t>
  </si>
  <si>
    <t>Ava Garcia</t>
  </si>
  <si>
    <t>Isabella Davis</t>
  </si>
  <si>
    <t>Mason Martinez</t>
  </si>
  <si>
    <t>Mia Rodriguez</t>
  </si>
  <si>
    <t>Elijah Wilson</t>
  </si>
  <si>
    <t>Charlotte Anderson</t>
  </si>
  <si>
    <t>James Taylor</t>
  </si>
  <si>
    <t>Amelia Thomas</t>
  </si>
  <si>
    <t>Benjamin Hernandez</t>
  </si>
  <si>
    <t>Harper Moore</t>
  </si>
  <si>
    <t>Lucas Martin</t>
  </si>
  <si>
    <t>Evelyn Jackson</t>
  </si>
  <si>
    <t>Logan Thompson</t>
  </si>
  <si>
    <t>Abigail White</t>
  </si>
  <si>
    <t>Alexander Lee</t>
  </si>
  <si>
    <t>Emily Harris</t>
  </si>
  <si>
    <t>Daniel Clark</t>
  </si>
  <si>
    <t>Ella Lewis</t>
  </si>
  <si>
    <t>Jacob Hall</t>
  </si>
  <si>
    <t>Scarlett Young</t>
  </si>
  <si>
    <t>Michael Allen</t>
  </si>
  <si>
    <t>Grace King</t>
  </si>
  <si>
    <t>Matthew Wright</t>
  </si>
  <si>
    <t>Lily Scott</t>
  </si>
  <si>
    <t>Henry Green</t>
  </si>
  <si>
    <t>Aria Adams</t>
  </si>
  <si>
    <t>Jackson Baker</t>
  </si>
  <si>
    <t>Zoe Nelson</t>
  </si>
  <si>
    <t>Sebastian Hill</t>
  </si>
  <si>
    <t>Nora Ramirez</t>
  </si>
  <si>
    <t>Jack Campbell</t>
  </si>
  <si>
    <t>Chloe Mitchell</t>
  </si>
  <si>
    <t>Owen Roberts</t>
  </si>
  <si>
    <t>Victoria Carter</t>
  </si>
  <si>
    <t>Gabriel Phillips</t>
  </si>
  <si>
    <t>Hannah Perez</t>
  </si>
  <si>
    <t>Wyatt Evans</t>
  </si>
  <si>
    <t>Stella Turner</t>
  </si>
  <si>
    <t>Jayden Torres</t>
  </si>
  <si>
    <t>Addison Parker</t>
  </si>
  <si>
    <t>Nathan Collins</t>
  </si>
  <si>
    <t>Lillian Edwards</t>
  </si>
  <si>
    <t>Caleb Stewart</t>
  </si>
  <si>
    <t>Lucy Morris</t>
  </si>
  <si>
    <t>Ryan Rogers</t>
  </si>
  <si>
    <t>Audrey Cook</t>
  </si>
  <si>
    <t>Isaac Reed</t>
  </si>
  <si>
    <t>Penelope Morgan</t>
  </si>
  <si>
    <t>Carter Bell</t>
  </si>
  <si>
    <t>Ellie Murphy</t>
  </si>
  <si>
    <t>Julian Bailey</t>
  </si>
  <si>
    <t>Natalie Rivera</t>
  </si>
  <si>
    <t>Leo Cooper</t>
  </si>
  <si>
    <t>Hazel Richardson</t>
  </si>
  <si>
    <t>Dylan Cox</t>
  </si>
  <si>
    <t>Aurora Howard</t>
  </si>
  <si>
    <t>Grayson Ward</t>
  </si>
  <si>
    <t>Brooklyn Hughes</t>
  </si>
  <si>
    <t>Levi Peterson</t>
  </si>
  <si>
    <t>Claire Gray</t>
  </si>
  <si>
    <t>Anthony Ramirez</t>
  </si>
  <si>
    <t>Savannah James</t>
  </si>
  <si>
    <t>Joshua Watson</t>
  </si>
  <si>
    <t>Skylar Bryant</t>
  </si>
  <si>
    <t>Andrew Brooks</t>
  </si>
  <si>
    <t>Genesis Bennett</t>
  </si>
  <si>
    <t>Lincoln Russell</t>
  </si>
  <si>
    <t>Leah Griffin</t>
  </si>
  <si>
    <t>Christopher Diaz</t>
  </si>
  <si>
    <t>Audrey Simmons</t>
  </si>
  <si>
    <t>Thomas Foster</t>
  </si>
  <si>
    <t>Camila Perry</t>
  </si>
  <si>
    <t>Charles Sanders</t>
  </si>
  <si>
    <t>Eleanor Ross</t>
  </si>
  <si>
    <t>Josiah Henderson</t>
  </si>
  <si>
    <t>Violet Coleman</t>
  </si>
  <si>
    <t>Hudson Jenkins</t>
  </si>
  <si>
    <t>Paisley Perry</t>
  </si>
  <si>
    <t>Adam Patterson</t>
  </si>
  <si>
    <t>Anna Long</t>
  </si>
  <si>
    <t>Ezra Hughes</t>
  </si>
  <si>
    <t>Ruby Powell</t>
  </si>
  <si>
    <t>Angel Flores</t>
  </si>
  <si>
    <t>Caroline Ward</t>
  </si>
  <si>
    <t>Adrian Butler</t>
  </si>
  <si>
    <t>Samantha Barnes</t>
  </si>
  <si>
    <t>Nolan Cox</t>
  </si>
  <si>
    <t>Maya Bryant</t>
  </si>
  <si>
    <t>Ian Alexander</t>
  </si>
  <si>
    <t>Kennedy Stone</t>
  </si>
  <si>
    <t>Miles Simmons</t>
  </si>
  <si>
    <t>Bella Harper</t>
  </si>
  <si>
    <t>Jason Scott</t>
  </si>
  <si>
    <t>Ivy Wallace</t>
  </si>
  <si>
    <t>Average of Total Subject</t>
  </si>
  <si>
    <t>Concatenat</t>
  </si>
  <si>
    <t>Ethan    Williams</t>
  </si>
  <si>
    <t>Noah    Miller</t>
  </si>
  <si>
    <t>Trim</t>
  </si>
  <si>
    <t>Grade</t>
  </si>
  <si>
    <t>If</t>
  </si>
  <si>
    <t>Length</t>
  </si>
  <si>
    <t>Left</t>
  </si>
  <si>
    <t>SUMIFS</t>
  </si>
  <si>
    <t>COUNT</t>
  </si>
  <si>
    <t>COUNTA</t>
  </si>
  <si>
    <t>SUMIF</t>
  </si>
  <si>
    <t>STATUS</t>
  </si>
  <si>
    <t>Student ID</t>
  </si>
  <si>
    <t>Student Name</t>
  </si>
  <si>
    <t>Total Marks</t>
  </si>
  <si>
    <t>Percentage</t>
  </si>
  <si>
    <t>MIN Marks</t>
  </si>
  <si>
    <t>MAX Marks</t>
  </si>
  <si>
    <t>MAX</t>
  </si>
  <si>
    <t>MIN MARKS</t>
  </si>
  <si>
    <t>Created by Vikas on 6/1/2025
Modified by Vikas on 6/1/2025</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</si>
  <si>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</si>
  <si>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</si>
  <si>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</si>
  <si>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</si>
  <si>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</si>
  <si>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</si>
  <si>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</si>
  <si>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Subject</t>
  </si>
  <si>
    <t>Marks</t>
  </si>
  <si>
    <t>Hindi</t>
  </si>
  <si>
    <t>Sanskrit</t>
  </si>
  <si>
    <t>MaximumMarks</t>
  </si>
  <si>
    <t>MinimumMarks</t>
  </si>
  <si>
    <t>Created by Vikas on 6/1/2025</t>
  </si>
  <si>
    <t>Admission Strategy</t>
  </si>
  <si>
    <t>CGPA</t>
  </si>
  <si>
    <t>Marathi Marks</t>
  </si>
  <si>
    <t>Geography Marks</t>
  </si>
  <si>
    <t>Math Marks</t>
  </si>
  <si>
    <t>Science Marks</t>
  </si>
  <si>
    <t>History Marks</t>
  </si>
  <si>
    <t>English Marks</t>
  </si>
  <si>
    <t>Total Of All Subjects</t>
  </si>
  <si>
    <t>Performance</t>
  </si>
  <si>
    <t>CGPA in 4 Digit</t>
  </si>
  <si>
    <t>percentage Left</t>
  </si>
  <si>
    <t>Sum of Percentage</t>
  </si>
  <si>
    <t>Row Labels</t>
  </si>
  <si>
    <t>Grand Total</t>
  </si>
  <si>
    <t>Total Average Students</t>
  </si>
  <si>
    <t>Rank</t>
  </si>
  <si>
    <t>Name</t>
  </si>
  <si>
    <t>Student name</t>
  </si>
  <si>
    <t>Total Pass Students</t>
  </si>
  <si>
    <t>Toal Failed Students</t>
  </si>
  <si>
    <t>Ratio Of Pass Students</t>
  </si>
  <si>
    <t>Ratio Of Failed Students</t>
  </si>
  <si>
    <t>Total Students</t>
  </si>
  <si>
    <t>Total_Average_Students</t>
  </si>
  <si>
    <t>Total _Pass_Students</t>
  </si>
  <si>
    <t>Total_Students</t>
  </si>
  <si>
    <t>Std Percentage</t>
  </si>
  <si>
    <t>Total_Failed_Students</t>
  </si>
  <si>
    <t>target1</t>
  </si>
  <si>
    <t>Created by Vikas on 6/10/2025</t>
  </si>
  <si>
    <t>Vikas</t>
  </si>
  <si>
    <t>Ram</t>
  </si>
  <si>
    <t>Hariom</t>
  </si>
  <si>
    <t>vishal</t>
  </si>
  <si>
    <t>Created by Vikas on 6/13/2025</t>
  </si>
  <si>
    <t>Total_Marks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</si>
</sst>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s>
  <fills count="25">
    <fill>
      <patternFill patternType="none"/>
    </fill>
    <fill>
      <patternFill patternType="gray125"/>
    </fill>
    <fill>
      <patternFill patternType="solid">
        <fgColor theme="5" tint="0.39997558519241921"/>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theme="4" tint="0.39997558519241921"/>
        <bgColor indexed="64"/>
      </patternFill>
    </fill>
    <fill>
      <patternFill patternType="solid">
        <fgColor theme="9" tint="0.39997558519241921"/>
        <bgColor indexed="64"/>
      </patternFill>
    </fill>
    <fill>
      <patternFill patternType="solid">
        <fgColor rgb="FF66FFFF"/>
        <bgColor indexed="64"/>
      </patternFill>
    </fill>
    <fill>
      <patternFill patternType="solid">
        <fgColor rgb="FFFF5050"/>
        <bgColor indexed="64"/>
      </patternFill>
    </fill>
    <fill>
      <patternFill patternType="solid">
        <fgColor rgb="FFFFFF00"/>
        <bgColor indexed="64"/>
      </patternFill>
    </fill>
    <fill>
      <patternFill patternType="solid">
        <fgColor theme="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FF99FF"/>
        <bgColor indexed="64"/>
      </patternFill>
    </fill>
    <fill>
      <patternFill patternType="solid">
        <fgColor rgb="FFCCFF99"/>
        <bgColor indexed="64"/>
      </patternFill>
    </fill>
    <fill>
      <patternFill patternType="solid">
        <fgColor rgb="FF66CCFF"/>
        <bgColor indexed="64"/>
      </patternFill>
    </fill>
    <fill>
      <patternFill patternType="solid">
        <fgColor rgb="FFFF0066"/>
        <bgColor indexed="64"/>
      </patternFill>
    </fill>
    <fill>
      <patternFill patternType="solid">
        <fgColor rgb="FFFFCC66"/>
        <bgColor indexed="64"/>
      </patternFill>
    </fill>
    <fill>
      <patternFill patternType="solid">
        <fgColor rgb="FFFFCCFF"/>
        <bgColor indexed="64"/>
      </patternFill>
    </fill>
    <fill>
      <patternFill patternType="solid">
        <fgColor rgb="FF99FFCC"/>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00B0F0"/>
        <bgColor indexed="64"/>
      </patternFill>
    </fill>
    <fill>
      <patternFill patternType="solid">
        <fgColor theme="9" tint="0.59999389629810485"/>
        <bgColor indexed="64"/>
      </patternFill>
    </fill>
  </fills>
  <borders count="5">
    <border>
      <left/>
      <right/>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49">
    <xf numFmtId="0" fontId="0" fillId="0" borderId="0" xfId="0"/>
    <xf numFmtId="0" fontId="1" fillId="2" borderId="0" xfId="0" applyFont="1" applyFill="1"/>
    <xf numFmtId="0" fontId="0" fillId="0" borderId="2" xfId="0" applyBorder="1"/>
    <xf numFmtId="0" fontId="2" fillId="3" borderId="3" xfId="0" applyFont="1" applyFill="1" applyBorder="1" applyAlignment="1">
      <alignment horizontal="left"/>
    </xf>
    <xf numFmtId="0" fontId="2" fillId="3" borderId="1" xfId="0" applyFont="1" applyFill="1" applyBorder="1" applyAlignment="1">
      <alignment horizontal="left"/>
    </xf>
    <xf numFmtId="0" fontId="0" fillId="0" borderId="4" xfId="0" applyBorder="1"/>
    <xf numFmtId="0" fontId="3" fillId="4" borderId="0" xfId="0" applyFont="1" applyFill="1" applyAlignment="1">
      <alignment horizontal="left"/>
    </xf>
    <xf numFmtId="0" fontId="4" fillId="4" borderId="4" xfId="0" applyFont="1" applyFill="1" applyBorder="1" applyAlignment="1">
      <alignment horizontal="left"/>
    </xf>
    <xf numFmtId="0" fontId="3" fillId="4" borderId="2" xfId="0" applyFont="1" applyFill="1" applyBorder="1" applyAlignment="1">
      <alignment horizontal="left"/>
    </xf>
    <xf numFmtId="0" fontId="5" fillId="3" borderId="1" xfId="0" applyFont="1" applyFill="1" applyBorder="1" applyAlignment="1">
      <alignment horizontal="right"/>
    </xf>
    <xf numFmtId="0" fontId="5" fillId="3" borderId="3" xfId="0" applyFont="1" applyFill="1" applyBorder="1" applyAlignment="1">
      <alignment horizontal="right"/>
    </xf>
    <xf numFmtId="0" fontId="0" fillId="5" borderId="0" xfId="0" applyFill="1"/>
    <xf numFmtId="0" fontId="6" fillId="0" borderId="0" xfId="0" applyFont="1" applyAlignment="1">
      <alignment vertical="top" wrapText="1"/>
    </xf>
    <xf numFmtId="0" fontId="1" fillId="6" borderId="0" xfId="0" applyFont="1" applyFill="1"/>
    <xf numFmtId="0" fontId="1" fillId="8" borderId="0" xfId="0" applyFont="1" applyFill="1"/>
    <xf numFmtId="0" fontId="1" fillId="10" borderId="0" xfId="0" applyFont="1" applyFill="1"/>
    <xf numFmtId="0" fontId="1" fillId="7" borderId="0" xfId="0" applyFont="1" applyFill="1"/>
    <xf numFmtId="0" fontId="1" fillId="11" borderId="0" xfId="0" applyFont="1" applyFill="1"/>
    <xf numFmtId="0" fontId="1" fillId="9" borderId="0" xfId="0" applyFont="1" applyFill="1"/>
    <xf numFmtId="0" fontId="1" fillId="12" borderId="0" xfId="0" applyFont="1" applyFill="1"/>
    <xf numFmtId="0" fontId="0" fillId="0" borderId="0" xfId="0" applyAlignment="1">
      <alignment horizontal="left"/>
    </xf>
    <xf numFmtId="0" fontId="1" fillId="10" borderId="0" xfId="0" applyFont="1" applyFill="1" applyAlignment="1">
      <alignment horizontal="right"/>
    </xf>
    <xf numFmtId="0" fontId="1" fillId="7" borderId="0" xfId="0" applyFont="1" applyFill="1" applyAlignment="1">
      <alignment horizontal="right"/>
    </xf>
    <xf numFmtId="0" fontId="1" fillId="8" borderId="0" xfId="0" applyFont="1" applyFill="1" applyAlignment="1">
      <alignment horizontal="right"/>
    </xf>
    <xf numFmtId="0" fontId="1" fillId="2" borderId="0" xfId="0" applyFont="1" applyFill="1" applyAlignment="1">
      <alignment horizontal="right"/>
    </xf>
    <xf numFmtId="0" fontId="0" fillId="0" borderId="0" xfId="0" pivotButton="1"/>
    <xf numFmtId="0" fontId="1" fillId="13" borderId="0" xfId="0" applyFont="1" applyFill="1"/>
    <xf numFmtId="0" fontId="1" fillId="14" borderId="0" xfId="0" applyFont="1" applyFill="1" applyAlignment="1">
      <alignment horizontal="center"/>
    </xf>
    <xf numFmtId="0" fontId="1" fillId="14" borderId="0" xfId="0" applyFont="1" applyFill="1"/>
    <xf numFmtId="0" fontId="1" fillId="15" borderId="0" xfId="0" applyFont="1" applyFill="1" applyAlignment="1">
      <alignment horizontal="center"/>
    </xf>
    <xf numFmtId="0" fontId="1" fillId="16" borderId="0" xfId="0" applyFont="1" applyFill="1" applyAlignment="1">
      <alignment horizontal="center"/>
    </xf>
    <xf numFmtId="0" fontId="1" fillId="17" borderId="0" xfId="0" applyFont="1" applyFill="1" applyAlignment="1">
      <alignment horizontal="center"/>
    </xf>
    <xf numFmtId="0" fontId="1" fillId="18" borderId="0" xfId="0" applyFont="1" applyFill="1" applyAlignment="1">
      <alignment horizontal="center"/>
    </xf>
    <xf numFmtId="0" fontId="1" fillId="19" borderId="0" xfId="0" applyFont="1" applyFill="1" applyAlignment="1">
      <alignment horizontal="center"/>
    </xf>
    <xf numFmtId="0" fontId="1" fillId="20" borderId="0" xfId="0" applyFont="1" applyFill="1" applyAlignment="1">
      <alignment horizontal="center"/>
    </xf>
    <xf numFmtId="0" fontId="1" fillId="23" borderId="0" xfId="0" applyFont="1" applyFill="1"/>
    <xf numFmtId="0" fontId="1" fillId="21" borderId="0" xfId="0" applyFont="1" applyFill="1"/>
    <xf numFmtId="0" fontId="1" fillId="19" borderId="0" xfId="0" applyFont="1" applyFill="1"/>
    <xf numFmtId="0" fontId="1" fillId="22" borderId="0" xfId="0" applyFont="1" applyFill="1"/>
    <xf numFmtId="2" fontId="1" fillId="6" borderId="0" xfId="0" applyNumberFormat="1" applyFont="1" applyFill="1"/>
    <xf numFmtId="2" fontId="1" fillId="14" borderId="0" xfId="0" applyNumberFormat="1" applyFont="1" applyFill="1"/>
    <xf numFmtId="0" fontId="1" fillId="24" borderId="0" xfId="0" applyFont="1" applyFill="1"/>
    <xf numFmtId="0" fontId="0" fillId="0" borderId="0" xfId="0" applyNumberFormat="1"/>
    <xf numFmtId="0" fontId="0" fillId="0" borderId="0" xfId="0" applyFill="1" applyBorder="1" applyAlignment="1"/>
    <xf numFmtId="0" fontId="0" fillId="0" borderId="2" xfId="0" applyFill="1" applyBorder="1" applyAlignment="1"/>
    <xf numFmtId="0" fontId="0" fillId="0" borderId="4" xfId="0" applyFill="1" applyBorder="1" applyAlignment="1"/>
    <xf numFmtId="0" fontId="3" fillId="4" borderId="0" xfId="0" applyFont="1" applyFill="1" applyBorder="1" applyAlignment="1">
      <alignment horizontal="left"/>
    </xf>
    <xf numFmtId="0" fontId="0" fillId="5" borderId="0" xfId="0" applyFill="1" applyBorder="1" applyAlignment="1"/>
    <xf numFmtId="0" fontId="6" fillId="0" borderId="0" xfId="0" applyFont="1" applyFill="1" applyBorder="1" applyAlignment="1">
      <alignment vertical="top" wrapText="1"/>
    </xf>
  </cellXfs>
  <cellStyles count="1">
    <cellStyle name="Normal" xfId="0" builtinId="0"/>
  </cellStyles>
  <dxfs count="4">
    <dxf>
      <font>
        <color rgb="FF006100"/>
      </font>
      <fill>
        <patternFill>
          <bgColor rgb="FFC6EFCE"/>
        </patternFill>
      </fill>
    </dxf>
    <dxf>
      <font>
        <color rgb="FF9C0006"/>
      </font>
      <fill>
        <patternFill>
          <bgColor rgb="FFFFC7CE"/>
        </patternFill>
      </fill>
    </dxf>
    <dxf>
      <font>
        <color rgb="FF9C0006"/>
      </font>
    </dxf>
    <dxf>
      <font>
        <color rgb="FF006100"/>
      </font>
      <fill>
        <patternFill>
          <bgColor rgb="FFC6EFCE"/>
        </patternFill>
      </fill>
    </dxf>
  </dxfs>
  <tableStyles count="0" defaultTableStyle="TableStyleMedium2" defaultPivotStyle="PivotStyleLight16"/>
  <colors>
    <mruColors>
      <color rgb="FFFF99FF"/>
      <color rgb="FFFFCCFF"/>
      <color rgb="FF99FFCC"/>
      <color rgb="FFFFCC66"/>
      <color rgb="FFFF0066"/>
      <color rgb="FF66CCFF"/>
      <color rgb="FFCCFF99"/>
      <color rgb="FF66FFFF"/>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[Vikas Excel ProjectSheet.xlsx]Pivot Table!PivotTable1</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c:f>
              <c:strCache>
                <c:ptCount val="1"/>
                <c:pt idx="0">
                  <c:v>Marathi Marks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Table'!$A$4:$A$5</c:f>
              <c:strCache>
                <c:ptCount val="1"/>
                <c:pt idx="0">
                  <c:v>Benjamin Hernandez</c:v>
                </c:pt>
              </c:strCache>
            </c:strRef>
          </c:cat>
          <c:val>
            <c:numRef>
              <c:f>'Pivot Table'!$B$4:$B$5</c:f>
              <c:numCache>
                <c:formatCode>General</c:formatCode>
                <c:ptCount val="1"/>
                <c:pt idx="0">
                  <c:v>85</c:v>
                </c:pt>
              </c:numCache>
            </c:numRef>
          </c:val>
          <c:extLst>
            <c:ext xmlns:c16="http://schemas.microsoft.com/office/drawing/2014/chart" uri="{C3380CC4-5D6E-409C-BE32-E72D297353CC}">
              <c16:uniqueId val="{00000000-6313-4DA8-968C-42BF8B7A4E87}"/>
            </c:ext>
          </c:extLst>
        </c:ser>
        <c:ser>
          <c:idx val="1"/>
          <c:order val="1"/>
          <c:tx>
            <c:strRef>
              <c:f>'Pivot Table'!$C$3</c:f>
              <c:strCache>
                <c:ptCount val="1"/>
                <c:pt idx="0">
                  <c:v>Geography Marks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Table'!$A$4:$A$5</c:f>
              <c:strCache>
                <c:ptCount val="1"/>
                <c:pt idx="0">
                  <c:v>Benjamin Hernandez</c:v>
                </c:pt>
              </c:strCache>
            </c:strRef>
          </c:cat>
          <c:val>
            <c:numRef>
              <c:f>'Pivot Table'!$C$4:$C$5</c:f>
              <c:numCache>
                <c:formatCode>General</c:formatCode>
                <c:ptCount val="1"/>
                <c:pt idx="0">
                  <c:v>86</c:v>
                </c:pt>
              </c:numCache>
            </c:numRef>
          </c:val>
          <c:extLst>
            <c:ext xmlns:c16="http://schemas.microsoft.com/office/drawing/2014/chart" uri="{C3380CC4-5D6E-409C-BE32-E72D297353CC}">
              <c16:uniqueId val="{00000001-6313-4DA8-968C-42BF8B7A4E87}"/>
            </c:ext>
          </c:extLst>
        </c:ser>
        <c:ser>
          <c:idx val="2"/>
          <c:order val="2"/>
          <c:tx>
            <c:strRef>
              <c:f>'Pivot Table'!$D$3</c:f>
              <c:strCache>
                <c:ptCount val="1"/>
                <c:pt idx="0">
                  <c:v>Math Marks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Table'!$A$4:$A$5</c:f>
              <c:strCache>
                <c:ptCount val="1"/>
                <c:pt idx="0">
                  <c:v>Benjamin Hernandez</c:v>
                </c:pt>
              </c:strCache>
            </c:strRef>
          </c:cat>
          <c:val>
            <c:numRef>
              <c:f>'Pivot Table'!$D$4:$D$5</c:f>
              <c:numCache>
                <c:formatCode>General</c:formatCode>
                <c:ptCount val="1"/>
                <c:pt idx="0">
                  <c:v>89</c:v>
                </c:pt>
              </c:numCache>
            </c:numRef>
          </c:val>
          <c:extLst>
            <c:ext xmlns:c16="http://schemas.microsoft.com/office/drawing/2014/chart" uri="{C3380CC4-5D6E-409C-BE32-E72D297353CC}">
              <c16:uniqueId val="{00000002-6313-4DA8-968C-42BF8B7A4E87}"/>
            </c:ext>
          </c:extLst>
        </c:ser>
        <c:ser>
          <c:idx val="3"/>
          <c:order val="3"/>
          <c:tx>
            <c:strRef>
              <c:f>'Pivot Table'!$E$3</c:f>
              <c:strCache>
                <c:ptCount val="1"/>
                <c:pt idx="0">
                  <c:v>Science Marks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Table'!$A$4:$A$5</c:f>
              <c:strCache>
                <c:ptCount val="1"/>
                <c:pt idx="0">
                  <c:v>Benjamin Hernandez</c:v>
                </c:pt>
              </c:strCache>
            </c:strRef>
          </c:cat>
          <c:val>
            <c:numRef>
              <c:f>'Pivot Table'!$E$4:$E$5</c:f>
              <c:numCache>
                <c:formatCode>General</c:formatCode>
                <c:ptCount val="1"/>
                <c:pt idx="0">
                  <c:v>83</c:v>
                </c:pt>
              </c:numCache>
            </c:numRef>
          </c:val>
          <c:extLst>
            <c:ext xmlns:c16="http://schemas.microsoft.com/office/drawing/2014/chart" uri="{C3380CC4-5D6E-409C-BE32-E72D297353CC}">
              <c16:uniqueId val="{00000003-6313-4DA8-968C-42BF8B7A4E87}"/>
            </c:ext>
          </c:extLst>
        </c:ser>
        <c:ser>
          <c:idx val="4"/>
          <c:order val="4"/>
          <c:tx>
            <c:strRef>
              <c:f>'Pivot Table'!$F$3</c:f>
              <c:strCache>
                <c:ptCount val="1"/>
                <c:pt idx="0">
                  <c:v>History Marks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Table'!$A$4:$A$5</c:f>
              <c:strCache>
                <c:ptCount val="1"/>
                <c:pt idx="0">
                  <c:v>Benjamin Hernandez</c:v>
                </c:pt>
              </c:strCache>
            </c:strRef>
          </c:cat>
          <c:val>
            <c:numRef>
              <c:f>'Pivot Table'!$F$4:$F$5</c:f>
              <c:numCache>
                <c:formatCode>General</c:formatCode>
                <c:ptCount val="1"/>
                <c:pt idx="0">
                  <c:v>87</c:v>
                </c:pt>
              </c:numCache>
            </c:numRef>
          </c:val>
          <c:extLst>
            <c:ext xmlns:c16="http://schemas.microsoft.com/office/drawing/2014/chart" uri="{C3380CC4-5D6E-409C-BE32-E72D297353CC}">
              <c16:uniqueId val="{00000004-6313-4DA8-968C-42BF8B7A4E87}"/>
            </c:ext>
          </c:extLst>
        </c:ser>
        <c:ser>
          <c:idx val="5"/>
          <c:order val="5"/>
          <c:tx>
            <c:strRef>
              <c:f>'Pivot Table'!$G$3</c:f>
              <c:strCache>
                <c:ptCount val="1"/>
                <c:pt idx="0">
                  <c:v>English Marks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Table'!$A$4:$A$5</c:f>
              <c:strCache>
                <c:ptCount val="1"/>
                <c:pt idx="0">
                  <c:v>Benjamin Hernandez</c:v>
                </c:pt>
              </c:strCache>
            </c:strRef>
          </c:cat>
          <c:val>
            <c:numRef>
              <c:f>'Pivot Table'!$G$4:$G$5</c:f>
              <c:numCache>
                <c:formatCode>General</c:formatCode>
                <c:ptCount val="1"/>
                <c:pt idx="0">
                  <c:v>84</c:v>
                </c:pt>
              </c:numCache>
            </c:numRef>
          </c:val>
          <c:extLst>
            <c:ext xmlns:c16="http://schemas.microsoft.com/office/drawing/2014/chart" uri="{C3380CC4-5D6E-409C-BE32-E72D297353CC}">
              <c16:uniqueId val="{00000005-6313-4DA8-968C-42BF8B7A4E87}"/>
            </c:ext>
          </c:extLst>
        </c:ser>
        <c:ser>
          <c:idx val="6"/>
          <c:order val="6"/>
          <c:tx>
            <c:strRef>
              <c:f>'Pivot Table'!$H$3</c:f>
              <c:strCache>
                <c:ptCount val="1"/>
                <c:pt idx="0">
                  <c:v>Total Of All Subjects</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Table'!$A$4:$A$5</c:f>
              <c:strCache>
                <c:ptCount val="1"/>
                <c:pt idx="0">
                  <c:v>Benjamin Hernandez</c:v>
                </c:pt>
              </c:strCache>
            </c:strRef>
          </c:cat>
          <c:val>
            <c:numRef>
              <c:f>'Pivot Table'!$H$4:$H$5</c:f>
              <c:numCache>
                <c:formatCode>General</c:formatCode>
                <c:ptCount val="1"/>
                <c:pt idx="0">
                  <c:v>514</c:v>
                </c:pt>
              </c:numCache>
            </c:numRef>
          </c:val>
          <c:extLst>
            <c:ext xmlns:c16="http://schemas.microsoft.com/office/drawing/2014/chart" uri="{C3380CC4-5D6E-409C-BE32-E72D297353CC}">
              <c16:uniqueId val="{00000006-6313-4DA8-968C-42BF8B7A4E87}"/>
            </c:ext>
          </c:extLst>
        </c:ser>
        <c:dLbls>
          <c:showLegendKey val="0"/>
          <c:showVal val="0"/>
          <c:showCatName val="0"/>
          <c:showSerName val="0"/>
          <c:showPercent val="0"/>
          <c:showBubbleSize val="0"/>
        </c:dLbls>
        <c:gapWidth val="100"/>
        <c:overlap val="-24"/>
        <c:axId val="1945391055"/>
        <c:axId val="1945388175"/>
      </c:barChart>
      <c:catAx>
        <c:axId val="194539105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45388175"/>
        <c:crosses val="autoZero"/>
        <c:auto val="1"/>
        <c:lblAlgn val="ctr"/>
        <c:lblOffset val="100"/>
        <c:noMultiLvlLbl val="0"/>
      </c:catAx>
      <c:valAx>
        <c:axId val="194538817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45391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[Vikas Excel ProjectSheet.xlsx]Sheet3!PivotTable3</c:name>
    <c:fmtId val="0"/>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Sheet3!$A$4:$A$5</c:f>
              <c:strCache>
                <c:ptCount val="1"/>
                <c:pt idx="0">
                  <c:v>Adrian Butler</c:v>
                </c:pt>
              </c:strCache>
            </c:strRef>
          </c:cat>
          <c:val>
            <c:numRef>
              <c:f>Sheet3!$B$4:$B$5</c:f>
              <c:numCache>
                <c:formatCode>General</c:formatCode>
                <c:ptCount val="1"/>
                <c:pt idx="0">
                  <c:v>74.666666666666671</c:v>
                </c:pt>
              </c:numCache>
            </c:numRef>
          </c:val>
          <c:extLst>
            <c:ext xmlns:c16="http://schemas.microsoft.com/office/drawing/2014/chart" uri="{C3380CC4-5D6E-409C-BE32-E72D297353CC}">
              <c16:uniqueId val="{00000000-A123-42FE-BC8B-83BFDDC65866}"/>
            </c:ext>
          </c:extLst>
        </c:ser>
        <c:dLbls>
          <c:showLegendKey val="0"/>
          <c:showVal val="0"/>
          <c:showCatName val="0"/>
          <c:showSerName val="0"/>
          <c:showPercent val="0"/>
          <c:showBubbleSize val="0"/>
        </c:dLbls>
        <c:gapWidth val="315"/>
        <c:overlap val="-40"/>
        <c:axId val="362853935"/>
        <c:axId val="362857295"/>
      </c:barChart>
      <c:catAx>
        <c:axId val="36285393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2857295"/>
        <c:crosses val="autoZero"/>
        <c:auto val="1"/>
        <c:lblAlgn val="ctr"/>
        <c:lblOffset val="100"/>
        <c:noMultiLvlLbl val="0"/>
      </c:catAx>
      <c:valAx>
        <c:axId val="36285729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2853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[Vikas Excel ProjectSheet.xlsx]Sheet5!PivotTable4</c:name>
    <c:fmtId val="0"/>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Sheet5!$A$4:$A$104</c:f>
              <c:strCache>
                <c:ptCount val="100"/>
                <c:pt idx="0">
                  <c:v>Lily Scott</c:v>
                </c:pt>
                <c:pt idx="1">
                  <c:v>Abigail White</c:v>
                </c:pt>
                <c:pt idx="2">
                  <c:v>Wyatt Evans</c:v>
                </c:pt>
                <c:pt idx="3">
                  <c:v>Isabella Davis</c:v>
                </c:pt>
                <c:pt idx="4">
                  <c:v>Skylar Bryant</c:v>
                </c:pt>
                <c:pt idx="5">
                  <c:v>Grayson Ward</c:v>
                </c:pt>
                <c:pt idx="6">
                  <c:v>Jacob Hall</c:v>
                </c:pt>
                <c:pt idx="7">
                  <c:v>Caroline Ward</c:v>
                </c:pt>
                <c:pt idx="8">
                  <c:v>Penelope Morgan</c:v>
                </c:pt>
                <c:pt idx="9">
                  <c:v>Sophia Brown</c:v>
                </c:pt>
                <c:pt idx="10">
                  <c:v>Dylan Cox</c:v>
                </c:pt>
                <c:pt idx="11">
                  <c:v>Lincoln Russell</c:v>
                </c:pt>
                <c:pt idx="12">
                  <c:v>Christopher Diaz</c:v>
                </c:pt>
                <c:pt idx="13">
                  <c:v>Ellie Murphy</c:v>
                </c:pt>
                <c:pt idx="14">
                  <c:v>Daniel Clark</c:v>
                </c:pt>
                <c:pt idx="15">
                  <c:v>Claire Gray</c:v>
                </c:pt>
                <c:pt idx="16">
                  <c:v>Olivia Johnson</c:v>
                </c:pt>
                <c:pt idx="17">
                  <c:v>Charles Sanders</c:v>
                </c:pt>
                <c:pt idx="18">
                  <c:v>Jason Scott</c:v>
                </c:pt>
                <c:pt idx="19">
                  <c:v>Ivy Wallace</c:v>
                </c:pt>
                <c:pt idx="20">
                  <c:v>Elijah Wilson</c:v>
                </c:pt>
                <c:pt idx="21">
                  <c:v>Amelia Thomas</c:v>
                </c:pt>
                <c:pt idx="22">
                  <c:v>Anna Long</c:v>
                </c:pt>
                <c:pt idx="23">
                  <c:v>Paisley Perry</c:v>
                </c:pt>
                <c:pt idx="24">
                  <c:v>Evelyn Jackson</c:v>
                </c:pt>
                <c:pt idx="25">
                  <c:v>Nora Ramirez</c:v>
                </c:pt>
                <c:pt idx="26">
                  <c:v>Michael Allen</c:v>
                </c:pt>
                <c:pt idx="27">
                  <c:v>Hudson Jenkins</c:v>
                </c:pt>
                <c:pt idx="28">
                  <c:v>Noah    Miller</c:v>
                </c:pt>
                <c:pt idx="29">
                  <c:v>Thomas Foster</c:v>
                </c:pt>
                <c:pt idx="30">
                  <c:v>Lucy Morris</c:v>
                </c:pt>
                <c:pt idx="31">
                  <c:v>Isaac Reed</c:v>
                </c:pt>
                <c:pt idx="32">
                  <c:v>Ian Alexander</c:v>
                </c:pt>
                <c:pt idx="33">
                  <c:v>Jackson Baker</c:v>
                </c:pt>
                <c:pt idx="34">
                  <c:v>Caleb Stewart</c:v>
                </c:pt>
                <c:pt idx="35">
                  <c:v>Savannah James</c:v>
                </c:pt>
                <c:pt idx="36">
                  <c:v>Mia Rodriguez</c:v>
                </c:pt>
                <c:pt idx="37">
                  <c:v>Matthew Wright</c:v>
                </c:pt>
                <c:pt idx="38">
                  <c:v>James Taylor</c:v>
                </c:pt>
                <c:pt idx="39">
                  <c:v>Harper Moore</c:v>
                </c:pt>
                <c:pt idx="40">
                  <c:v>Joshua Watson</c:v>
                </c:pt>
                <c:pt idx="41">
                  <c:v>Kennedy Stone</c:v>
                </c:pt>
                <c:pt idx="42">
                  <c:v>Julian Bailey</c:v>
                </c:pt>
                <c:pt idx="43">
                  <c:v>Owen Roberts</c:v>
                </c:pt>
                <c:pt idx="44">
                  <c:v>Victoria Carter</c:v>
                </c:pt>
                <c:pt idx="45">
                  <c:v>Angel Flores</c:v>
                </c:pt>
                <c:pt idx="46">
                  <c:v>Ryan Rogers</c:v>
                </c:pt>
                <c:pt idx="47">
                  <c:v>Brooklyn Hughes</c:v>
                </c:pt>
                <c:pt idx="48">
                  <c:v>Alexander Lee</c:v>
                </c:pt>
                <c:pt idx="49">
                  <c:v>Josiah Henderson</c:v>
                </c:pt>
                <c:pt idx="50">
                  <c:v>Lillian Edwards</c:v>
                </c:pt>
                <c:pt idx="51">
                  <c:v>Addison Parker</c:v>
                </c:pt>
                <c:pt idx="52">
                  <c:v>Hannah Perez</c:v>
                </c:pt>
                <c:pt idx="53">
                  <c:v>Jayden Torres</c:v>
                </c:pt>
                <c:pt idx="54">
                  <c:v>Bella Harper</c:v>
                </c:pt>
                <c:pt idx="55">
                  <c:v>Henry Green</c:v>
                </c:pt>
                <c:pt idx="56">
                  <c:v>Ella Lewis</c:v>
                </c:pt>
                <c:pt idx="57">
                  <c:v>Natalie Rivera</c:v>
                </c:pt>
                <c:pt idx="58">
                  <c:v>Maya Bryant</c:v>
                </c:pt>
                <c:pt idx="59">
                  <c:v>Samantha Barnes</c:v>
                </c:pt>
                <c:pt idx="60">
                  <c:v>Charlotte Anderson</c:v>
                </c:pt>
                <c:pt idx="61">
                  <c:v>Sebastian Hill</c:v>
                </c:pt>
                <c:pt idx="62">
                  <c:v>Andrew Brooks</c:v>
                </c:pt>
                <c:pt idx="63">
                  <c:v>Ava Garcia</c:v>
                </c:pt>
                <c:pt idx="64">
                  <c:v>Adrian Butler</c:v>
                </c:pt>
                <c:pt idx="65">
                  <c:v>Levi Peterson</c:v>
                </c:pt>
                <c:pt idx="66">
                  <c:v>Nolan Cox</c:v>
                </c:pt>
                <c:pt idx="67">
                  <c:v>Anthony Ramirez</c:v>
                </c:pt>
                <c:pt idx="68">
                  <c:v>Ethan    Williams</c:v>
                </c:pt>
                <c:pt idx="69">
                  <c:v>Chloe Mitchell</c:v>
                </c:pt>
                <c:pt idx="70">
                  <c:v>Adam Patterson</c:v>
                </c:pt>
                <c:pt idx="71">
                  <c:v>Grace King</c:v>
                </c:pt>
                <c:pt idx="72">
                  <c:v>Ruby Powell</c:v>
                </c:pt>
                <c:pt idx="73">
                  <c:v>Camila Perry</c:v>
                </c:pt>
                <c:pt idx="74">
                  <c:v>Aiden Smith</c:v>
                </c:pt>
                <c:pt idx="75">
                  <c:v>Audrey Simmons</c:v>
                </c:pt>
                <c:pt idx="76">
                  <c:v>Benjamin Hernandez</c:v>
                </c:pt>
                <c:pt idx="77">
                  <c:v>Zoe Nelson</c:v>
                </c:pt>
                <c:pt idx="78">
                  <c:v>Jack Campbell</c:v>
                </c:pt>
                <c:pt idx="79">
                  <c:v>Genesis Bennett</c:v>
                </c:pt>
                <c:pt idx="80">
                  <c:v>Nathan Collins</c:v>
                </c:pt>
                <c:pt idx="81">
                  <c:v>Gabriel Phillips</c:v>
                </c:pt>
                <c:pt idx="82">
                  <c:v>Stella Turner</c:v>
                </c:pt>
                <c:pt idx="83">
                  <c:v>Hazel Richardson</c:v>
                </c:pt>
                <c:pt idx="84">
                  <c:v>Leo Cooper</c:v>
                </c:pt>
                <c:pt idx="85">
                  <c:v>Violet Coleman</c:v>
                </c:pt>
                <c:pt idx="86">
                  <c:v>Lucas Martin</c:v>
                </c:pt>
                <c:pt idx="87">
                  <c:v>Audrey Cook</c:v>
                </c:pt>
                <c:pt idx="88">
                  <c:v>Aria Adams</c:v>
                </c:pt>
                <c:pt idx="89">
                  <c:v>Eleanor Ross</c:v>
                </c:pt>
                <c:pt idx="90">
                  <c:v>Scarlett Young</c:v>
                </c:pt>
                <c:pt idx="91">
                  <c:v>Ezra Hughes</c:v>
                </c:pt>
                <c:pt idx="92">
                  <c:v>Logan Thompson</c:v>
                </c:pt>
                <c:pt idx="93">
                  <c:v>Leah Griffin</c:v>
                </c:pt>
                <c:pt idx="94">
                  <c:v>Emily Harris</c:v>
                </c:pt>
                <c:pt idx="95">
                  <c:v>Aurora Howard</c:v>
                </c:pt>
                <c:pt idx="96">
                  <c:v>Miles Simmons</c:v>
                </c:pt>
                <c:pt idx="97">
                  <c:v>Liam Jones</c:v>
                </c:pt>
                <c:pt idx="98">
                  <c:v>Mason Martinez</c:v>
                </c:pt>
                <c:pt idx="99">
                  <c:v>Carter Bell</c:v>
                </c:pt>
              </c:strCache>
            </c:strRef>
          </c:cat>
          <c:val>
            <c:numRef>
              <c:f>Sheet5!$B$4:$B$104</c:f>
              <c:numCache>
                <c:formatCode>General</c:formatCode>
                <c:ptCount val="100"/>
                <c:pt idx="0">
                  <c:v>98.333333333333329</c:v>
                </c:pt>
                <c:pt idx="1">
                  <c:v>97.5</c:v>
                </c:pt>
                <c:pt idx="2">
                  <c:v>95.333333333333343</c:v>
                </c:pt>
                <c:pt idx="3">
                  <c:v>95.166666666666671</c:v>
                </c:pt>
                <c:pt idx="4">
                  <c:v>94.166666666666671</c:v>
                </c:pt>
                <c:pt idx="5">
                  <c:v>93.5</c:v>
                </c:pt>
                <c:pt idx="6">
                  <c:v>93.333333333333329</c:v>
                </c:pt>
                <c:pt idx="7">
                  <c:v>93.333333333333329</c:v>
                </c:pt>
                <c:pt idx="8">
                  <c:v>92.833333333333329</c:v>
                </c:pt>
                <c:pt idx="9">
                  <c:v>92.333333333333329</c:v>
                </c:pt>
                <c:pt idx="10">
                  <c:v>90.666666666666657</c:v>
                </c:pt>
                <c:pt idx="11">
                  <c:v>89.833333333333329</c:v>
                </c:pt>
                <c:pt idx="12">
                  <c:v>88.833333333333329</c:v>
                </c:pt>
                <c:pt idx="13">
                  <c:v>88.166666666666671</c:v>
                </c:pt>
                <c:pt idx="14">
                  <c:v>87.833333333333329</c:v>
                </c:pt>
                <c:pt idx="15">
                  <c:v>87.666666666666671</c:v>
                </c:pt>
                <c:pt idx="16">
                  <c:v>87.666666666666671</c:v>
                </c:pt>
                <c:pt idx="17">
                  <c:v>86.833333333333329</c:v>
                </c:pt>
                <c:pt idx="18">
                  <c:v>86.833333333333329</c:v>
                </c:pt>
                <c:pt idx="19">
                  <c:v>86.833333333333329</c:v>
                </c:pt>
                <c:pt idx="20">
                  <c:v>86.166666666666671</c:v>
                </c:pt>
                <c:pt idx="21">
                  <c:v>85.666666666666671</c:v>
                </c:pt>
                <c:pt idx="22">
                  <c:v>85.333333333333343</c:v>
                </c:pt>
                <c:pt idx="23">
                  <c:v>85.166666666666671</c:v>
                </c:pt>
                <c:pt idx="24">
                  <c:v>85.166666666666671</c:v>
                </c:pt>
                <c:pt idx="25">
                  <c:v>84</c:v>
                </c:pt>
                <c:pt idx="26">
                  <c:v>83.666666666666671</c:v>
                </c:pt>
                <c:pt idx="27">
                  <c:v>83.666666666666671</c:v>
                </c:pt>
                <c:pt idx="28">
                  <c:v>83.5</c:v>
                </c:pt>
                <c:pt idx="29">
                  <c:v>83.5</c:v>
                </c:pt>
                <c:pt idx="30">
                  <c:v>83</c:v>
                </c:pt>
                <c:pt idx="31">
                  <c:v>83</c:v>
                </c:pt>
                <c:pt idx="32">
                  <c:v>82.333333333333343</c:v>
                </c:pt>
                <c:pt idx="33">
                  <c:v>82.333333333333343</c:v>
                </c:pt>
                <c:pt idx="34">
                  <c:v>82.166666666666671</c:v>
                </c:pt>
                <c:pt idx="35">
                  <c:v>81.666666666666671</c:v>
                </c:pt>
                <c:pt idx="36">
                  <c:v>81.5</c:v>
                </c:pt>
                <c:pt idx="37">
                  <c:v>81</c:v>
                </c:pt>
                <c:pt idx="38">
                  <c:v>81</c:v>
                </c:pt>
                <c:pt idx="39">
                  <c:v>80.833333333333329</c:v>
                </c:pt>
                <c:pt idx="40">
                  <c:v>80.833333333333329</c:v>
                </c:pt>
                <c:pt idx="41">
                  <c:v>80.833333333333329</c:v>
                </c:pt>
                <c:pt idx="42">
                  <c:v>80.666666666666657</c:v>
                </c:pt>
                <c:pt idx="43">
                  <c:v>80.5</c:v>
                </c:pt>
                <c:pt idx="44">
                  <c:v>80.333333333333329</c:v>
                </c:pt>
                <c:pt idx="45">
                  <c:v>80.333333333333329</c:v>
                </c:pt>
                <c:pt idx="46">
                  <c:v>80</c:v>
                </c:pt>
                <c:pt idx="47">
                  <c:v>79.166666666666657</c:v>
                </c:pt>
                <c:pt idx="48">
                  <c:v>78.833333333333329</c:v>
                </c:pt>
                <c:pt idx="49">
                  <c:v>78.166666666666657</c:v>
                </c:pt>
                <c:pt idx="50">
                  <c:v>77.833333333333329</c:v>
                </c:pt>
                <c:pt idx="51">
                  <c:v>77.666666666666657</c:v>
                </c:pt>
                <c:pt idx="52">
                  <c:v>77.666666666666657</c:v>
                </c:pt>
                <c:pt idx="53">
                  <c:v>77.5</c:v>
                </c:pt>
                <c:pt idx="54">
                  <c:v>77.333333333333329</c:v>
                </c:pt>
                <c:pt idx="55">
                  <c:v>76.5</c:v>
                </c:pt>
                <c:pt idx="56">
                  <c:v>76.5</c:v>
                </c:pt>
                <c:pt idx="57">
                  <c:v>76.166666666666671</c:v>
                </c:pt>
                <c:pt idx="58">
                  <c:v>75.833333333333329</c:v>
                </c:pt>
                <c:pt idx="59">
                  <c:v>75.333333333333329</c:v>
                </c:pt>
                <c:pt idx="60">
                  <c:v>75.333333333333329</c:v>
                </c:pt>
                <c:pt idx="61">
                  <c:v>75</c:v>
                </c:pt>
                <c:pt idx="62">
                  <c:v>74.833333333333329</c:v>
                </c:pt>
                <c:pt idx="63">
                  <c:v>74.666666666666671</c:v>
                </c:pt>
                <c:pt idx="64">
                  <c:v>74.666666666666671</c:v>
                </c:pt>
                <c:pt idx="65">
                  <c:v>74.5</c:v>
                </c:pt>
                <c:pt idx="66">
                  <c:v>74</c:v>
                </c:pt>
                <c:pt idx="67">
                  <c:v>73.666666666666671</c:v>
                </c:pt>
                <c:pt idx="68">
                  <c:v>73.166666666666671</c:v>
                </c:pt>
                <c:pt idx="69">
                  <c:v>72.833333333333343</c:v>
                </c:pt>
                <c:pt idx="70">
                  <c:v>72.5</c:v>
                </c:pt>
                <c:pt idx="71">
                  <c:v>72.5</c:v>
                </c:pt>
                <c:pt idx="72">
                  <c:v>70.333333333333343</c:v>
                </c:pt>
                <c:pt idx="73">
                  <c:v>70.333333333333343</c:v>
                </c:pt>
                <c:pt idx="74">
                  <c:v>70.166666666666671</c:v>
                </c:pt>
                <c:pt idx="75">
                  <c:v>69.833333333333343</c:v>
                </c:pt>
                <c:pt idx="76">
                  <c:v>69.666666666666671</c:v>
                </c:pt>
                <c:pt idx="77">
                  <c:v>69.666666666666671</c:v>
                </c:pt>
                <c:pt idx="78">
                  <c:v>69.5</c:v>
                </c:pt>
                <c:pt idx="79">
                  <c:v>69.166666666666671</c:v>
                </c:pt>
                <c:pt idx="80">
                  <c:v>69</c:v>
                </c:pt>
                <c:pt idx="81">
                  <c:v>68.166666666666657</c:v>
                </c:pt>
                <c:pt idx="82">
                  <c:v>67.166666666666657</c:v>
                </c:pt>
                <c:pt idx="83">
                  <c:v>67.166666666666657</c:v>
                </c:pt>
                <c:pt idx="84">
                  <c:v>66.333333333333329</c:v>
                </c:pt>
                <c:pt idx="85">
                  <c:v>66.333333333333329</c:v>
                </c:pt>
                <c:pt idx="86">
                  <c:v>66.166666666666657</c:v>
                </c:pt>
                <c:pt idx="87">
                  <c:v>66</c:v>
                </c:pt>
                <c:pt idx="88">
                  <c:v>64.666666666666657</c:v>
                </c:pt>
                <c:pt idx="89">
                  <c:v>64.333333333333329</c:v>
                </c:pt>
                <c:pt idx="90">
                  <c:v>64.166666666666671</c:v>
                </c:pt>
                <c:pt idx="91">
                  <c:v>63.666666666666671</c:v>
                </c:pt>
                <c:pt idx="92">
                  <c:v>63.333333333333329</c:v>
                </c:pt>
                <c:pt idx="93">
                  <c:v>62.666666666666671</c:v>
                </c:pt>
                <c:pt idx="94">
                  <c:v>62.166666666666671</c:v>
                </c:pt>
                <c:pt idx="95">
                  <c:v>61.5</c:v>
                </c:pt>
                <c:pt idx="96">
                  <c:v>61.5</c:v>
                </c:pt>
                <c:pt idx="97">
                  <c:v>59.833333333333336</c:v>
                </c:pt>
                <c:pt idx="98">
                  <c:v>58.833333333333336</c:v>
                </c:pt>
                <c:pt idx="99">
                  <c:v>56.499999999999993</c:v>
                </c:pt>
              </c:numCache>
            </c:numRef>
          </c:val>
          <c:extLst>
            <c:ext xmlns:c16="http://schemas.microsoft.com/office/drawing/2014/chart" uri="{C3380CC4-5D6E-409C-BE32-E72D297353CC}">
              <c16:uniqueId val="{00000000-8239-447C-A179-09A011546460}"/>
            </c:ext>
          </c:extLst>
        </c:ser>
        <c:dLbls>
          <c:showLegendKey val="0"/>
          <c:showVal val="0"/>
          <c:showCatName val="0"/>
          <c:showSerName val="0"/>
          <c:showPercent val="0"/>
          <c:showBubbleSize val="0"/>
        </c:dLbls>
        <c:gapWidth val="315"/>
        <c:overlap val="-40"/>
        <c:axId val="1051143216"/>
        <c:axId val="1051164336"/>
      </c:barChart>
      <c:catAx>
        <c:axId val="105114321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51164336"/>
        <c:crosses val="autoZero"/>
        <c:auto val="1"/>
        <c:lblAlgn val="ctr"/>
        <c:lblOffset val="100"/>
        <c:noMultiLvlLbl val="0"/>
      </c:catAx>
      <c:valAx>
        <c:axId val="105116433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5114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[Vikas Excel ProjectSheet.xlsx]Sheet2!PivotTable2</c:name>
    <c:fmtId val="19"/>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Sheet2!$A$3</c:f>
              <c:strCache>
                <c:ptCount val="1"/>
                <c:pt idx="0">
                  <c:v>Total_Average_Students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Sheet2!$A$4</c:f>
              <c:strCache>
                <c:ptCount val="1"/>
                <c:pt idx="0">
                  <c:v>Total</c:v>
                </c:pt>
              </c:strCache>
            </c:strRef>
          </c:cat>
          <c:val>
            <c:numRef>
              <c:f>Sheet2!$A$4</c:f>
              <c:numCache>
                <c:formatCode>General</c:formatCode>
                <c:ptCount val="1"/>
                <c:pt idx="0">
                  <c:v>26</c:v>
                </c:pt>
              </c:numCache>
            </c:numRef>
          </c:val>
          <c:extLst>
            <c:ext xmlns:c16="http://schemas.microsoft.com/office/drawing/2014/chart" uri="{C3380CC4-5D6E-409C-BE32-E72D297353CC}">
              <c16:uniqueId val="{00000000-0DFE-4376-AFC7-3BFE24334C89}"/>
            </c:ext>
          </c:extLst>
        </c:ser>
        <c:ser>
          <c:idx val="1"/>
          <c:order val="1"/>
          <c:tx>
            <c:strRef>
              <c:f>Sheet2!$B$3</c:f>
              <c:strCache>
                <c:ptCount val="1"/>
                <c:pt idx="0">
                  <c:v>Total _Pass_Students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Sheet2!$A$4</c:f>
              <c:strCache>
                <c:ptCount val="1"/>
                <c:pt idx="0">
                  <c:v>Total</c:v>
                </c:pt>
              </c:strCache>
            </c:strRef>
          </c:cat>
          <c:val>
            <c:numRef>
              <c:f>Sheet2!$B$4</c:f>
              <c:numCache>
                <c:formatCode>General</c:formatCode>
                <c:ptCount val="1"/>
                <c:pt idx="0">
                  <c:v>93</c:v>
                </c:pt>
              </c:numCache>
            </c:numRef>
          </c:val>
          <c:extLst>
            <c:ext xmlns:c16="http://schemas.microsoft.com/office/drawing/2014/chart" uri="{C3380CC4-5D6E-409C-BE32-E72D297353CC}">
              <c16:uniqueId val="{00000001-0DFE-4376-AFC7-3BFE24334C89}"/>
            </c:ext>
          </c:extLst>
        </c:ser>
        <c:ser>
          <c:idx val="2"/>
          <c:order val="2"/>
          <c:tx>
            <c:strRef>
              <c:f>Sheet2!$C$3</c:f>
              <c:strCache>
                <c:ptCount val="1"/>
                <c:pt idx="0">
                  <c:v>Total_Failed_Students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Sheet2!$A$4</c:f>
              <c:strCache>
                <c:ptCount val="1"/>
                <c:pt idx="0">
                  <c:v>Total</c:v>
                </c:pt>
              </c:strCache>
            </c:strRef>
          </c:cat>
          <c:val>
            <c:numRef>
              <c:f>Sheet2!$C$4</c:f>
              <c:numCache>
                <c:formatCode>General</c:formatCode>
                <c:ptCount val="1"/>
                <c:pt idx="0">
                  <c:v>7</c:v>
                </c:pt>
              </c:numCache>
            </c:numRef>
          </c:val>
          <c:extLst>
            <c:ext xmlns:c16="http://schemas.microsoft.com/office/drawing/2014/chart" uri="{C3380CC4-5D6E-409C-BE32-E72D297353CC}">
              <c16:uniqueId val="{00000002-0DFE-4376-AFC7-3BFE24334C89}"/>
            </c:ext>
          </c:extLst>
        </c:ser>
        <c:ser>
          <c:idx val="3"/>
          <c:order val="3"/>
          <c:tx>
            <c:strRef>
              <c:f>Sheet2!$D$3</c:f>
              <c:strCache>
                <c:ptCount val="1"/>
                <c:pt idx="0">
                  <c:v>Total_Students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Sheet2!$A$4</c:f>
              <c:strCache>
                <c:ptCount val="1"/>
                <c:pt idx="0">
                  <c:v>Total</c:v>
                </c:pt>
              </c:strCache>
            </c:strRef>
          </c:cat>
          <c:val>
            <c:numRef>
              <c:f>Sheet2!$D$4</c:f>
              <c:numCache>
                <c:formatCode>General</c:formatCode>
                <c:ptCount val="1"/>
                <c:pt idx="0">
                  <c:v>100</c:v>
                </c:pt>
              </c:numCache>
            </c:numRef>
          </c:val>
          <c:extLst>
            <c:ext xmlns:c16="http://schemas.microsoft.com/office/drawing/2014/chart" uri="{C3380CC4-5D6E-409C-BE32-E72D297353CC}">
              <c16:uniqueId val="{00000003-0DFE-4376-AFC7-3BFE24334C89}"/>
            </c:ext>
          </c:extLst>
        </c:ser>
        <c:dLbls>
          <c:showLegendKey val="0"/>
          <c:showVal val="0"/>
          <c:showCatName val="0"/>
          <c:showSerName val="0"/>
          <c:showPercent val="0"/>
          <c:showBubbleSize val="0"/>
        </c:dLbls>
        <c:gapWidth val="150"/>
        <c:shape val="box"/>
        <c:axId val="1438939488"/>
        <c:axId val="1438937088"/>
        <c:axId val="0"/>
      </c:bar3DChart>
      <c:catAx>
        <c:axId val="14389394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38937088"/>
        <c:crosses val="autoZero"/>
        <c:auto val="1"/>
        <c:lblAlgn val="ctr"/>
        <c:lblOffset val="100"/>
        <c:noMultiLvlLbl val="0"/>
      </c:catAx>
      <c:valAx>
        <c:axId val="1438937088"/>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38939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137160</xdr:colOff>
      <xdr:row>6</xdr:row>
      <xdr:rowOff>57150</xdr:rowOff>
    </xdr:from>
    <xdr:to>
      <xdr:col>6</xdr:col>
      <xdr:colOff>220980</xdr:colOff>
      <xdr:row>21</xdr:row>
      <xdr:rowOff>57150</xdr:rowOff>
    </xdr:to>
    <xdr:graphicFrame macro="">
      <xdr:nvGraphicFramePr>
        <xdr:cNvPr id="2" name="Chart 1">
          <a:extLst>
            <a:ext uri="{FF2B5EF4-FFF2-40B4-BE49-F238E27FC236}">
              <a16:creationId xmlns:a16="http://schemas.microsoft.com/office/drawing/2014/main" id="{15CF3723-C9B3-9437-6201-1E26336CF7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0</xdr:colOff>
      <xdr:row>5</xdr:row>
      <xdr:rowOff>0</xdr:rowOff>
    </xdr:from>
    <xdr:to>
      <xdr:col>8</xdr:col>
      <xdr:colOff>594360</xdr:colOff>
      <xdr:row>24</xdr:row>
      <xdr:rowOff>60960</xdr:rowOff>
    </xdr:to>
    <mc:AlternateContent xmlns:mc="http://schemas.openxmlformats.org/markup-compatibility/2006" xmlns:a14="http://schemas.microsoft.com/office/drawing/2010/main">
      <mc:Choice Requires="a14">
        <xdr:graphicFrame macro="">
          <xdr:nvGraphicFramePr>
            <xdr:cNvPr id="3" name="StudentName">
              <a:extLst>
                <a:ext uri="{FF2B5EF4-FFF2-40B4-BE49-F238E27FC236}">
                  <a16:creationId xmlns:a16="http://schemas.microsoft.com/office/drawing/2014/main" id="{6B993E93-77A9-C677-D0A0-E5D79519F59A}"/>
                </a:ext>
              </a:extLst>
            </xdr:cNvPr>
            <xdr:cNvGraphicFramePr/>
          </xdr:nvGraphicFramePr>
          <xdr:xfrm>
            <a:off x="0" y="0"/>
            <a:ext cx="0" cy="0"/>
          </xdr:xfrm>
          <a:graphic>
            <a:graphicData uri="http://schemas.microsoft.com/office/drawing/2010/slicer">
              <sle:slicer xmlns:sle="http://schemas.microsoft.com/office/drawing/2010/slicer" name="StudentName"/>
            </a:graphicData>
          </a:graphic>
        </xdr:graphicFrame>
      </mc:Choice>
      <mc:Fallback xmlns="">
        <xdr:sp macro="" textlink="">
          <xdr:nvSpPr>
            <xdr:cNvPr id="0" name=""/>
            <xdr:cNvSpPr>
              <a:spLocks noTextEdit="1"/>
            </xdr:cNvSpPr>
          </xdr:nvSpPr>
          <xdr:spPr>
            <a:xfrm>
              <a:off x="6644640" y="914400"/>
              <a:ext cx="1828800" cy="35356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396240</xdr:colOff>
      <xdr:row>4</xdr:row>
      <xdr:rowOff>125730</xdr:rowOff>
    </xdr:from>
    <xdr:to>
      <xdr:col>7</xdr:col>
      <xdr:colOff>297180</xdr:colOff>
      <xdr:row>19</xdr:row>
      <xdr:rowOff>125730</xdr:rowOff>
    </xdr:to>
    <xdr:graphicFrame macro="">
      <xdr:nvGraphicFramePr>
        <xdr:cNvPr id="6" name="Chart 5">
          <a:extLst>
            <a:ext uri="{FF2B5EF4-FFF2-40B4-BE49-F238E27FC236}">
              <a16:creationId xmlns:a16="http://schemas.microsoft.com/office/drawing/2014/main" id="{824F4EDA-75A5-FEDD-D431-300B465721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137160</xdr:colOff>
      <xdr:row>3</xdr:row>
      <xdr:rowOff>175260</xdr:rowOff>
    </xdr:from>
    <xdr:to>
      <xdr:col>9</xdr:col>
      <xdr:colOff>236220</xdr:colOff>
      <xdr:row>109</xdr:row>
      <xdr:rowOff>175260</xdr:rowOff>
    </xdr:to>
    <xdr:graphicFrame macro="">
      <xdr:nvGraphicFramePr>
        <xdr:cNvPr id="2" name="Chart 1">
          <a:extLst>
            <a:ext uri="{FF2B5EF4-FFF2-40B4-BE49-F238E27FC236}">
              <a16:creationId xmlns:a16="http://schemas.microsoft.com/office/drawing/2014/main" id="{BAC51CD4-FA91-8C3F-CD12-2546329CE8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38100</xdr:colOff>
      <xdr:row>8</xdr:row>
      <xdr:rowOff>72390</xdr:rowOff>
    </xdr:from>
    <xdr:to>
      <xdr:col>7</xdr:col>
      <xdr:colOff>274320</xdr:colOff>
      <xdr:row>23</xdr:row>
      <xdr:rowOff>72390</xdr:rowOff>
    </xdr:to>
    <xdr:graphicFrame macro="">
      <xdr:nvGraphicFramePr>
        <xdr:cNvPr id="2" name="Chart 1">
          <a:extLst>
            <a:ext uri="{FF2B5EF4-FFF2-40B4-BE49-F238E27FC236}">
              <a16:creationId xmlns:a16="http://schemas.microsoft.com/office/drawing/2014/main" id="{569420BC-C859-CCDE-735B-6276FEA6A7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kas" refreshedDate="45810.77596875" createdVersion="8" refreshedVersion="8" minRefreshableVersion="3" recordCount="100" xr:uid="{F3CD0949-20F2-4AFB-9A57-DCD23071792E}">
  <cacheSource type="worksheet">
    <worksheetSource ref="A1:I101" sheet="Student Marks"/>
  </cacheSource>
  <cacheFields count="9">
    <cacheField name="StudentID" numFmtId="0">
      <sharedItems containsSemiMixedTypes="0" containsString="0" containsNumber="1" containsInteger="1" minValue="1" maxValue="100" count="1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sharedItems>
    </cacheField>
    <cacheField name="StudentName" numFmtId="0">
      <sharedItems count="100">
        <s v="Aiden Smith"/>
        <s v="Olivia Johnson"/>
        <s v="Ethan    Williams"/>
        <s v="Sophia Brown"/>
        <s v="Liam Jones"/>
        <s v="Ava Garcia"/>
        <s v="Noah    Miller"/>
        <s v="Isabella Davis"/>
        <s v="Mason Martinez"/>
        <s v="Mia Rodriguez"/>
        <s v="Elijah Wilson"/>
        <s v="Charlotte Anderson"/>
        <s v="James Taylor"/>
        <s v="Amelia Thomas"/>
        <s v="Benjamin Hernandez"/>
        <s v="Harper Moore"/>
        <s v="Lucas Martin"/>
        <s v="Evelyn Jackson"/>
        <s v="Logan Thompson"/>
        <s v="Abigail White"/>
        <s v="Alexander Lee"/>
        <s v="Emily Harris"/>
        <s v="Daniel Clark"/>
        <s v="Ella Lewis"/>
        <s v="Jacob Hall"/>
        <s v="Scarlett Young"/>
        <s v="Michael Allen"/>
        <s v="Grace King"/>
        <s v="Matthew Wright"/>
        <s v="Lily Scott"/>
        <s v="Henry Green"/>
        <s v="Aria Adams"/>
        <s v="Jackson Baker"/>
        <s v="Zoe Nelson"/>
        <s v="Sebastian Hill"/>
        <s v="Nora Ramirez"/>
        <s v="Jack Campbell"/>
        <s v="Chloe Mitchell"/>
        <s v="Owen Roberts"/>
        <s v="Victoria Carter"/>
        <s v="Gabriel Phillips"/>
        <s v="Hannah Perez"/>
        <s v="Wyatt Evans"/>
        <s v="Stella Turner"/>
        <s v="Jayden Torres"/>
        <s v="Addison Parker"/>
        <s v="Nathan Collins"/>
        <s v="Lillian Edwards"/>
        <s v="Caleb Stewart"/>
        <s v="Lucy Morris"/>
        <s v="Ryan Rogers"/>
        <s v="Audrey Cook"/>
        <s v="Isaac Reed"/>
        <s v="Penelope Morgan"/>
        <s v="Carter Bell"/>
        <s v="Ellie Murphy"/>
        <s v="Julian Bailey"/>
        <s v="Natalie Rivera"/>
        <s v="Leo Cooper"/>
        <s v="Hazel Richardson"/>
        <s v="Dylan Cox"/>
        <s v="Aurora Howard"/>
        <s v="Grayson Ward"/>
        <s v="Brooklyn Hughes"/>
        <s v="Levi Peterson"/>
        <s v="Claire Gray"/>
        <s v="Anthony Ramirez"/>
        <s v="Savannah James"/>
        <s v="Joshua Watson"/>
        <s v="Skylar Bryant"/>
        <s v="Andrew Brooks"/>
        <s v="Genesis Bennett"/>
        <s v="Lincoln Russell"/>
        <s v="Leah Griffin"/>
        <s v="Christopher Diaz"/>
        <s v="Audrey Simmons"/>
        <s v="Thomas Foster"/>
        <s v="Camila Perry"/>
        <s v="Charles Sanders"/>
        <s v="Eleanor Ross"/>
        <s v="Josiah Henderson"/>
        <s v="Violet Coleman"/>
        <s v="Hudson Jenkins"/>
        <s v="Paisley Perry"/>
        <s v="Adam Patterson"/>
        <s v="Anna Long"/>
        <s v="Ezra Hughes"/>
        <s v="Ruby Powell"/>
        <s v="Angel Flores"/>
        <s v="Caroline Ward"/>
        <s v="Adrian Butler"/>
        <s v="Samantha Barnes"/>
        <s v="Nolan Cox"/>
        <s v="Maya Bryant"/>
        <s v="Ian Alexander"/>
        <s v="Kennedy Stone"/>
        <s v="Miles Simmons"/>
        <s v="Bella Harper"/>
        <s v="Jason Scott"/>
        <s v="Ivy Wallace"/>
      </sharedItems>
    </cacheField>
    <cacheField name="Marathi" numFmtId="0">
      <sharedItems containsSemiMixedTypes="0" containsString="0" containsNumber="1" containsInteger="1" minValue="52" maxValue="100" count="49">
        <n v="86"/>
        <n v="77"/>
        <n v="90"/>
        <n v="68"/>
        <n v="94"/>
        <n v="56"/>
        <n v="73"/>
        <n v="89"/>
        <n v="92"/>
        <n v="61"/>
        <n v="79"/>
        <n v="99"/>
        <n v="66"/>
        <n v="91"/>
        <n v="85"/>
        <n v="70"/>
        <n v="63"/>
        <n v="74"/>
        <n v="80"/>
        <n v="55"/>
        <n v="98"/>
        <n v="87"/>
        <n v="64"/>
        <n v="88"/>
        <n v="76"/>
        <n v="95"/>
        <n v="67"/>
        <n v="72"/>
        <n v="83"/>
        <n v="78"/>
        <n v="97"/>
        <n v="59"/>
        <n v="84"/>
        <n v="69"/>
        <n v="65"/>
        <n v="93"/>
        <n v="62"/>
        <n v="75"/>
        <n v="96"/>
        <n v="54"/>
        <n v="81"/>
        <n v="100"/>
        <n v="71"/>
        <n v="58"/>
        <n v="52"/>
        <n v="57"/>
        <n v="60"/>
        <n v="53"/>
        <n v="82"/>
      </sharedItems>
    </cacheField>
    <cacheField name="English" numFmtId="0">
      <sharedItems containsSemiMixedTypes="0" containsString="0" containsNumber="1" containsInteger="1" minValue="52" maxValue="100" count="49">
        <n v="91"/>
        <n v="64"/>
        <n v="85"/>
        <n v="78"/>
        <n v="90"/>
        <n v="56"/>
        <n v="72"/>
        <n v="87"/>
        <n v="93"/>
        <n v="60"/>
        <n v="77"/>
        <n v="88"/>
        <n v="66"/>
        <n v="95"/>
        <n v="84"/>
        <n v="70"/>
        <n v="63"/>
        <n v="74"/>
        <n v="81"/>
        <n v="55"/>
        <n v="99"/>
        <n v="86"/>
        <n v="68"/>
        <n v="89"/>
        <n v="76"/>
        <n v="94"/>
        <n v="67"/>
        <n v="73"/>
        <n v="83"/>
        <n v="79"/>
        <n v="97"/>
        <n v="92"/>
        <n v="59"/>
        <n v="80"/>
        <n v="69"/>
        <n v="65"/>
        <n v="62"/>
        <n v="75"/>
        <n v="96"/>
        <n v="54"/>
        <n v="82"/>
        <n v="100"/>
        <n v="71"/>
        <n v="58"/>
        <n v="98"/>
        <n v="52"/>
        <n v="57"/>
        <n v="61"/>
        <n v="53"/>
      </sharedItems>
    </cacheField>
    <cacheField name="Science" numFmtId="0">
      <sharedItems containsSemiMixedTypes="0" containsString="0" containsNumber="1" containsInteger="1" minValue="52" maxValue="100"/>
    </cacheField>
    <cacheField name="Math" numFmtId="0">
      <sharedItems containsSemiMixedTypes="0" containsString="0" containsNumber="1" containsInteger="1" minValue="53" maxValue="100"/>
    </cacheField>
    <cacheField name="History" numFmtId="0">
      <sharedItems containsSemiMixedTypes="0" containsString="0" containsNumber="1" containsInteger="1" minValue="53" maxValue="100"/>
    </cacheField>
    <cacheField name="Geography" numFmtId="0">
      <sharedItems containsSemiMixedTypes="0" containsString="0" containsNumber="1" containsInteger="1" minValue="53" maxValue="100"/>
    </cacheField>
    <cacheField name="Total" numFmtId="0">
      <sharedItems containsSemiMixedTypes="0" containsString="0" containsNumber="1" containsInteger="1" minValue="339" maxValue="590" count="78">
        <n v="537"/>
        <n v="421"/>
        <n v="526"/>
        <n v="439"/>
        <n v="554"/>
        <n v="359"/>
        <n v="448"/>
        <n v="501"/>
        <n v="571"/>
        <n v="353"/>
        <n v="489"/>
        <n v="517"/>
        <n v="452"/>
        <n v="486"/>
        <n v="514"/>
        <n v="418"/>
        <n v="485"/>
        <n v="397"/>
        <n v="511"/>
        <n v="380"/>
        <n v="585"/>
        <n v="473"/>
        <n v="373"/>
        <n v="527"/>
        <n v="459"/>
        <n v="560"/>
        <n v="385"/>
        <n v="502"/>
        <n v="435"/>
        <n v="590"/>
        <n v="388"/>
        <n v="494"/>
        <n v="450"/>
        <n v="504"/>
        <n v="417"/>
        <n v="437"/>
        <n v="483"/>
        <n v="482"/>
        <n v="409"/>
        <n v="466"/>
        <n v="572"/>
        <n v="403"/>
        <n v="465"/>
        <n v="414"/>
        <n v="467"/>
        <n v="493"/>
        <n v="498"/>
        <n v="480"/>
        <n v="396"/>
        <n v="557"/>
        <n v="339"/>
        <n v="529"/>
        <n v="484"/>
        <n v="457"/>
        <n v="398"/>
        <n v="544"/>
        <n v="369"/>
        <n v="561"/>
        <n v="475"/>
        <n v="447"/>
        <n v="442"/>
        <n v="490"/>
        <n v="565"/>
        <n v="449"/>
        <n v="415"/>
        <n v="539"/>
        <n v="376"/>
        <n v="533"/>
        <n v="419"/>
        <n v="422"/>
        <n v="521"/>
        <n v="386"/>
        <n v="469"/>
        <n v="512"/>
        <n v="382"/>
        <n v="444"/>
        <n v="455"/>
        <n v="464"/>
      </sharedItems>
    </cacheField>
  </cacheFields>
  <extLst>
    <ext xmlns:x14="http://schemas.microsoft.com/office/spreadsheetml/2009/9/main" uri="{725AE2AE-9491-48be-B2B4-4EB974FC3084}">
      <x14:pivotCacheDefinition pivotCacheId="158223624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kas" refreshedDate="45811.55680150463" createdVersion="8" refreshedVersion="8" minRefreshableVersion="3" recordCount="100" xr:uid="{47069053-2267-493E-A560-277320334520}">
  <cacheSource type="worksheet">
    <worksheetSource ref="A1:N101" sheet="Student Marks"/>
  </cacheSource>
  <cacheFields count="14">
    <cacheField name="StudentID" numFmtId="0">
      <sharedItems containsSemiMixedTypes="0" containsString="0" containsNumber="1" containsInteger="1" minValue="1" maxValue="100" count="1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sharedItems>
    </cacheField>
    <cacheField name="StudentName" numFmtId="0">
      <sharedItems count="100">
        <s v="Aiden Smith"/>
        <s v="Olivia Johnson"/>
        <s v="Ethan    Williams"/>
        <s v="Sophia Brown"/>
        <s v="Liam Jones"/>
        <s v="Ava Garcia"/>
        <s v="Noah    Miller"/>
        <s v="Isabella Davis"/>
        <s v="Mason Martinez"/>
        <s v="Mia Rodriguez"/>
        <s v="Elijah Wilson"/>
        <s v="Charlotte Anderson"/>
        <s v="James Taylor"/>
        <s v="Amelia Thomas"/>
        <s v="Benjamin Hernandez"/>
        <s v="Harper Moore"/>
        <s v="Lucas Martin"/>
        <s v="Evelyn Jackson"/>
        <s v="Logan Thompson"/>
        <s v="Abigail White"/>
        <s v="Alexander Lee"/>
        <s v="Emily Harris"/>
        <s v="Daniel Clark"/>
        <s v="Ella Lewis"/>
        <s v="Jacob Hall"/>
        <s v="Scarlett Young"/>
        <s v="Michael Allen"/>
        <s v="Grace King"/>
        <s v="Matthew Wright"/>
        <s v="Lily Scott"/>
        <s v="Henry Green"/>
        <s v="Aria Adams"/>
        <s v="Jackson Baker"/>
        <s v="Zoe Nelson"/>
        <s v="Sebastian Hill"/>
        <s v="Nora Ramirez"/>
        <s v="Jack Campbell"/>
        <s v="Chloe Mitchell"/>
        <s v="Owen Roberts"/>
        <s v="Victoria Carter"/>
        <s v="Gabriel Phillips"/>
        <s v="Hannah Perez"/>
        <s v="Wyatt Evans"/>
        <s v="Stella Turner"/>
        <s v="Jayden Torres"/>
        <s v="Addison Parker"/>
        <s v="Nathan Collins"/>
        <s v="Lillian Edwards"/>
        <s v="Caleb Stewart"/>
        <s v="Lucy Morris"/>
        <s v="Ryan Rogers"/>
        <s v="Audrey Cook"/>
        <s v="Isaac Reed"/>
        <s v="Penelope Morgan"/>
        <s v="Carter Bell"/>
        <s v="Ellie Murphy"/>
        <s v="Julian Bailey"/>
        <s v="Natalie Rivera"/>
        <s v="Leo Cooper"/>
        <s v="Hazel Richardson"/>
        <s v="Dylan Cox"/>
        <s v="Aurora Howard"/>
        <s v="Grayson Ward"/>
        <s v="Brooklyn Hughes"/>
        <s v="Levi Peterson"/>
        <s v="Claire Gray"/>
        <s v="Anthony Ramirez"/>
        <s v="Savannah James"/>
        <s v="Joshua Watson"/>
        <s v="Skylar Bryant"/>
        <s v="Andrew Brooks"/>
        <s v="Genesis Bennett"/>
        <s v="Lincoln Russell"/>
        <s v="Leah Griffin"/>
        <s v="Christopher Diaz"/>
        <s v="Audrey Simmons"/>
        <s v="Thomas Foster"/>
        <s v="Camila Perry"/>
        <s v="Charles Sanders"/>
        <s v="Eleanor Ross"/>
        <s v="Josiah Henderson"/>
        <s v="Violet Coleman"/>
        <s v="Hudson Jenkins"/>
        <s v="Paisley Perry"/>
        <s v="Adam Patterson"/>
        <s v="Anna Long"/>
        <s v="Ezra Hughes"/>
        <s v="Ruby Powell"/>
        <s v="Angel Flores"/>
        <s v="Caroline Ward"/>
        <s v="Adrian Butler"/>
        <s v="Samantha Barnes"/>
        <s v="Nolan Cox"/>
        <s v="Maya Bryant"/>
        <s v="Ian Alexander"/>
        <s v="Kennedy Stone"/>
        <s v="Miles Simmons"/>
        <s v="Bella Harper"/>
        <s v="Jason Scott"/>
        <s v="Ivy Wallace"/>
      </sharedItems>
    </cacheField>
    <cacheField name="Marathi" numFmtId="0">
      <sharedItems containsSemiMixedTypes="0" containsString="0" containsNumber="1" containsInteger="1" minValue="52" maxValue="100"/>
    </cacheField>
    <cacheField name="English" numFmtId="0">
      <sharedItems containsSemiMixedTypes="0" containsString="0" containsNumber="1" containsInteger="1" minValue="52" maxValue="100"/>
    </cacheField>
    <cacheField name="Science" numFmtId="0">
      <sharedItems containsSemiMixedTypes="0" containsString="0" containsNumber="1" containsInteger="1" minValue="52" maxValue="100"/>
    </cacheField>
    <cacheField name="Math" numFmtId="0">
      <sharedItems containsSemiMixedTypes="0" containsString="0" containsNumber="1" containsInteger="1" minValue="53" maxValue="100"/>
    </cacheField>
    <cacheField name="History" numFmtId="0">
      <sharedItems containsSemiMixedTypes="0" containsString="0" containsNumber="1" containsInteger="1" minValue="53" maxValue="100"/>
    </cacheField>
    <cacheField name="Geography" numFmtId="0">
      <sharedItems containsSemiMixedTypes="0" containsString="0" containsNumber="1" containsInteger="1" minValue="53" maxValue="100"/>
    </cacheField>
    <cacheField name="Total" numFmtId="0">
      <sharedItems containsSemiMixedTypes="0" containsString="0" containsNumber="1" containsInteger="1" minValue="339" maxValue="590"/>
    </cacheField>
    <cacheField name="Concatenat" numFmtId="0">
      <sharedItems/>
    </cacheField>
    <cacheField name="Average of Total Subject" numFmtId="0">
      <sharedItems containsSemiMixedTypes="0" containsString="0" containsNumber="1" minValue="56.5" maxValue="98.333333333333329"/>
    </cacheField>
    <cacheField name="Trim" numFmtId="0">
      <sharedItems/>
    </cacheField>
    <cacheField name="percentage Left" numFmtId="0">
      <sharedItems/>
    </cacheField>
    <cacheField name="Percentage" numFmtId="0">
      <sharedItems containsSemiMixedTypes="0" containsString="0" containsNumber="1" minValue="56.499999999999993" maxValue="98.333333333333329" count="77">
        <n v="70.166666666666671"/>
        <n v="87.666666666666671"/>
        <n v="73.166666666666671"/>
        <n v="92.333333333333329"/>
        <n v="59.833333333333336"/>
        <n v="74.666666666666671"/>
        <n v="83.5"/>
        <n v="95.166666666666671"/>
        <n v="58.833333333333336"/>
        <n v="81.5"/>
        <n v="86.166666666666671"/>
        <n v="75.333333333333329"/>
        <n v="81"/>
        <n v="85.666666666666671"/>
        <n v="69.666666666666671"/>
        <n v="80.833333333333329"/>
        <n v="66.166666666666657"/>
        <n v="85.166666666666671"/>
        <n v="63.333333333333329"/>
        <n v="97.5"/>
        <n v="78.833333333333329"/>
        <n v="62.166666666666671"/>
        <n v="87.833333333333329"/>
        <n v="76.5"/>
        <n v="93.333333333333329"/>
        <n v="64.166666666666671"/>
        <n v="83.666666666666671"/>
        <n v="72.5"/>
        <n v="98.333333333333329"/>
        <n v="64.666666666666657"/>
        <n v="82.333333333333343"/>
        <n v="75"/>
        <n v="84"/>
        <n v="69.5"/>
        <n v="72.833333333333343"/>
        <n v="80.5"/>
        <n v="80.333333333333329"/>
        <n v="68.166666666666657"/>
        <n v="77.666666666666657"/>
        <n v="95.333333333333343"/>
        <n v="67.166666666666657"/>
        <n v="77.5"/>
        <n v="69"/>
        <n v="77.833333333333329"/>
        <n v="82.166666666666671"/>
        <n v="83"/>
        <n v="80"/>
        <n v="66"/>
        <n v="92.833333333333329"/>
        <n v="56.499999999999993"/>
        <n v="88.166666666666671"/>
        <n v="80.666666666666657"/>
        <n v="76.166666666666671"/>
        <n v="66.333333333333329"/>
        <n v="90.666666666666657"/>
        <n v="61.5"/>
        <n v="93.5"/>
        <n v="79.166666666666657"/>
        <n v="74.5"/>
        <n v="73.666666666666671"/>
        <n v="81.666666666666671"/>
        <n v="94.166666666666671"/>
        <n v="74.833333333333329"/>
        <n v="69.166666666666671"/>
        <n v="89.833333333333329"/>
        <n v="62.666666666666671"/>
        <n v="88.833333333333329"/>
        <n v="69.833333333333343"/>
        <n v="70.333333333333343"/>
        <n v="86.833333333333329"/>
        <n v="64.333333333333329"/>
        <n v="78.166666666666657"/>
        <n v="85.333333333333343"/>
        <n v="63.666666666666671"/>
        <n v="74"/>
        <n v="75.833333333333329"/>
        <n v="77.333333333333329"/>
      </sharedItems>
    </cacheField>
  </cacheFields>
  <extLst>
    <ext xmlns:x14="http://schemas.microsoft.com/office/spreadsheetml/2009/9/main" uri="{725AE2AE-9491-48be-B2B4-4EB974FC3084}">
      <x14:pivotCacheDefinition pivotCacheId="197457335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kas" refreshedDate="45812.370802893522" createdVersion="8" refreshedVersion="8" minRefreshableVersion="3" recordCount="1" xr:uid="{AB059511-9B17-4C2A-BBF2-4C1199F23814}">
  <cacheSource type="worksheet">
    <worksheetSource ref="D33:G34" sheet="Student Progress Card"/>
  </cacheSource>
  <cacheFields count="4">
    <cacheField name="Total Average Students" numFmtId="0">
      <sharedItems containsSemiMixedTypes="0" containsString="0" containsNumber="1" containsInteger="1" minValue="26" maxValue="26"/>
    </cacheField>
    <cacheField name="Total Pass Students" numFmtId="0">
      <sharedItems containsSemiMixedTypes="0" containsString="0" containsNumber="1" containsInteger="1" minValue="93" maxValue="93"/>
    </cacheField>
    <cacheField name="Toal Failed Students" numFmtId="0">
      <sharedItems containsSemiMixedTypes="0" containsString="0" containsNumber="1" containsInteger="1" minValue="7" maxValue="7"/>
    </cacheField>
    <cacheField name="Total Students" numFmtId="0">
      <sharedItems containsSemiMixedTypes="0" containsString="0" containsNumber="1" containsInteger="1" minValue="100" maxValue="1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x v="0"/>
    <x v="0"/>
    <n v="92"/>
    <n v="91"/>
    <n v="88"/>
    <n v="89"/>
    <x v="0"/>
  </r>
  <r>
    <x v="1"/>
    <x v="1"/>
    <x v="1"/>
    <x v="1"/>
    <n v="68"/>
    <n v="66"/>
    <n v="72"/>
    <n v="74"/>
    <x v="1"/>
  </r>
  <r>
    <x v="2"/>
    <x v="2"/>
    <x v="2"/>
    <x v="2"/>
    <n v="85"/>
    <n v="78"/>
    <n v="91"/>
    <n v="97"/>
    <x v="2"/>
  </r>
  <r>
    <x v="3"/>
    <x v="3"/>
    <x v="3"/>
    <x v="3"/>
    <n v="77"/>
    <n v="84"/>
    <n v="67"/>
    <n v="65"/>
    <x v="3"/>
  </r>
  <r>
    <x v="4"/>
    <x v="4"/>
    <x v="4"/>
    <x v="4"/>
    <n v="90"/>
    <n v="95"/>
    <n v="95"/>
    <n v="90"/>
    <x v="4"/>
  </r>
  <r>
    <x v="5"/>
    <x v="5"/>
    <x v="5"/>
    <x v="5"/>
    <n v="56"/>
    <n v="73"/>
    <n v="60"/>
    <n v="58"/>
    <x v="5"/>
  </r>
  <r>
    <x v="6"/>
    <x v="6"/>
    <x v="6"/>
    <x v="6"/>
    <n v="74"/>
    <n v="62"/>
    <n v="84"/>
    <n v="83"/>
    <x v="6"/>
  </r>
  <r>
    <x v="7"/>
    <x v="7"/>
    <x v="7"/>
    <x v="7"/>
    <n v="88"/>
    <n v="88"/>
    <n v="78"/>
    <n v="71"/>
    <x v="7"/>
  </r>
  <r>
    <x v="8"/>
    <x v="8"/>
    <x v="8"/>
    <x v="8"/>
    <n v="93"/>
    <n v="100"/>
    <n v="99"/>
    <n v="94"/>
    <x v="8"/>
  </r>
  <r>
    <x v="9"/>
    <x v="9"/>
    <x v="9"/>
    <x v="9"/>
    <n v="61"/>
    <n v="57"/>
    <n v="53"/>
    <n v="61"/>
    <x v="9"/>
  </r>
  <r>
    <x v="10"/>
    <x v="10"/>
    <x v="10"/>
    <x v="10"/>
    <n v="79"/>
    <n v="80"/>
    <n v="86"/>
    <n v="88"/>
    <x v="10"/>
  </r>
  <r>
    <x v="11"/>
    <x v="11"/>
    <x v="11"/>
    <x v="11"/>
    <n v="96"/>
    <n v="92"/>
    <n v="73"/>
    <n v="69"/>
    <x v="11"/>
  </r>
  <r>
    <x v="12"/>
    <x v="12"/>
    <x v="12"/>
    <x v="12"/>
    <n v="67"/>
    <n v="69"/>
    <n v="92"/>
    <n v="92"/>
    <x v="12"/>
  </r>
  <r>
    <x v="13"/>
    <x v="13"/>
    <x v="13"/>
    <x v="13"/>
    <n v="94"/>
    <n v="74"/>
    <n v="65"/>
    <n v="67"/>
    <x v="13"/>
  </r>
  <r>
    <x v="14"/>
    <x v="14"/>
    <x v="14"/>
    <x v="14"/>
    <n v="83"/>
    <n v="89"/>
    <n v="87"/>
    <n v="86"/>
    <x v="14"/>
  </r>
  <r>
    <x v="15"/>
    <x v="15"/>
    <x v="15"/>
    <x v="15"/>
    <n v="70"/>
    <n v="63"/>
    <n v="69"/>
    <n v="76"/>
    <x v="15"/>
  </r>
  <r>
    <x v="16"/>
    <x v="16"/>
    <x v="16"/>
    <x v="16"/>
    <n v="65"/>
    <n v="97"/>
    <n v="98"/>
    <n v="99"/>
    <x v="16"/>
  </r>
  <r>
    <x v="17"/>
    <x v="17"/>
    <x v="17"/>
    <x v="17"/>
    <n v="73"/>
    <n v="59"/>
    <n v="62"/>
    <n v="55"/>
    <x v="17"/>
  </r>
  <r>
    <x v="18"/>
    <x v="18"/>
    <x v="18"/>
    <x v="18"/>
    <n v="82"/>
    <n v="87"/>
    <n v="90"/>
    <n v="91"/>
    <x v="18"/>
  </r>
  <r>
    <x v="19"/>
    <x v="19"/>
    <x v="19"/>
    <x v="19"/>
    <n v="55"/>
    <n v="76"/>
    <n v="76"/>
    <n v="63"/>
    <x v="19"/>
  </r>
  <r>
    <x v="20"/>
    <x v="20"/>
    <x v="20"/>
    <x v="20"/>
    <n v="98"/>
    <n v="98"/>
    <n v="97"/>
    <n v="95"/>
    <x v="20"/>
  </r>
  <r>
    <x v="21"/>
    <x v="21"/>
    <x v="21"/>
    <x v="21"/>
    <n v="87"/>
    <n v="70"/>
    <n v="71"/>
    <n v="72"/>
    <x v="21"/>
  </r>
  <r>
    <x v="22"/>
    <x v="22"/>
    <x v="22"/>
    <x v="22"/>
    <n v="66"/>
    <n v="60"/>
    <n v="55"/>
    <n v="60"/>
    <x v="22"/>
  </r>
  <r>
    <x v="23"/>
    <x v="23"/>
    <x v="23"/>
    <x v="23"/>
    <n v="89"/>
    <n v="85"/>
    <n v="89"/>
    <n v="87"/>
    <x v="23"/>
  </r>
  <r>
    <x v="24"/>
    <x v="24"/>
    <x v="24"/>
    <x v="24"/>
    <n v="76"/>
    <n v="79"/>
    <n v="74"/>
    <n v="78"/>
    <x v="24"/>
  </r>
  <r>
    <x v="25"/>
    <x v="25"/>
    <x v="25"/>
    <x v="25"/>
    <n v="95"/>
    <n v="90"/>
    <n v="93"/>
    <n v="93"/>
    <x v="25"/>
  </r>
  <r>
    <x v="26"/>
    <x v="26"/>
    <x v="26"/>
    <x v="26"/>
    <n v="69"/>
    <n v="55"/>
    <n v="63"/>
    <n v="64"/>
    <x v="26"/>
  </r>
  <r>
    <x v="27"/>
    <x v="27"/>
    <x v="27"/>
    <x v="27"/>
    <n v="72"/>
    <n v="93"/>
    <n v="96"/>
    <n v="96"/>
    <x v="27"/>
  </r>
  <r>
    <x v="28"/>
    <x v="28"/>
    <x v="28"/>
    <x v="28"/>
    <n v="84"/>
    <n v="67"/>
    <n v="59"/>
    <n v="59"/>
    <x v="28"/>
  </r>
  <r>
    <x v="29"/>
    <x v="29"/>
    <x v="29"/>
    <x v="29"/>
    <n v="78"/>
    <n v="83"/>
    <n v="83"/>
    <n v="85"/>
    <x v="13"/>
  </r>
  <r>
    <x v="30"/>
    <x v="30"/>
    <x v="30"/>
    <x v="30"/>
    <n v="97"/>
    <n v="99"/>
    <n v="100"/>
    <n v="100"/>
    <x v="29"/>
  </r>
  <r>
    <x v="31"/>
    <x v="31"/>
    <x v="2"/>
    <x v="31"/>
    <n v="91"/>
    <n v="54"/>
    <n v="66"/>
    <n v="66"/>
    <x v="24"/>
  </r>
  <r>
    <x v="32"/>
    <x v="32"/>
    <x v="31"/>
    <x v="32"/>
    <n v="59"/>
    <n v="71"/>
    <n v="70"/>
    <n v="70"/>
    <x v="30"/>
  </r>
  <r>
    <x v="33"/>
    <x v="33"/>
    <x v="32"/>
    <x v="33"/>
    <n v="80"/>
    <n v="81"/>
    <n v="85"/>
    <n v="84"/>
    <x v="31"/>
  </r>
  <r>
    <x v="34"/>
    <x v="34"/>
    <x v="33"/>
    <x v="34"/>
    <n v="71"/>
    <n v="86"/>
    <n v="61"/>
    <n v="62"/>
    <x v="15"/>
  </r>
  <r>
    <x v="35"/>
    <x v="35"/>
    <x v="34"/>
    <x v="35"/>
    <n v="63"/>
    <n v="65"/>
    <n v="94"/>
    <n v="98"/>
    <x v="32"/>
  </r>
  <r>
    <x v="36"/>
    <x v="36"/>
    <x v="35"/>
    <x v="0"/>
    <n v="90"/>
    <n v="94"/>
    <n v="68"/>
    <n v="68"/>
    <x v="33"/>
  </r>
  <r>
    <x v="37"/>
    <x v="37"/>
    <x v="36"/>
    <x v="36"/>
    <n v="62"/>
    <n v="75"/>
    <n v="77"/>
    <n v="79"/>
    <x v="34"/>
  </r>
  <r>
    <x v="38"/>
    <x v="38"/>
    <x v="7"/>
    <x v="11"/>
    <n v="86"/>
    <n v="61"/>
    <n v="56"/>
    <n v="57"/>
    <x v="35"/>
  </r>
  <r>
    <x v="39"/>
    <x v="39"/>
    <x v="37"/>
    <x v="37"/>
    <n v="75"/>
    <n v="96"/>
    <n v="81"/>
    <n v="81"/>
    <x v="36"/>
  </r>
  <r>
    <x v="40"/>
    <x v="40"/>
    <x v="38"/>
    <x v="38"/>
    <n v="99"/>
    <n v="58"/>
    <n v="60"/>
    <n v="73"/>
    <x v="37"/>
  </r>
  <r>
    <x v="41"/>
    <x v="41"/>
    <x v="39"/>
    <x v="39"/>
    <n v="54"/>
    <n v="68"/>
    <n v="90"/>
    <n v="89"/>
    <x v="38"/>
  </r>
  <r>
    <x v="42"/>
    <x v="42"/>
    <x v="40"/>
    <x v="40"/>
    <n v="81"/>
    <n v="72"/>
    <n v="75"/>
    <n v="75"/>
    <x v="39"/>
  </r>
  <r>
    <x v="43"/>
    <x v="43"/>
    <x v="41"/>
    <x v="41"/>
    <n v="100"/>
    <n v="100"/>
    <n v="86"/>
    <n v="86"/>
    <x v="40"/>
  </r>
  <r>
    <x v="44"/>
    <x v="44"/>
    <x v="42"/>
    <x v="42"/>
    <n v="70"/>
    <n v="64"/>
    <n v="64"/>
    <n v="63"/>
    <x v="41"/>
  </r>
  <r>
    <x v="45"/>
    <x v="45"/>
    <x v="12"/>
    <x v="12"/>
    <n v="67"/>
    <n v="88"/>
    <n v="88"/>
    <n v="90"/>
    <x v="42"/>
  </r>
  <r>
    <x v="46"/>
    <x v="46"/>
    <x v="3"/>
    <x v="15"/>
    <n v="69"/>
    <n v="91"/>
    <n v="91"/>
    <n v="77"/>
    <x v="39"/>
  </r>
  <r>
    <x v="47"/>
    <x v="47"/>
    <x v="17"/>
    <x v="17"/>
    <n v="74"/>
    <n v="77"/>
    <n v="57"/>
    <n v="58"/>
    <x v="43"/>
  </r>
  <r>
    <x v="48"/>
    <x v="48"/>
    <x v="28"/>
    <x v="14"/>
    <n v="85"/>
    <n v="56"/>
    <n v="79"/>
    <n v="80"/>
    <x v="44"/>
  </r>
  <r>
    <x v="49"/>
    <x v="49"/>
    <x v="1"/>
    <x v="3"/>
    <n v="79"/>
    <n v="84"/>
    <n v="87"/>
    <n v="88"/>
    <x v="45"/>
  </r>
  <r>
    <x v="50"/>
    <x v="50"/>
    <x v="13"/>
    <x v="4"/>
    <n v="92"/>
    <n v="89"/>
    <n v="69"/>
    <n v="67"/>
    <x v="46"/>
  </r>
  <r>
    <x v="51"/>
    <x v="51"/>
    <x v="21"/>
    <x v="21"/>
    <n v="87"/>
    <n v="73"/>
    <n v="53"/>
    <n v="94"/>
    <x v="47"/>
  </r>
  <r>
    <x v="52"/>
    <x v="52"/>
    <x v="43"/>
    <x v="43"/>
    <n v="58"/>
    <n v="66"/>
    <n v="95"/>
    <n v="61"/>
    <x v="48"/>
  </r>
  <r>
    <x v="53"/>
    <x v="53"/>
    <x v="18"/>
    <x v="18"/>
    <n v="82"/>
    <n v="95"/>
    <n v="78"/>
    <n v="82"/>
    <x v="46"/>
  </r>
  <r>
    <x v="54"/>
    <x v="54"/>
    <x v="11"/>
    <x v="44"/>
    <n v="97"/>
    <n v="82"/>
    <n v="84"/>
    <n v="97"/>
    <x v="49"/>
  </r>
  <r>
    <x v="55"/>
    <x v="55"/>
    <x v="44"/>
    <x v="45"/>
    <n v="53"/>
    <n v="62"/>
    <n v="67"/>
    <n v="53"/>
    <x v="50"/>
  </r>
  <r>
    <x v="56"/>
    <x v="56"/>
    <x v="0"/>
    <x v="2"/>
    <n v="84"/>
    <n v="90"/>
    <n v="99"/>
    <n v="85"/>
    <x v="51"/>
  </r>
  <r>
    <x v="57"/>
    <x v="57"/>
    <x v="2"/>
    <x v="31"/>
    <n v="91"/>
    <n v="78"/>
    <n v="59"/>
    <n v="74"/>
    <x v="52"/>
  </r>
  <r>
    <x v="58"/>
    <x v="58"/>
    <x v="33"/>
    <x v="34"/>
    <n v="68"/>
    <n v="87"/>
    <n v="72"/>
    <n v="92"/>
    <x v="53"/>
  </r>
  <r>
    <x v="59"/>
    <x v="59"/>
    <x v="45"/>
    <x v="46"/>
    <n v="57"/>
    <n v="69"/>
    <n v="89"/>
    <n v="69"/>
    <x v="54"/>
  </r>
  <r>
    <x v="60"/>
    <x v="60"/>
    <x v="6"/>
    <x v="27"/>
    <n v="73"/>
    <n v="53"/>
    <n v="66"/>
    <n v="65"/>
    <x v="41"/>
  </r>
  <r>
    <x v="61"/>
    <x v="61"/>
    <x v="23"/>
    <x v="23"/>
    <n v="90"/>
    <n v="92"/>
    <n v="92"/>
    <n v="93"/>
    <x v="55"/>
  </r>
  <r>
    <x v="62"/>
    <x v="62"/>
    <x v="36"/>
    <x v="47"/>
    <n v="64"/>
    <n v="60"/>
    <n v="63"/>
    <n v="59"/>
    <x v="56"/>
  </r>
  <r>
    <x v="63"/>
    <x v="63"/>
    <x v="38"/>
    <x v="13"/>
    <n v="95"/>
    <n v="83"/>
    <n v="94"/>
    <n v="98"/>
    <x v="57"/>
  </r>
  <r>
    <x v="64"/>
    <x v="64"/>
    <x v="37"/>
    <x v="37"/>
    <n v="75"/>
    <n v="98"/>
    <n v="76"/>
    <n v="76"/>
    <x v="58"/>
  </r>
  <r>
    <x v="65"/>
    <x v="65"/>
    <x v="14"/>
    <x v="28"/>
    <n v="83"/>
    <n v="74"/>
    <n v="58"/>
    <n v="64"/>
    <x v="59"/>
  </r>
  <r>
    <x v="66"/>
    <x v="66"/>
    <x v="8"/>
    <x v="0"/>
    <n v="89"/>
    <n v="85"/>
    <n v="85"/>
    <n v="84"/>
    <x v="2"/>
  </r>
  <r>
    <x v="67"/>
    <x v="67"/>
    <x v="40"/>
    <x v="33"/>
    <n v="80"/>
    <n v="68"/>
    <n v="65"/>
    <n v="68"/>
    <x v="60"/>
  </r>
  <r>
    <x v="68"/>
    <x v="68"/>
    <x v="4"/>
    <x v="8"/>
    <n v="93"/>
    <n v="57"/>
    <n v="97"/>
    <n v="56"/>
    <x v="61"/>
  </r>
  <r>
    <x v="69"/>
    <x v="69"/>
    <x v="10"/>
    <x v="10"/>
    <n v="77"/>
    <n v="96"/>
    <n v="60"/>
    <n v="96"/>
    <x v="16"/>
  </r>
  <r>
    <x v="70"/>
    <x v="70"/>
    <x v="30"/>
    <x v="38"/>
    <n v="96"/>
    <n v="93"/>
    <n v="93"/>
    <n v="90"/>
    <x v="62"/>
  </r>
  <r>
    <x v="71"/>
    <x v="71"/>
    <x v="29"/>
    <x v="29"/>
    <n v="78"/>
    <n v="79"/>
    <n v="73"/>
    <n v="62"/>
    <x v="63"/>
  </r>
  <r>
    <x v="72"/>
    <x v="72"/>
    <x v="24"/>
    <x v="24"/>
    <n v="76"/>
    <n v="55"/>
    <n v="62"/>
    <n v="70"/>
    <x v="64"/>
  </r>
  <r>
    <x v="73"/>
    <x v="73"/>
    <x v="7"/>
    <x v="7"/>
    <n v="88"/>
    <n v="88"/>
    <n v="100"/>
    <n v="87"/>
    <x v="65"/>
  </r>
  <r>
    <x v="74"/>
    <x v="74"/>
    <x v="19"/>
    <x v="19"/>
    <n v="55"/>
    <n v="70"/>
    <n v="68"/>
    <n v="73"/>
    <x v="66"/>
  </r>
  <r>
    <x v="75"/>
    <x v="75"/>
    <x v="32"/>
    <x v="14"/>
    <n v="86"/>
    <n v="100"/>
    <n v="80"/>
    <n v="99"/>
    <x v="67"/>
  </r>
  <r>
    <x v="76"/>
    <x v="76"/>
    <x v="15"/>
    <x v="22"/>
    <n v="66"/>
    <n v="65"/>
    <n v="90"/>
    <n v="60"/>
    <x v="68"/>
  </r>
  <r>
    <x v="77"/>
    <x v="77"/>
    <x v="35"/>
    <x v="25"/>
    <n v="94"/>
    <n v="82"/>
    <n v="55"/>
    <n v="83"/>
    <x v="7"/>
  </r>
  <r>
    <x v="78"/>
    <x v="78"/>
    <x v="31"/>
    <x v="32"/>
    <n v="60"/>
    <n v="91"/>
    <n v="87"/>
    <n v="66"/>
    <x v="69"/>
  </r>
  <r>
    <x v="79"/>
    <x v="79"/>
    <x v="20"/>
    <x v="30"/>
    <n v="98"/>
    <n v="76"/>
    <n v="74"/>
    <n v="78"/>
    <x v="70"/>
  </r>
  <r>
    <x v="80"/>
    <x v="80"/>
    <x v="26"/>
    <x v="26"/>
    <n v="68"/>
    <n v="59"/>
    <n v="70"/>
    <n v="55"/>
    <x v="71"/>
  </r>
  <r>
    <x v="81"/>
    <x v="81"/>
    <x v="16"/>
    <x v="1"/>
    <n v="65"/>
    <n v="94"/>
    <n v="88"/>
    <n v="95"/>
    <x v="72"/>
  </r>
  <r>
    <x v="82"/>
    <x v="82"/>
    <x v="46"/>
    <x v="9"/>
    <n v="61"/>
    <n v="67"/>
    <n v="79"/>
    <n v="71"/>
    <x v="54"/>
  </r>
  <r>
    <x v="83"/>
    <x v="83"/>
    <x v="25"/>
    <x v="44"/>
    <n v="99"/>
    <n v="86"/>
    <n v="57"/>
    <n v="67"/>
    <x v="27"/>
  </r>
  <r>
    <x v="84"/>
    <x v="84"/>
    <x v="21"/>
    <x v="21"/>
    <n v="87"/>
    <n v="64"/>
    <n v="96"/>
    <n v="91"/>
    <x v="18"/>
  </r>
  <r>
    <x v="85"/>
    <x v="85"/>
    <x v="27"/>
    <x v="42"/>
    <n v="71"/>
    <n v="97"/>
    <n v="61"/>
    <n v="63"/>
    <x v="28"/>
  </r>
  <r>
    <x v="86"/>
    <x v="86"/>
    <x v="2"/>
    <x v="23"/>
    <n v="90"/>
    <n v="63"/>
    <n v="91"/>
    <n v="89"/>
    <x v="73"/>
  </r>
  <r>
    <x v="87"/>
    <x v="87"/>
    <x v="47"/>
    <x v="48"/>
    <n v="52"/>
    <n v="81"/>
    <n v="66"/>
    <n v="77"/>
    <x v="74"/>
  </r>
  <r>
    <x v="88"/>
    <x v="88"/>
    <x v="34"/>
    <x v="12"/>
    <n v="69"/>
    <n v="80"/>
    <n v="84"/>
    <n v="58"/>
    <x v="69"/>
  </r>
  <r>
    <x v="89"/>
    <x v="89"/>
    <x v="23"/>
    <x v="4"/>
    <n v="89"/>
    <n v="56"/>
    <n v="59"/>
    <n v="100"/>
    <x v="37"/>
  </r>
  <r>
    <x v="90"/>
    <x v="90"/>
    <x v="41"/>
    <x v="41"/>
    <n v="100"/>
    <n v="90"/>
    <n v="98"/>
    <n v="72"/>
    <x v="25"/>
  </r>
  <r>
    <x v="91"/>
    <x v="91"/>
    <x v="42"/>
    <x v="6"/>
    <n v="72"/>
    <n v="72"/>
    <n v="75"/>
    <n v="86"/>
    <x v="6"/>
  </r>
  <r>
    <x v="92"/>
    <x v="92"/>
    <x v="14"/>
    <x v="28"/>
    <n v="81"/>
    <n v="75"/>
    <n v="69"/>
    <n v="59"/>
    <x v="12"/>
  </r>
  <r>
    <x v="93"/>
    <x v="93"/>
    <x v="3"/>
    <x v="35"/>
    <n v="63"/>
    <n v="69"/>
    <n v="85"/>
    <n v="94"/>
    <x v="75"/>
  </r>
  <r>
    <x v="94"/>
    <x v="94"/>
    <x v="13"/>
    <x v="11"/>
    <n v="85"/>
    <n v="58"/>
    <n v="64"/>
    <n v="69"/>
    <x v="76"/>
  </r>
  <r>
    <x v="95"/>
    <x v="95"/>
    <x v="48"/>
    <x v="40"/>
    <n v="83"/>
    <n v="84"/>
    <n v="83"/>
    <n v="80"/>
    <x v="31"/>
  </r>
  <r>
    <x v="96"/>
    <x v="96"/>
    <x v="6"/>
    <x v="17"/>
    <n v="74"/>
    <n v="99"/>
    <n v="77"/>
    <n v="88"/>
    <x v="16"/>
  </r>
  <r>
    <x v="97"/>
    <x v="97"/>
    <x v="45"/>
    <x v="46"/>
    <n v="57"/>
    <n v="77"/>
    <n v="60"/>
    <n v="61"/>
    <x v="56"/>
  </r>
  <r>
    <x v="98"/>
    <x v="98"/>
    <x v="18"/>
    <x v="33"/>
    <n v="79"/>
    <n v="60"/>
    <n v="90"/>
    <n v="75"/>
    <x v="77"/>
  </r>
  <r>
    <x v="99"/>
    <x v="99"/>
    <x v="8"/>
    <x v="0"/>
    <n v="91"/>
    <n v="89"/>
    <n v="73"/>
    <n v="85"/>
    <x v="7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n v="86"/>
    <n v="91"/>
    <n v="92"/>
    <n v="91"/>
    <n v="88"/>
    <n v="89"/>
    <n v="537"/>
    <s v="1 - Aiden Smith"/>
    <n v="89.5"/>
    <s v="Aiden Smith"/>
    <s v="70.16"/>
    <x v="0"/>
  </r>
  <r>
    <x v="1"/>
    <x v="1"/>
    <n v="77"/>
    <n v="64"/>
    <n v="68"/>
    <n v="66"/>
    <n v="72"/>
    <n v="74"/>
    <n v="421"/>
    <s v="2 - Olivia Johnson"/>
    <n v="70.166666666666671"/>
    <s v="Olivia Johnson"/>
    <s v="87.66"/>
    <x v="1"/>
  </r>
  <r>
    <x v="2"/>
    <x v="2"/>
    <n v="90"/>
    <n v="85"/>
    <n v="85"/>
    <n v="78"/>
    <n v="91"/>
    <n v="97"/>
    <n v="526"/>
    <s v="3 - Ethan    Williams"/>
    <n v="87.666666666666671"/>
    <s v="Ethan Williams"/>
    <s v="73.16"/>
    <x v="2"/>
  </r>
  <r>
    <x v="3"/>
    <x v="3"/>
    <n v="68"/>
    <n v="78"/>
    <n v="77"/>
    <n v="84"/>
    <n v="67"/>
    <n v="65"/>
    <n v="439"/>
    <s v="4 - Sophia Brown"/>
    <n v="73.166666666666671"/>
    <s v="Sophia Brown"/>
    <s v="92.33"/>
    <x v="3"/>
  </r>
  <r>
    <x v="4"/>
    <x v="4"/>
    <n v="94"/>
    <n v="90"/>
    <n v="90"/>
    <n v="95"/>
    <n v="95"/>
    <n v="90"/>
    <n v="554"/>
    <s v="5 - Liam Jones"/>
    <n v="92.333333333333329"/>
    <s v="Liam Jones"/>
    <s v="59.83"/>
    <x v="4"/>
  </r>
  <r>
    <x v="5"/>
    <x v="5"/>
    <n v="56"/>
    <n v="56"/>
    <n v="56"/>
    <n v="73"/>
    <n v="60"/>
    <n v="58"/>
    <n v="359"/>
    <s v="6 - Ava Garcia"/>
    <n v="59.833333333333336"/>
    <s v="Ava Garcia"/>
    <s v="74.66"/>
    <x v="5"/>
  </r>
  <r>
    <x v="6"/>
    <x v="6"/>
    <n v="73"/>
    <n v="72"/>
    <n v="74"/>
    <n v="62"/>
    <n v="84"/>
    <n v="83"/>
    <n v="448"/>
    <s v="7 - Noah    Miller"/>
    <n v="74.666666666666671"/>
    <s v="Noah Miller"/>
    <s v="83.5"/>
    <x v="6"/>
  </r>
  <r>
    <x v="7"/>
    <x v="7"/>
    <n v="89"/>
    <n v="87"/>
    <n v="88"/>
    <n v="88"/>
    <n v="78"/>
    <n v="71"/>
    <n v="501"/>
    <s v="8 - Isabella Davis"/>
    <n v="83.5"/>
    <s v="Isabella Davis"/>
    <s v="95.16"/>
    <x v="7"/>
  </r>
  <r>
    <x v="8"/>
    <x v="8"/>
    <n v="92"/>
    <n v="93"/>
    <n v="93"/>
    <n v="100"/>
    <n v="99"/>
    <n v="94"/>
    <n v="571"/>
    <s v="9 - Mason Martinez"/>
    <n v="95.166666666666671"/>
    <s v="Mason Martinez"/>
    <s v="58.83"/>
    <x v="8"/>
  </r>
  <r>
    <x v="9"/>
    <x v="9"/>
    <n v="61"/>
    <n v="60"/>
    <n v="61"/>
    <n v="57"/>
    <n v="53"/>
    <n v="61"/>
    <n v="353"/>
    <s v="10 - Mia Rodriguez"/>
    <n v="58.833333333333336"/>
    <s v="Mia Rodriguez"/>
    <s v="81.5"/>
    <x v="9"/>
  </r>
  <r>
    <x v="10"/>
    <x v="10"/>
    <n v="79"/>
    <n v="77"/>
    <n v="79"/>
    <n v="80"/>
    <n v="86"/>
    <n v="88"/>
    <n v="489"/>
    <s v="11 - Elijah Wilson"/>
    <n v="81.5"/>
    <s v="Elijah Wilson"/>
    <s v="86.16"/>
    <x v="10"/>
  </r>
  <r>
    <x v="11"/>
    <x v="11"/>
    <n v="99"/>
    <n v="88"/>
    <n v="96"/>
    <n v="92"/>
    <n v="73"/>
    <n v="69"/>
    <n v="517"/>
    <s v="12 - Charlotte Anderson"/>
    <n v="86.166666666666671"/>
    <s v="Charlotte Anderson"/>
    <s v="75.33"/>
    <x v="11"/>
  </r>
  <r>
    <x v="12"/>
    <x v="12"/>
    <n v="66"/>
    <n v="66"/>
    <n v="67"/>
    <n v="69"/>
    <n v="92"/>
    <n v="92"/>
    <n v="452"/>
    <s v="13 - James Taylor"/>
    <n v="75.333333333333329"/>
    <s v="James Taylor"/>
    <s v="81"/>
    <x v="12"/>
  </r>
  <r>
    <x v="13"/>
    <x v="13"/>
    <n v="91"/>
    <n v="95"/>
    <n v="94"/>
    <n v="74"/>
    <n v="65"/>
    <n v="67"/>
    <n v="486"/>
    <s v="14 - Amelia Thomas"/>
    <n v="81"/>
    <s v="Amelia Thomas"/>
    <s v="85.66"/>
    <x v="13"/>
  </r>
  <r>
    <x v="14"/>
    <x v="14"/>
    <n v="85"/>
    <n v="84"/>
    <n v="83"/>
    <n v="89"/>
    <n v="87"/>
    <n v="86"/>
    <n v="514"/>
    <s v="15 - Benjamin Hernandez"/>
    <n v="85.666666666666671"/>
    <s v="Benjamin Hernandez"/>
    <s v="69.66"/>
    <x v="14"/>
  </r>
  <r>
    <x v="15"/>
    <x v="15"/>
    <n v="70"/>
    <n v="70"/>
    <n v="70"/>
    <n v="63"/>
    <n v="69"/>
    <n v="76"/>
    <n v="418"/>
    <s v="16 - Harper Moore"/>
    <n v="69.666666666666671"/>
    <s v="Harper Moore"/>
    <s v="80.83"/>
    <x v="15"/>
  </r>
  <r>
    <x v="16"/>
    <x v="16"/>
    <n v="63"/>
    <n v="63"/>
    <n v="65"/>
    <n v="97"/>
    <n v="98"/>
    <n v="99"/>
    <n v="485"/>
    <s v="17 - Lucas Martin"/>
    <n v="80.833333333333329"/>
    <s v="Lucas Martin"/>
    <s v="66.16"/>
    <x v="16"/>
  </r>
  <r>
    <x v="17"/>
    <x v="17"/>
    <n v="74"/>
    <n v="74"/>
    <n v="73"/>
    <n v="59"/>
    <n v="62"/>
    <n v="55"/>
    <n v="397"/>
    <s v="18 - Evelyn Jackson"/>
    <n v="66.166666666666671"/>
    <s v="Evelyn Jackson"/>
    <s v="85.16"/>
    <x v="17"/>
  </r>
  <r>
    <x v="18"/>
    <x v="18"/>
    <n v="80"/>
    <n v="81"/>
    <n v="82"/>
    <n v="87"/>
    <n v="90"/>
    <n v="91"/>
    <n v="511"/>
    <s v="19 - Logan Thompson"/>
    <n v="85.166666666666671"/>
    <s v="Logan Thompson"/>
    <s v="63.33"/>
    <x v="18"/>
  </r>
  <r>
    <x v="19"/>
    <x v="19"/>
    <n v="55"/>
    <n v="55"/>
    <n v="55"/>
    <n v="76"/>
    <n v="76"/>
    <n v="63"/>
    <n v="380"/>
    <s v="20 - Abigail White"/>
    <n v="63.333333333333336"/>
    <s v="Abigail White"/>
    <s v="97.5"/>
    <x v="19"/>
  </r>
  <r>
    <x v="20"/>
    <x v="20"/>
    <n v="98"/>
    <n v="99"/>
    <n v="98"/>
    <n v="98"/>
    <n v="97"/>
    <n v="95"/>
    <n v="585"/>
    <s v="21 - Alexander Lee"/>
    <n v="97.5"/>
    <s v="Alexander Lee"/>
    <s v="78.83"/>
    <x v="20"/>
  </r>
  <r>
    <x v="21"/>
    <x v="21"/>
    <n v="87"/>
    <n v="86"/>
    <n v="87"/>
    <n v="70"/>
    <n v="71"/>
    <n v="72"/>
    <n v="473"/>
    <s v="22 - Emily Harris"/>
    <n v="78.833333333333329"/>
    <s v="Emily Harris"/>
    <s v="62.16"/>
    <x v="21"/>
  </r>
  <r>
    <x v="22"/>
    <x v="22"/>
    <n v="64"/>
    <n v="68"/>
    <n v="66"/>
    <n v="60"/>
    <n v="55"/>
    <n v="60"/>
    <n v="373"/>
    <s v="23 - Daniel Clark"/>
    <n v="62.166666666666664"/>
    <s v="Daniel Clark"/>
    <s v="87.83"/>
    <x v="22"/>
  </r>
  <r>
    <x v="23"/>
    <x v="23"/>
    <n v="88"/>
    <n v="89"/>
    <n v="89"/>
    <n v="85"/>
    <n v="89"/>
    <n v="87"/>
    <n v="527"/>
    <s v="24 - Ella Lewis"/>
    <n v="87.833333333333329"/>
    <s v="Ella Lewis"/>
    <s v="76.5"/>
    <x v="23"/>
  </r>
  <r>
    <x v="24"/>
    <x v="24"/>
    <n v="76"/>
    <n v="76"/>
    <n v="76"/>
    <n v="79"/>
    <n v="74"/>
    <n v="78"/>
    <n v="459"/>
    <s v="25 - Jacob Hall"/>
    <n v="76.5"/>
    <s v="Jacob Hall"/>
    <s v="93.33"/>
    <x v="24"/>
  </r>
  <r>
    <x v="25"/>
    <x v="25"/>
    <n v="95"/>
    <n v="94"/>
    <n v="95"/>
    <n v="90"/>
    <n v="93"/>
    <n v="93"/>
    <n v="560"/>
    <s v="26 - Scarlett Young"/>
    <n v="93.333333333333329"/>
    <s v="Scarlett Young"/>
    <s v="64.16"/>
    <x v="25"/>
  </r>
  <r>
    <x v="26"/>
    <x v="26"/>
    <n v="67"/>
    <n v="67"/>
    <n v="69"/>
    <n v="55"/>
    <n v="63"/>
    <n v="64"/>
    <n v="385"/>
    <s v="27 - Michael Allen"/>
    <n v="64.166666666666671"/>
    <s v="Michael Allen"/>
    <s v="83.66"/>
    <x v="26"/>
  </r>
  <r>
    <x v="27"/>
    <x v="27"/>
    <n v="72"/>
    <n v="73"/>
    <n v="72"/>
    <n v="93"/>
    <n v="96"/>
    <n v="96"/>
    <n v="502"/>
    <s v="28 - Grace King"/>
    <n v="83.666666666666671"/>
    <s v="Grace King"/>
    <s v="72.5"/>
    <x v="27"/>
  </r>
  <r>
    <x v="28"/>
    <x v="28"/>
    <n v="83"/>
    <n v="83"/>
    <n v="84"/>
    <n v="67"/>
    <n v="59"/>
    <n v="59"/>
    <n v="435"/>
    <s v="29 - Matthew Wright"/>
    <n v="72.5"/>
    <s v="Matthew Wright"/>
    <s v="81"/>
    <x v="12"/>
  </r>
  <r>
    <x v="29"/>
    <x v="29"/>
    <n v="78"/>
    <n v="79"/>
    <n v="78"/>
    <n v="83"/>
    <n v="83"/>
    <n v="85"/>
    <n v="486"/>
    <s v="30 - Lily Scott"/>
    <n v="81"/>
    <s v="Lily Scott"/>
    <s v="98.33"/>
    <x v="28"/>
  </r>
  <r>
    <x v="30"/>
    <x v="30"/>
    <n v="97"/>
    <n v="97"/>
    <n v="97"/>
    <n v="99"/>
    <n v="100"/>
    <n v="100"/>
    <n v="590"/>
    <s v="31 - Henry Green"/>
    <n v="98.333333333333329"/>
    <s v="Henry Green"/>
    <s v="76.5"/>
    <x v="23"/>
  </r>
  <r>
    <x v="31"/>
    <x v="31"/>
    <n v="90"/>
    <n v="92"/>
    <n v="91"/>
    <n v="54"/>
    <n v="66"/>
    <n v="66"/>
    <n v="459"/>
    <s v="32 - Aria Adams"/>
    <n v="76.5"/>
    <s v="Aria Adams"/>
    <s v="64.66"/>
    <x v="29"/>
  </r>
  <r>
    <x v="32"/>
    <x v="32"/>
    <n v="59"/>
    <n v="59"/>
    <n v="59"/>
    <n v="71"/>
    <n v="70"/>
    <n v="70"/>
    <n v="388"/>
    <s v="33 - Jackson Baker"/>
    <n v="64.666666666666671"/>
    <s v="Jackson Baker"/>
    <s v="82.33"/>
    <x v="30"/>
  </r>
  <r>
    <x v="33"/>
    <x v="33"/>
    <n v="84"/>
    <n v="80"/>
    <n v="80"/>
    <n v="81"/>
    <n v="85"/>
    <n v="84"/>
    <n v="494"/>
    <s v="34 - Zoe Nelson"/>
    <n v="82.333333333333329"/>
    <s v="Zoe Nelson"/>
    <s v="69.66"/>
    <x v="14"/>
  </r>
  <r>
    <x v="34"/>
    <x v="34"/>
    <n v="69"/>
    <n v="69"/>
    <n v="71"/>
    <n v="86"/>
    <n v="61"/>
    <n v="62"/>
    <n v="418"/>
    <s v="35 - Sebastian Hill"/>
    <n v="69.666666666666671"/>
    <s v="Sebastian Hill"/>
    <s v="75"/>
    <x v="31"/>
  </r>
  <r>
    <x v="35"/>
    <x v="35"/>
    <n v="65"/>
    <n v="65"/>
    <n v="63"/>
    <n v="65"/>
    <n v="94"/>
    <n v="98"/>
    <n v="450"/>
    <s v="36 - Nora Ramirez"/>
    <n v="75"/>
    <s v="Nora Ramirez"/>
    <s v="84"/>
    <x v="32"/>
  </r>
  <r>
    <x v="36"/>
    <x v="36"/>
    <n v="93"/>
    <n v="91"/>
    <n v="90"/>
    <n v="94"/>
    <n v="68"/>
    <n v="68"/>
    <n v="504"/>
    <s v="37 - Jack Campbell"/>
    <n v="84"/>
    <s v="Jack Campbell"/>
    <s v="69.5"/>
    <x v="33"/>
  </r>
  <r>
    <x v="37"/>
    <x v="37"/>
    <n v="62"/>
    <n v="62"/>
    <n v="62"/>
    <n v="75"/>
    <n v="77"/>
    <n v="79"/>
    <n v="417"/>
    <s v="38 - Chloe Mitchell"/>
    <n v="69.5"/>
    <s v="Chloe Mitchell"/>
    <s v="72.83"/>
    <x v="34"/>
  </r>
  <r>
    <x v="38"/>
    <x v="38"/>
    <n v="89"/>
    <n v="88"/>
    <n v="86"/>
    <n v="61"/>
    <n v="56"/>
    <n v="57"/>
    <n v="437"/>
    <s v="39 - Owen Roberts"/>
    <n v="72.833333333333329"/>
    <s v="Owen Roberts"/>
    <s v="80.5"/>
    <x v="35"/>
  </r>
  <r>
    <x v="39"/>
    <x v="39"/>
    <n v="75"/>
    <n v="75"/>
    <n v="75"/>
    <n v="96"/>
    <n v="81"/>
    <n v="81"/>
    <n v="483"/>
    <s v="40 - Victoria Carter"/>
    <n v="80.5"/>
    <s v="Victoria Carter"/>
    <s v="80.33"/>
    <x v="36"/>
  </r>
  <r>
    <x v="40"/>
    <x v="40"/>
    <n v="96"/>
    <n v="96"/>
    <n v="99"/>
    <n v="58"/>
    <n v="60"/>
    <n v="73"/>
    <n v="482"/>
    <s v="41 - Gabriel Phillips"/>
    <n v="80.333333333333329"/>
    <s v="Gabriel Phillips"/>
    <s v="68.16"/>
    <x v="37"/>
  </r>
  <r>
    <x v="41"/>
    <x v="41"/>
    <n v="54"/>
    <n v="54"/>
    <n v="54"/>
    <n v="68"/>
    <n v="90"/>
    <n v="89"/>
    <n v="409"/>
    <s v="42 - Hannah Perez"/>
    <n v="68.166666666666671"/>
    <s v="Hannah Perez"/>
    <s v="77.66"/>
    <x v="38"/>
  </r>
  <r>
    <x v="42"/>
    <x v="42"/>
    <n v="81"/>
    <n v="82"/>
    <n v="81"/>
    <n v="72"/>
    <n v="75"/>
    <n v="75"/>
    <n v="466"/>
    <s v="43 - Wyatt Evans"/>
    <n v="77.666666666666671"/>
    <s v="Wyatt Evans"/>
    <s v="95.33"/>
    <x v="39"/>
  </r>
  <r>
    <x v="43"/>
    <x v="43"/>
    <n v="100"/>
    <n v="100"/>
    <n v="100"/>
    <n v="100"/>
    <n v="86"/>
    <n v="86"/>
    <n v="572"/>
    <s v="44 - Stella Turner"/>
    <n v="95.333333333333329"/>
    <s v="Stella Turner"/>
    <s v="67.16"/>
    <x v="40"/>
  </r>
  <r>
    <x v="44"/>
    <x v="44"/>
    <n v="71"/>
    <n v="71"/>
    <n v="70"/>
    <n v="64"/>
    <n v="64"/>
    <n v="63"/>
    <n v="403"/>
    <s v="45 - Jayden Torres"/>
    <n v="67.166666666666671"/>
    <s v="Jayden Torres"/>
    <s v="77.5"/>
    <x v="41"/>
  </r>
  <r>
    <x v="45"/>
    <x v="45"/>
    <n v="66"/>
    <n v="66"/>
    <n v="67"/>
    <n v="88"/>
    <n v="88"/>
    <n v="90"/>
    <n v="465"/>
    <s v="46 - Addison Parker"/>
    <n v="77.5"/>
    <s v="Addison Parker"/>
    <s v="77.66"/>
    <x v="38"/>
  </r>
  <r>
    <x v="46"/>
    <x v="46"/>
    <n v="68"/>
    <n v="70"/>
    <n v="69"/>
    <n v="91"/>
    <n v="91"/>
    <n v="77"/>
    <n v="466"/>
    <s v="47 - Nathan Collins"/>
    <n v="77.666666666666671"/>
    <s v="Nathan Collins"/>
    <s v="69"/>
    <x v="42"/>
  </r>
  <r>
    <x v="47"/>
    <x v="47"/>
    <n v="74"/>
    <n v="74"/>
    <n v="74"/>
    <n v="77"/>
    <n v="57"/>
    <n v="58"/>
    <n v="414"/>
    <s v="48 - Lillian Edwards"/>
    <n v="69"/>
    <s v="Lillian Edwards"/>
    <s v="77.83"/>
    <x v="43"/>
  </r>
  <r>
    <x v="48"/>
    <x v="48"/>
    <n v="83"/>
    <n v="84"/>
    <n v="85"/>
    <n v="56"/>
    <n v="79"/>
    <n v="80"/>
    <n v="467"/>
    <s v="49 - Caleb Stewart"/>
    <n v="77.833333333333329"/>
    <s v="Caleb Stewart"/>
    <s v="82.16"/>
    <x v="44"/>
  </r>
  <r>
    <x v="49"/>
    <x v="49"/>
    <n v="77"/>
    <n v="78"/>
    <n v="79"/>
    <n v="84"/>
    <n v="87"/>
    <n v="88"/>
    <n v="493"/>
    <s v="50 - Lucy Morris"/>
    <n v="82.166666666666671"/>
    <s v="Lucy Morris"/>
    <s v="83"/>
    <x v="45"/>
  </r>
  <r>
    <x v="50"/>
    <x v="50"/>
    <n v="91"/>
    <n v="90"/>
    <n v="92"/>
    <n v="89"/>
    <n v="69"/>
    <n v="67"/>
    <n v="498"/>
    <s v="51 - Ryan Rogers"/>
    <n v="83"/>
    <s v="Ryan Rogers"/>
    <s v="80"/>
    <x v="46"/>
  </r>
  <r>
    <x v="51"/>
    <x v="51"/>
    <n v="87"/>
    <n v="86"/>
    <n v="87"/>
    <n v="73"/>
    <n v="53"/>
    <n v="94"/>
    <n v="480"/>
    <s v="52 - Audrey Cook"/>
    <n v="80"/>
    <s v="Audrey Cook"/>
    <s v="66"/>
    <x v="47"/>
  </r>
  <r>
    <x v="52"/>
    <x v="52"/>
    <n v="58"/>
    <n v="58"/>
    <n v="58"/>
    <n v="66"/>
    <n v="95"/>
    <n v="61"/>
    <n v="396"/>
    <s v="53 - Isaac Reed"/>
    <n v="66"/>
    <s v="Isaac Reed"/>
    <s v="83"/>
    <x v="45"/>
  </r>
  <r>
    <x v="53"/>
    <x v="53"/>
    <n v="80"/>
    <n v="81"/>
    <n v="82"/>
    <n v="95"/>
    <n v="78"/>
    <n v="82"/>
    <n v="498"/>
    <s v="54 - Penelope Morgan"/>
    <n v="83"/>
    <s v="Penelope Morgan"/>
    <s v="92.83"/>
    <x v="48"/>
  </r>
  <r>
    <x v="54"/>
    <x v="54"/>
    <n v="99"/>
    <n v="98"/>
    <n v="97"/>
    <n v="82"/>
    <n v="84"/>
    <n v="97"/>
    <n v="557"/>
    <s v="55 - Carter Bell"/>
    <n v="92.833333333333329"/>
    <s v="Carter Bell"/>
    <s v="56.5"/>
    <x v="49"/>
  </r>
  <r>
    <x v="55"/>
    <x v="55"/>
    <n v="52"/>
    <n v="52"/>
    <n v="53"/>
    <n v="62"/>
    <n v="67"/>
    <n v="53"/>
    <n v="339"/>
    <s v="56 - Ellie Murphy"/>
    <n v="56.5"/>
    <s v="Ellie Murphy"/>
    <s v="88.16"/>
    <x v="50"/>
  </r>
  <r>
    <x v="56"/>
    <x v="56"/>
    <n v="86"/>
    <n v="85"/>
    <n v="84"/>
    <n v="90"/>
    <n v="99"/>
    <n v="85"/>
    <n v="529"/>
    <s v="57 - Julian Bailey"/>
    <n v="88.166666666666671"/>
    <s v="Julian Bailey"/>
    <s v="80.66"/>
    <x v="51"/>
  </r>
  <r>
    <x v="57"/>
    <x v="57"/>
    <n v="90"/>
    <n v="92"/>
    <n v="91"/>
    <n v="78"/>
    <n v="59"/>
    <n v="74"/>
    <n v="484"/>
    <s v="58 - Natalie Rivera"/>
    <n v="80.666666666666671"/>
    <s v="Natalie Rivera"/>
    <s v="76.16"/>
    <x v="52"/>
  </r>
  <r>
    <x v="58"/>
    <x v="58"/>
    <n v="69"/>
    <n v="69"/>
    <n v="68"/>
    <n v="87"/>
    <n v="72"/>
    <n v="92"/>
    <n v="457"/>
    <s v="59 - Leo Cooper"/>
    <n v="76.166666666666671"/>
    <s v="Leo Cooper"/>
    <s v="66.33"/>
    <x v="53"/>
  </r>
  <r>
    <x v="59"/>
    <x v="59"/>
    <n v="57"/>
    <n v="57"/>
    <n v="57"/>
    <n v="69"/>
    <n v="89"/>
    <n v="69"/>
    <n v="398"/>
    <s v="60 - Hazel Richardson"/>
    <n v="66.333333333333329"/>
    <s v="Hazel Richardson"/>
    <s v="67.16"/>
    <x v="40"/>
  </r>
  <r>
    <x v="60"/>
    <x v="60"/>
    <n v="73"/>
    <n v="73"/>
    <n v="73"/>
    <n v="53"/>
    <n v="66"/>
    <n v="65"/>
    <n v="403"/>
    <s v="61 - Dylan Cox"/>
    <n v="67.166666666666671"/>
    <s v="Dylan Cox"/>
    <s v="90.66"/>
    <x v="54"/>
  </r>
  <r>
    <x v="61"/>
    <x v="61"/>
    <n v="88"/>
    <n v="89"/>
    <n v="90"/>
    <n v="92"/>
    <n v="92"/>
    <n v="93"/>
    <n v="544"/>
    <s v="62 - Aurora Howard"/>
    <n v="90.666666666666671"/>
    <s v="Aurora Howard"/>
    <s v="61.5"/>
    <x v="55"/>
  </r>
  <r>
    <x v="62"/>
    <x v="62"/>
    <n v="62"/>
    <n v="61"/>
    <n v="64"/>
    <n v="60"/>
    <n v="63"/>
    <n v="59"/>
    <n v="369"/>
    <s v="63 - Grayson Ward"/>
    <n v="61.5"/>
    <s v="Grayson Ward"/>
    <s v="93.5"/>
    <x v="56"/>
  </r>
  <r>
    <x v="63"/>
    <x v="63"/>
    <n v="96"/>
    <n v="95"/>
    <n v="95"/>
    <n v="83"/>
    <n v="94"/>
    <n v="98"/>
    <n v="561"/>
    <s v="64 - Brooklyn Hughes"/>
    <n v="93.5"/>
    <s v="Brooklyn Hughes"/>
    <s v="79.16"/>
    <x v="57"/>
  </r>
  <r>
    <x v="64"/>
    <x v="64"/>
    <n v="75"/>
    <n v="75"/>
    <n v="75"/>
    <n v="98"/>
    <n v="76"/>
    <n v="76"/>
    <n v="475"/>
    <s v="65 - Levi Peterson"/>
    <n v="79.166666666666671"/>
    <s v="Levi Peterson"/>
    <s v="74.5"/>
    <x v="58"/>
  </r>
  <r>
    <x v="65"/>
    <x v="65"/>
    <n v="85"/>
    <n v="83"/>
    <n v="83"/>
    <n v="74"/>
    <n v="58"/>
    <n v="64"/>
    <n v="447"/>
    <s v="66 - Claire Gray"/>
    <n v="74.5"/>
    <s v="Claire Gray"/>
    <s v="87.66"/>
    <x v="1"/>
  </r>
  <r>
    <x v="66"/>
    <x v="66"/>
    <n v="92"/>
    <n v="91"/>
    <n v="89"/>
    <n v="85"/>
    <n v="85"/>
    <n v="84"/>
    <n v="526"/>
    <s v="67 - Anthony Ramirez"/>
    <n v="87.666666666666671"/>
    <s v="Anthony Ramirez"/>
    <s v="73.66"/>
    <x v="59"/>
  </r>
  <r>
    <x v="67"/>
    <x v="67"/>
    <n v="81"/>
    <n v="80"/>
    <n v="80"/>
    <n v="68"/>
    <n v="65"/>
    <n v="68"/>
    <n v="442"/>
    <s v="68 - Savannah James"/>
    <n v="73.666666666666671"/>
    <s v="Savannah James"/>
    <s v="81.66"/>
    <x v="60"/>
  </r>
  <r>
    <x v="68"/>
    <x v="68"/>
    <n v="94"/>
    <n v="93"/>
    <n v="93"/>
    <n v="57"/>
    <n v="97"/>
    <n v="56"/>
    <n v="490"/>
    <s v="69 - Joshua Watson"/>
    <n v="81.666666666666671"/>
    <s v="Joshua Watson"/>
    <s v="80.83"/>
    <x v="15"/>
  </r>
  <r>
    <x v="69"/>
    <x v="69"/>
    <n v="79"/>
    <n v="77"/>
    <n v="77"/>
    <n v="96"/>
    <n v="60"/>
    <n v="96"/>
    <n v="485"/>
    <s v="70 - Skylar Bryant"/>
    <n v="80.833333333333329"/>
    <s v="Skylar Bryant"/>
    <s v="94.16"/>
    <x v="61"/>
  </r>
  <r>
    <x v="70"/>
    <x v="70"/>
    <n v="97"/>
    <n v="96"/>
    <n v="96"/>
    <n v="93"/>
    <n v="93"/>
    <n v="90"/>
    <n v="565"/>
    <s v="71 - Andrew Brooks"/>
    <n v="94.166666666666671"/>
    <s v="Andrew Brooks"/>
    <s v="74.83"/>
    <x v="62"/>
  </r>
  <r>
    <x v="71"/>
    <x v="71"/>
    <n v="78"/>
    <n v="79"/>
    <n v="78"/>
    <n v="79"/>
    <n v="73"/>
    <n v="62"/>
    <n v="449"/>
    <s v="72 - Genesis Bennett"/>
    <n v="74.833333333333329"/>
    <s v="Genesis Bennett"/>
    <s v="69.16"/>
    <x v="63"/>
  </r>
  <r>
    <x v="72"/>
    <x v="72"/>
    <n v="76"/>
    <n v="76"/>
    <n v="76"/>
    <n v="55"/>
    <n v="62"/>
    <n v="70"/>
    <n v="415"/>
    <s v="73 - Lincoln Russell"/>
    <n v="69.166666666666671"/>
    <s v="Lincoln Russell"/>
    <s v="89.83"/>
    <x v="64"/>
  </r>
  <r>
    <x v="73"/>
    <x v="73"/>
    <n v="89"/>
    <n v="87"/>
    <n v="88"/>
    <n v="88"/>
    <n v="100"/>
    <n v="87"/>
    <n v="539"/>
    <s v="74 - Leah Griffin"/>
    <n v="89.833333333333329"/>
    <s v="Leah Griffin"/>
    <s v="62.66"/>
    <x v="65"/>
  </r>
  <r>
    <x v="74"/>
    <x v="74"/>
    <n v="55"/>
    <n v="55"/>
    <n v="55"/>
    <n v="70"/>
    <n v="68"/>
    <n v="73"/>
    <n v="376"/>
    <s v="75 - Christopher Diaz"/>
    <n v="62.666666666666664"/>
    <s v="Christopher Diaz"/>
    <s v="88.83"/>
    <x v="66"/>
  </r>
  <r>
    <x v="75"/>
    <x v="75"/>
    <n v="84"/>
    <n v="84"/>
    <n v="86"/>
    <n v="100"/>
    <n v="80"/>
    <n v="99"/>
    <n v="533"/>
    <s v="76 - Audrey Simmons"/>
    <n v="88.833333333333329"/>
    <s v="Audrey Simmons"/>
    <s v="69.83"/>
    <x v="67"/>
  </r>
  <r>
    <x v="76"/>
    <x v="76"/>
    <n v="70"/>
    <n v="68"/>
    <n v="66"/>
    <n v="65"/>
    <n v="90"/>
    <n v="60"/>
    <n v="419"/>
    <s v="77 - Thomas Foster"/>
    <n v="69.833333333333329"/>
    <s v="Thomas Foster"/>
    <s v="83.5"/>
    <x v="6"/>
  </r>
  <r>
    <x v="77"/>
    <x v="77"/>
    <n v="93"/>
    <n v="94"/>
    <n v="94"/>
    <n v="82"/>
    <n v="55"/>
    <n v="83"/>
    <n v="501"/>
    <s v="78 - Camila Perry"/>
    <n v="83.5"/>
    <s v="Camila Perry"/>
    <s v="70.33"/>
    <x v="68"/>
  </r>
  <r>
    <x v="78"/>
    <x v="78"/>
    <n v="59"/>
    <n v="59"/>
    <n v="60"/>
    <n v="91"/>
    <n v="87"/>
    <n v="66"/>
    <n v="422"/>
    <s v="79 - Charles Sanders"/>
    <n v="70.333333333333329"/>
    <s v="Charles Sanders"/>
    <s v="86.83"/>
    <x v="69"/>
  </r>
  <r>
    <x v="79"/>
    <x v="79"/>
    <n v="98"/>
    <n v="97"/>
    <n v="98"/>
    <n v="76"/>
    <n v="74"/>
    <n v="78"/>
    <n v="521"/>
    <s v="80 - Eleanor Ross"/>
    <n v="86.833333333333329"/>
    <s v="Eleanor Ross"/>
    <s v="64.33"/>
    <x v="70"/>
  </r>
  <r>
    <x v="80"/>
    <x v="80"/>
    <n v="67"/>
    <n v="67"/>
    <n v="68"/>
    <n v="59"/>
    <n v="70"/>
    <n v="55"/>
    <n v="386"/>
    <s v="81 - Josiah Henderson"/>
    <n v="64.333333333333329"/>
    <s v="Josiah Henderson"/>
    <s v="78.16"/>
    <x v="71"/>
  </r>
  <r>
    <x v="81"/>
    <x v="81"/>
    <n v="63"/>
    <n v="64"/>
    <n v="65"/>
    <n v="94"/>
    <n v="88"/>
    <n v="95"/>
    <n v="469"/>
    <s v="82 - Violet Coleman"/>
    <n v="78.166666666666671"/>
    <s v="Violet Coleman"/>
    <s v="66.33"/>
    <x v="53"/>
  </r>
  <r>
    <x v="82"/>
    <x v="82"/>
    <n v="60"/>
    <n v="60"/>
    <n v="61"/>
    <n v="67"/>
    <n v="79"/>
    <n v="71"/>
    <n v="398"/>
    <s v="83 - Hudson Jenkins"/>
    <n v="66.333333333333329"/>
    <s v="Hudson Jenkins"/>
    <s v="83.66"/>
    <x v="26"/>
  </r>
  <r>
    <x v="83"/>
    <x v="83"/>
    <n v="95"/>
    <n v="98"/>
    <n v="99"/>
    <n v="86"/>
    <n v="57"/>
    <n v="67"/>
    <n v="502"/>
    <s v="84 - Paisley Perry"/>
    <n v="83.666666666666671"/>
    <s v="Paisley Perry"/>
    <s v="85.16"/>
    <x v="17"/>
  </r>
  <r>
    <x v="84"/>
    <x v="84"/>
    <n v="87"/>
    <n v="86"/>
    <n v="87"/>
    <n v="64"/>
    <n v="96"/>
    <n v="91"/>
    <n v="511"/>
    <s v="85 - Adam Patterson"/>
    <n v="85.166666666666671"/>
    <s v="Adam Patterson"/>
    <s v="72.5"/>
    <x v="27"/>
  </r>
  <r>
    <x v="85"/>
    <x v="85"/>
    <n v="72"/>
    <n v="71"/>
    <n v="71"/>
    <n v="97"/>
    <n v="61"/>
    <n v="63"/>
    <n v="435"/>
    <s v="86 - Anna Long"/>
    <n v="72.5"/>
    <s v="Anna Long"/>
    <s v="85.33"/>
    <x v="72"/>
  </r>
  <r>
    <x v="86"/>
    <x v="86"/>
    <n v="90"/>
    <n v="89"/>
    <n v="90"/>
    <n v="63"/>
    <n v="91"/>
    <n v="89"/>
    <n v="512"/>
    <s v="87 - Ezra Hughes"/>
    <n v="85.333333333333329"/>
    <s v="Ezra Hughes"/>
    <s v="63.66"/>
    <x v="73"/>
  </r>
  <r>
    <x v="87"/>
    <x v="87"/>
    <n v="53"/>
    <n v="53"/>
    <n v="52"/>
    <n v="81"/>
    <n v="66"/>
    <n v="77"/>
    <n v="382"/>
    <s v="88 - Ruby Powell"/>
    <n v="63.666666666666664"/>
    <s v="Ruby Powell"/>
    <s v="70.33"/>
    <x v="68"/>
  </r>
  <r>
    <x v="88"/>
    <x v="88"/>
    <n v="65"/>
    <n v="66"/>
    <n v="69"/>
    <n v="80"/>
    <n v="84"/>
    <n v="58"/>
    <n v="422"/>
    <s v="89 - Angel Flores"/>
    <n v="70.333333333333329"/>
    <s v="Angel Flores"/>
    <s v="80.33"/>
    <x v="36"/>
  </r>
  <r>
    <x v="89"/>
    <x v="89"/>
    <n v="88"/>
    <n v="90"/>
    <n v="89"/>
    <n v="56"/>
    <n v="59"/>
    <n v="100"/>
    <n v="482"/>
    <s v="90 - Caroline Ward"/>
    <n v="80.333333333333329"/>
    <s v="Caroline Ward"/>
    <s v="93.33"/>
    <x v="24"/>
  </r>
  <r>
    <x v="90"/>
    <x v="90"/>
    <n v="100"/>
    <n v="100"/>
    <n v="100"/>
    <n v="90"/>
    <n v="98"/>
    <n v="72"/>
    <n v="560"/>
    <s v="91 - Adrian Butler"/>
    <n v="93.333333333333329"/>
    <s v="Adrian Butler"/>
    <s v="74.66"/>
    <x v="5"/>
  </r>
  <r>
    <x v="91"/>
    <x v="91"/>
    <n v="71"/>
    <n v="72"/>
    <n v="72"/>
    <n v="72"/>
    <n v="75"/>
    <n v="86"/>
    <n v="448"/>
    <s v="92 - Samantha Barnes"/>
    <n v="74.666666666666671"/>
    <s v="Samantha Barnes"/>
    <s v="75.33"/>
    <x v="11"/>
  </r>
  <r>
    <x v="92"/>
    <x v="92"/>
    <n v="85"/>
    <n v="83"/>
    <n v="81"/>
    <n v="75"/>
    <n v="69"/>
    <n v="59"/>
    <n v="452"/>
    <s v="93 - Nolan Cox"/>
    <n v="75.333333333333329"/>
    <s v="Nolan Cox"/>
    <s v="74"/>
    <x v="74"/>
  </r>
  <r>
    <x v="93"/>
    <x v="93"/>
    <n v="68"/>
    <n v="65"/>
    <n v="63"/>
    <n v="69"/>
    <n v="85"/>
    <n v="94"/>
    <n v="444"/>
    <s v="94 - Maya Bryant"/>
    <n v="74"/>
    <s v="Maya Bryant"/>
    <s v="75.83"/>
    <x v="75"/>
  </r>
  <r>
    <x v="94"/>
    <x v="94"/>
    <n v="91"/>
    <n v="88"/>
    <n v="85"/>
    <n v="58"/>
    <n v="64"/>
    <n v="69"/>
    <n v="455"/>
    <s v="95 - Ian Alexander"/>
    <n v="75.833333333333329"/>
    <s v="Ian Alexander"/>
    <s v="82.33"/>
    <x v="30"/>
  </r>
  <r>
    <x v="95"/>
    <x v="95"/>
    <n v="82"/>
    <n v="82"/>
    <n v="83"/>
    <n v="84"/>
    <n v="83"/>
    <n v="80"/>
    <n v="494"/>
    <s v="96 - Kennedy Stone"/>
    <n v="82.333333333333329"/>
    <s v="Kennedy Stone"/>
    <s v="80.83"/>
    <x v="15"/>
  </r>
  <r>
    <x v="96"/>
    <x v="96"/>
    <n v="73"/>
    <n v="74"/>
    <n v="74"/>
    <n v="99"/>
    <n v="77"/>
    <n v="88"/>
    <n v="485"/>
    <s v="97 - Miles Simmons"/>
    <n v="80.833333333333329"/>
    <s v="Miles Simmons"/>
    <s v="61.5"/>
    <x v="55"/>
  </r>
  <r>
    <x v="97"/>
    <x v="97"/>
    <n v="57"/>
    <n v="57"/>
    <n v="57"/>
    <n v="77"/>
    <n v="60"/>
    <n v="61"/>
    <n v="369"/>
    <s v="98 - Bella Harper"/>
    <n v="61.5"/>
    <s v="Bella Harper"/>
    <s v="77.33"/>
    <x v="76"/>
  </r>
  <r>
    <x v="98"/>
    <x v="98"/>
    <n v="80"/>
    <n v="80"/>
    <n v="79"/>
    <n v="60"/>
    <n v="90"/>
    <n v="75"/>
    <n v="464"/>
    <s v="99 - Jason Scott"/>
    <n v="77.333333333333329"/>
    <s v="Jason Scott"/>
    <s v="86.83"/>
    <x v="69"/>
  </r>
  <r>
    <x v="99"/>
    <x v="99"/>
    <n v="92"/>
    <n v="91"/>
    <n v="91"/>
    <n v="89"/>
    <n v="73"/>
    <n v="85"/>
    <n v="521"/>
    <s v="100 - Ivy Wallace"/>
    <n v="86.833333333333329"/>
    <s v="Ivy Wallace"/>
    <s v="86.83"/>
    <x v="6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n v="26"/>
    <n v="93"/>
    <n v="7"/>
    <n v="1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3C32-3E84-41B5-9DCA-CBCF27D1CC0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H5" firstHeaderRow="0" firstDataRow="1" firstDataCol="1"/>
  <pivotFields count="9">
    <pivotField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axis="axisRow" multipleItemSelectionAllowed="1" showAll="0">
      <items count="101">
        <item h="1" x="19"/>
        <item h="1" x="84"/>
        <item h="1" x="45"/>
        <item h="1" x="90"/>
        <item h="1" x="0"/>
        <item h="1" x="20"/>
        <item h="1" x="13"/>
        <item h="1" x="70"/>
        <item h="1" x="88"/>
        <item h="1" x="85"/>
        <item h="1" x="66"/>
        <item h="1" x="31"/>
        <item h="1" x="51"/>
        <item h="1" x="75"/>
        <item h="1" x="61"/>
        <item h="1" x="5"/>
        <item h="1" x="97"/>
        <item x="14"/>
        <item h="1" x="63"/>
        <item h="1" x="48"/>
        <item h="1" x="77"/>
        <item h="1" x="89"/>
        <item h="1" x="54"/>
        <item h="1" x="78"/>
        <item h="1" x="11"/>
        <item h="1" x="37"/>
        <item h="1" x="74"/>
        <item h="1" x="65"/>
        <item h="1" x="22"/>
        <item h="1" x="60"/>
        <item h="1" x="79"/>
        <item h="1" x="10"/>
        <item h="1" x="23"/>
        <item h="1" x="55"/>
        <item h="1" x="21"/>
        <item h="1" x="2"/>
        <item h="1" x="17"/>
        <item h="1" x="86"/>
        <item h="1" x="40"/>
        <item h="1" x="71"/>
        <item h="1" x="27"/>
        <item h="1" x="62"/>
        <item h="1" x="41"/>
        <item h="1" x="15"/>
        <item h="1" x="59"/>
        <item h="1" x="30"/>
        <item h="1" x="82"/>
        <item h="1" x="94"/>
        <item h="1" x="52"/>
        <item h="1" x="7"/>
        <item h="1" x="99"/>
        <item h="1" x="36"/>
        <item h="1" x="32"/>
        <item h="1" x="24"/>
        <item h="1" x="12"/>
        <item h="1" x="98"/>
        <item h="1" x="44"/>
        <item h="1" x="68"/>
        <item h="1" x="80"/>
        <item h="1" x="56"/>
        <item h="1" x="95"/>
        <item h="1" x="73"/>
        <item h="1" x="58"/>
        <item h="1" x="64"/>
        <item h="1" x="4"/>
        <item h="1" x="47"/>
        <item h="1" x="29"/>
        <item h="1" x="72"/>
        <item h="1" x="18"/>
        <item h="1" x="16"/>
        <item h="1" x="49"/>
        <item h="1" x="8"/>
        <item h="1" x="28"/>
        <item h="1" x="93"/>
        <item h="1" x="9"/>
        <item h="1" x="26"/>
        <item h="1" x="96"/>
        <item h="1" x="57"/>
        <item h="1" x="46"/>
        <item h="1" x="6"/>
        <item h="1" x="92"/>
        <item h="1" x="35"/>
        <item h="1" x="1"/>
        <item h="1" x="38"/>
        <item h="1" x="83"/>
        <item h="1" x="53"/>
        <item h="1" x="87"/>
        <item h="1" x="50"/>
        <item h="1" x="91"/>
        <item h="1" x="67"/>
        <item h="1" x="25"/>
        <item h="1" x="34"/>
        <item h="1" x="69"/>
        <item h="1" x="3"/>
        <item h="1" x="43"/>
        <item h="1" x="76"/>
        <item h="1" x="39"/>
        <item h="1" x="81"/>
        <item h="1" x="42"/>
        <item h="1" x="33"/>
        <item t="default"/>
      </items>
    </pivotField>
    <pivotField dataField="1" showAll="0">
      <items count="50">
        <item x="44"/>
        <item x="47"/>
        <item x="39"/>
        <item x="19"/>
        <item x="5"/>
        <item x="45"/>
        <item x="43"/>
        <item x="31"/>
        <item x="46"/>
        <item x="9"/>
        <item x="36"/>
        <item x="16"/>
        <item x="22"/>
        <item x="34"/>
        <item x="12"/>
        <item x="26"/>
        <item x="3"/>
        <item x="33"/>
        <item x="15"/>
        <item x="42"/>
        <item x="27"/>
        <item x="6"/>
        <item x="17"/>
        <item x="37"/>
        <item x="24"/>
        <item x="1"/>
        <item x="29"/>
        <item x="10"/>
        <item x="18"/>
        <item x="40"/>
        <item x="48"/>
        <item x="28"/>
        <item x="32"/>
        <item x="14"/>
        <item x="0"/>
        <item x="21"/>
        <item x="23"/>
        <item x="7"/>
        <item x="2"/>
        <item x="13"/>
        <item x="8"/>
        <item x="35"/>
        <item x="4"/>
        <item x="25"/>
        <item x="38"/>
        <item x="30"/>
        <item x="20"/>
        <item x="11"/>
        <item x="41"/>
        <item t="default"/>
      </items>
    </pivotField>
    <pivotField dataField="1" showAll="0">
      <items count="50">
        <item x="45"/>
        <item x="48"/>
        <item x="39"/>
        <item x="19"/>
        <item x="5"/>
        <item x="46"/>
        <item x="43"/>
        <item x="32"/>
        <item x="9"/>
        <item x="47"/>
        <item x="36"/>
        <item x="16"/>
        <item x="1"/>
        <item x="35"/>
        <item x="12"/>
        <item x="26"/>
        <item x="22"/>
        <item x="34"/>
        <item x="15"/>
        <item x="42"/>
        <item x="6"/>
        <item x="27"/>
        <item x="17"/>
        <item x="37"/>
        <item x="24"/>
        <item x="10"/>
        <item x="3"/>
        <item x="29"/>
        <item x="33"/>
        <item x="18"/>
        <item x="40"/>
        <item x="28"/>
        <item x="14"/>
        <item x="2"/>
        <item x="21"/>
        <item x="7"/>
        <item x="11"/>
        <item x="23"/>
        <item x="4"/>
        <item x="0"/>
        <item x="31"/>
        <item x="8"/>
        <item x="25"/>
        <item x="13"/>
        <item x="38"/>
        <item x="30"/>
        <item x="44"/>
        <item x="20"/>
        <item x="41"/>
        <item t="default"/>
      </items>
    </pivotField>
    <pivotField dataField="1" showAll="0"/>
    <pivotField dataField="1" showAll="0"/>
    <pivotField dataField="1" showAll="0"/>
    <pivotField dataField="1" showAll="0"/>
    <pivotField dataField="1" showAll="0">
      <items count="79">
        <item x="50"/>
        <item x="9"/>
        <item x="5"/>
        <item x="56"/>
        <item x="22"/>
        <item x="66"/>
        <item x="19"/>
        <item x="74"/>
        <item x="26"/>
        <item x="71"/>
        <item x="30"/>
        <item x="48"/>
        <item x="17"/>
        <item x="54"/>
        <item x="41"/>
        <item x="38"/>
        <item x="43"/>
        <item x="64"/>
        <item x="34"/>
        <item x="15"/>
        <item x="68"/>
        <item x="1"/>
        <item x="69"/>
        <item x="28"/>
        <item x="35"/>
        <item x="3"/>
        <item x="60"/>
        <item x="75"/>
        <item x="59"/>
        <item x="6"/>
        <item x="63"/>
        <item x="32"/>
        <item x="12"/>
        <item x="76"/>
        <item x="53"/>
        <item x="24"/>
        <item x="77"/>
        <item x="42"/>
        <item x="39"/>
        <item x="44"/>
        <item x="72"/>
        <item x="21"/>
        <item x="58"/>
        <item x="47"/>
        <item x="37"/>
        <item x="36"/>
        <item x="52"/>
        <item x="16"/>
        <item x="13"/>
        <item x="10"/>
        <item x="61"/>
        <item x="45"/>
        <item x="31"/>
        <item x="46"/>
        <item x="7"/>
        <item x="27"/>
        <item x="33"/>
        <item x="18"/>
        <item x="73"/>
        <item x="14"/>
        <item x="11"/>
        <item x="70"/>
        <item x="2"/>
        <item x="23"/>
        <item x="51"/>
        <item x="67"/>
        <item x="0"/>
        <item x="65"/>
        <item x="55"/>
        <item x="4"/>
        <item x="49"/>
        <item x="25"/>
        <item x="57"/>
        <item x="62"/>
        <item x="8"/>
        <item x="40"/>
        <item x="20"/>
        <item x="29"/>
        <item t="default"/>
      </items>
    </pivotField>
  </pivotFields>
  <rowFields count="1">
    <field x="1"/>
  </rowFields>
  <rowItems count="2">
    <i>
      <x v="17"/>
    </i>
    <i t="grand">
      <x/>
    </i>
  </rowItems>
  <colFields count="1">
    <field x="-2"/>
  </colFields>
  <colItems count="7">
    <i>
      <x/>
    </i>
    <i i="1">
      <x v="1"/>
    </i>
    <i i="2">
      <x v="2"/>
    </i>
    <i i="3">
      <x v="3"/>
    </i>
    <i i="4">
      <x v="4"/>
    </i>
    <i i="5">
      <x v="5"/>
    </i>
    <i i="6">
      <x v="6"/>
    </i>
  </colItems>
  <dataFields count="7">
    <dataField name="Marathi Marks" fld="2" baseField="0" baseItem="1"/>
    <dataField name="Geography Marks" fld="7" baseField="0" baseItem="1"/>
    <dataField name="Math Marks" fld="5" baseField="0" baseItem="1"/>
    <dataField name="Science Marks" fld="4" baseField="0" baseItem="1"/>
    <dataField name="History Marks" fld="6" baseField="0" baseItem="1"/>
    <dataField name="English Marks" fld="3" baseField="0" baseItem="1"/>
    <dataField name="Total Of All Subjects" fld="8" baseField="0" baseItem="1"/>
  </dataFields>
  <chartFormats count="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9E59E6D-8A68-4701-8A15-7750B818A95D}"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Student Name">
  <location ref="A3:B5" firstHeaderRow="1" firstDataRow="1" firstDataCol="1"/>
  <pivotFields count="14">
    <pivotField multipleItemSelectionAllowed="1" showAll="0">
      <items count="101">
        <item h="1" x="0"/>
        <item h="1" x="1"/>
        <item h="1" x="2"/>
        <item h="1" x="3"/>
        <item h="1" x="4"/>
        <item h="1" x="5"/>
        <item h="1" x="6"/>
        <item h="1" x="7"/>
        <item h="1" x="8"/>
        <item h="1" x="9"/>
        <item h="1" x="10"/>
        <item h="1" x="11"/>
        <item h="1" x="12"/>
        <item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t="default"/>
      </items>
    </pivotField>
    <pivotField axis="axisRow" multipleItemSelectionAllowed="1" showAll="0">
      <items count="101">
        <item h="1" x="19"/>
        <item h="1" x="84"/>
        <item h="1" x="45"/>
        <item x="90"/>
        <item h="1" x="0"/>
        <item h="1" x="20"/>
        <item h="1" x="13"/>
        <item h="1" x="70"/>
        <item h="1" x="88"/>
        <item h="1" x="85"/>
        <item h="1" x="66"/>
        <item h="1" x="31"/>
        <item h="1" x="51"/>
        <item h="1" x="75"/>
        <item h="1" x="61"/>
        <item h="1" x="5"/>
        <item h="1" x="97"/>
        <item h="1" x="14"/>
        <item h="1" x="63"/>
        <item h="1" x="48"/>
        <item h="1" x="77"/>
        <item h="1" x="89"/>
        <item h="1" x="54"/>
        <item h="1" x="78"/>
        <item h="1" x="11"/>
        <item h="1" x="37"/>
        <item h="1" x="74"/>
        <item h="1" x="65"/>
        <item h="1" x="22"/>
        <item h="1" x="60"/>
        <item h="1" x="79"/>
        <item h="1" x="10"/>
        <item h="1" x="23"/>
        <item h="1" x="55"/>
        <item h="1" x="21"/>
        <item h="1" x="2"/>
        <item h="1" x="17"/>
        <item h="1" x="86"/>
        <item h="1" x="40"/>
        <item h="1" x="71"/>
        <item h="1" x="27"/>
        <item h="1" x="62"/>
        <item h="1" x="41"/>
        <item h="1" x="15"/>
        <item h="1" x="59"/>
        <item h="1" x="30"/>
        <item h="1" x="82"/>
        <item h="1" x="94"/>
        <item h="1" x="52"/>
        <item h="1" x="7"/>
        <item h="1" x="99"/>
        <item h="1" x="36"/>
        <item h="1" x="32"/>
        <item h="1" x="24"/>
        <item h="1" x="12"/>
        <item h="1" x="98"/>
        <item h="1" x="44"/>
        <item h="1" x="68"/>
        <item h="1" x="80"/>
        <item h="1" x="56"/>
        <item h="1" x="95"/>
        <item h="1" x="73"/>
        <item h="1" x="58"/>
        <item h="1" x="64"/>
        <item h="1" x="4"/>
        <item h="1" x="47"/>
        <item h="1" x="29"/>
        <item h="1" x="72"/>
        <item h="1" x="18"/>
        <item h="1" x="16"/>
        <item h="1" x="49"/>
        <item h="1" x="8"/>
        <item h="1" x="28"/>
        <item h="1" x="93"/>
        <item h="1" x="9"/>
        <item h="1" x="26"/>
        <item h="1" x="96"/>
        <item h="1" x="57"/>
        <item h="1" x="46"/>
        <item h="1" x="6"/>
        <item h="1" x="92"/>
        <item h="1" x="35"/>
        <item h="1" x="1"/>
        <item h="1" x="38"/>
        <item h="1" x="83"/>
        <item h="1" x="53"/>
        <item h="1" x="87"/>
        <item h="1" x="50"/>
        <item h="1" x="91"/>
        <item h="1" x="67"/>
        <item h="1" x="25"/>
        <item h="1" x="34"/>
        <item h="1" x="69"/>
        <item h="1" x="3"/>
        <item h="1" x="43"/>
        <item h="1" x="76"/>
        <item h="1" x="39"/>
        <item h="1" x="81"/>
        <item h="1" x="42"/>
        <item h="1" x="33"/>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items count="78">
        <item h="1" x="49"/>
        <item h="1" x="8"/>
        <item h="1" x="4"/>
        <item x="55"/>
        <item h="1" x="21"/>
        <item h="1" x="65"/>
        <item h="1" x="18"/>
        <item h="1" x="73"/>
        <item h="1" x="25"/>
        <item h="1" x="70"/>
        <item h="1" x="29"/>
        <item h="1" x="47"/>
        <item h="1" x="16"/>
        <item h="1" x="53"/>
        <item h="1" x="40"/>
        <item h="1" x="37"/>
        <item h="1" x="42"/>
        <item h="1" x="63"/>
        <item h="1" x="33"/>
        <item h="1" x="14"/>
        <item h="1" x="67"/>
        <item h="1" x="0"/>
        <item h="1" x="68"/>
        <item h="1" x="27"/>
        <item h="1" x="34"/>
        <item h="1" x="2"/>
        <item h="1" x="59"/>
        <item h="1" x="74"/>
        <item h="1" x="58"/>
        <item h="1" x="5"/>
        <item h="1" x="62"/>
        <item h="1" x="31"/>
        <item h="1" x="11"/>
        <item h="1" x="75"/>
        <item h="1" x="52"/>
        <item h="1" x="23"/>
        <item h="1" x="76"/>
        <item h="1" x="41"/>
        <item h="1" x="38"/>
        <item h="1" x="43"/>
        <item h="1" x="71"/>
        <item h="1" x="20"/>
        <item h="1" x="57"/>
        <item h="1" x="46"/>
        <item h="1" x="36"/>
        <item h="1" x="35"/>
        <item h="1" x="51"/>
        <item h="1" x="15"/>
        <item h="1" x="12"/>
        <item h="1" x="9"/>
        <item h="1" x="60"/>
        <item h="1" x="44"/>
        <item h="1" x="30"/>
        <item h="1" x="45"/>
        <item h="1" x="6"/>
        <item h="1" x="26"/>
        <item h="1" x="32"/>
        <item h="1" x="17"/>
        <item h="1" x="72"/>
        <item h="1" x="13"/>
        <item h="1" x="10"/>
        <item h="1" x="69"/>
        <item h="1" x="1"/>
        <item h="1" x="22"/>
        <item h="1" x="50"/>
        <item h="1" x="66"/>
        <item h="1" x="64"/>
        <item h="1" x="54"/>
        <item h="1" x="3"/>
        <item h="1" x="48"/>
        <item h="1" x="24"/>
        <item h="1" x="56"/>
        <item h="1" x="61"/>
        <item h="1" x="7"/>
        <item h="1" x="39"/>
        <item h="1" x="19"/>
        <item h="1" x="28"/>
        <item t="default"/>
      </items>
    </pivotField>
  </pivotFields>
  <rowFields count="1">
    <field x="1"/>
  </rowFields>
  <rowItems count="2">
    <i>
      <x v="3"/>
    </i>
    <i t="grand">
      <x/>
    </i>
  </rowItems>
  <colItems count="1">
    <i/>
  </colItems>
  <dataFields count="1">
    <dataField name="Std Percentage" fld="13" baseField="0" baseItem="1"/>
  </dataFields>
  <chartFormats count="2">
    <chartFormat chart="0" format="3" series="1">
      <pivotArea type="data" outline="0" fieldPosition="0"/>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3435BD2-F317-4384-B14D-EAA696F42DBF}"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04" firstHeaderRow="1" firstDataRow="1" firstDataCol="1"/>
  <pivotFields count="14">
    <pivotField showAll="0"/>
    <pivotField axis="axisRow" showAll="0" sortType="descending">
      <items count="101">
        <item x="19"/>
        <item x="84"/>
        <item x="45"/>
        <item x="90"/>
        <item x="0"/>
        <item x="20"/>
        <item x="13"/>
        <item x="70"/>
        <item x="88"/>
        <item x="85"/>
        <item x="66"/>
        <item x="31"/>
        <item x="51"/>
        <item x="75"/>
        <item x="61"/>
        <item x="5"/>
        <item x="97"/>
        <item x="14"/>
        <item x="63"/>
        <item x="48"/>
        <item x="77"/>
        <item x="89"/>
        <item x="54"/>
        <item x="78"/>
        <item x="11"/>
        <item x="37"/>
        <item x="74"/>
        <item x="65"/>
        <item x="22"/>
        <item x="60"/>
        <item x="79"/>
        <item x="10"/>
        <item x="23"/>
        <item x="55"/>
        <item x="21"/>
        <item x="2"/>
        <item x="17"/>
        <item x="86"/>
        <item x="40"/>
        <item x="71"/>
        <item x="27"/>
        <item x="62"/>
        <item x="41"/>
        <item x="15"/>
        <item x="59"/>
        <item x="30"/>
        <item x="82"/>
        <item x="94"/>
        <item x="52"/>
        <item x="7"/>
        <item x="99"/>
        <item x="36"/>
        <item x="32"/>
        <item x="24"/>
        <item x="12"/>
        <item x="98"/>
        <item x="44"/>
        <item x="68"/>
        <item x="80"/>
        <item x="56"/>
        <item x="95"/>
        <item x="73"/>
        <item x="58"/>
        <item x="64"/>
        <item x="4"/>
        <item x="47"/>
        <item x="29"/>
        <item x="72"/>
        <item x="18"/>
        <item x="16"/>
        <item x="49"/>
        <item x="8"/>
        <item x="28"/>
        <item x="93"/>
        <item x="9"/>
        <item x="26"/>
        <item x="96"/>
        <item x="57"/>
        <item x="46"/>
        <item x="6"/>
        <item x="92"/>
        <item x="35"/>
        <item x="1"/>
        <item x="38"/>
        <item x="83"/>
        <item x="53"/>
        <item x="87"/>
        <item x="50"/>
        <item x="91"/>
        <item x="67"/>
        <item x="25"/>
        <item x="34"/>
        <item x="69"/>
        <item x="3"/>
        <item x="43"/>
        <item x="76"/>
        <item x="39"/>
        <item x="81"/>
        <item x="42"/>
        <item x="3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1"/>
  </rowFields>
  <rowItems count="101">
    <i>
      <x v="66"/>
    </i>
    <i>
      <x/>
    </i>
    <i>
      <x v="98"/>
    </i>
    <i>
      <x v="49"/>
    </i>
    <i>
      <x v="92"/>
    </i>
    <i>
      <x v="41"/>
    </i>
    <i>
      <x v="53"/>
    </i>
    <i>
      <x v="21"/>
    </i>
    <i>
      <x v="85"/>
    </i>
    <i>
      <x v="93"/>
    </i>
    <i>
      <x v="29"/>
    </i>
    <i>
      <x v="67"/>
    </i>
    <i>
      <x v="26"/>
    </i>
    <i>
      <x v="33"/>
    </i>
    <i>
      <x v="28"/>
    </i>
    <i>
      <x v="27"/>
    </i>
    <i>
      <x v="82"/>
    </i>
    <i>
      <x v="23"/>
    </i>
    <i>
      <x v="55"/>
    </i>
    <i>
      <x v="50"/>
    </i>
    <i>
      <x v="31"/>
    </i>
    <i>
      <x v="6"/>
    </i>
    <i>
      <x v="9"/>
    </i>
    <i>
      <x v="84"/>
    </i>
    <i>
      <x v="36"/>
    </i>
    <i>
      <x v="81"/>
    </i>
    <i>
      <x v="75"/>
    </i>
    <i>
      <x v="46"/>
    </i>
    <i>
      <x v="79"/>
    </i>
    <i>
      <x v="95"/>
    </i>
    <i>
      <x v="70"/>
    </i>
    <i>
      <x v="48"/>
    </i>
    <i>
      <x v="47"/>
    </i>
    <i>
      <x v="52"/>
    </i>
    <i>
      <x v="19"/>
    </i>
    <i>
      <x v="89"/>
    </i>
    <i>
      <x v="74"/>
    </i>
    <i>
      <x v="72"/>
    </i>
    <i>
      <x v="54"/>
    </i>
    <i>
      <x v="43"/>
    </i>
    <i>
      <x v="57"/>
    </i>
    <i>
      <x v="60"/>
    </i>
    <i>
      <x v="59"/>
    </i>
    <i>
      <x v="83"/>
    </i>
    <i>
      <x v="96"/>
    </i>
    <i>
      <x v="8"/>
    </i>
    <i>
      <x v="87"/>
    </i>
    <i>
      <x v="18"/>
    </i>
    <i>
      <x v="5"/>
    </i>
    <i>
      <x v="58"/>
    </i>
    <i>
      <x v="65"/>
    </i>
    <i>
      <x v="2"/>
    </i>
    <i>
      <x v="42"/>
    </i>
    <i>
      <x v="56"/>
    </i>
    <i>
      <x v="16"/>
    </i>
    <i>
      <x v="45"/>
    </i>
    <i>
      <x v="32"/>
    </i>
    <i>
      <x v="77"/>
    </i>
    <i>
      <x v="73"/>
    </i>
    <i>
      <x v="88"/>
    </i>
    <i>
      <x v="24"/>
    </i>
    <i>
      <x v="91"/>
    </i>
    <i>
      <x v="7"/>
    </i>
    <i>
      <x v="15"/>
    </i>
    <i>
      <x v="3"/>
    </i>
    <i>
      <x v="63"/>
    </i>
    <i>
      <x v="80"/>
    </i>
    <i>
      <x v="10"/>
    </i>
    <i>
      <x v="35"/>
    </i>
    <i>
      <x v="25"/>
    </i>
    <i>
      <x v="1"/>
    </i>
    <i>
      <x v="40"/>
    </i>
    <i>
      <x v="86"/>
    </i>
    <i>
      <x v="20"/>
    </i>
    <i>
      <x v="4"/>
    </i>
    <i>
      <x v="13"/>
    </i>
    <i>
      <x v="17"/>
    </i>
    <i>
      <x v="99"/>
    </i>
    <i>
      <x v="51"/>
    </i>
    <i>
      <x v="39"/>
    </i>
    <i>
      <x v="78"/>
    </i>
    <i>
      <x v="38"/>
    </i>
    <i>
      <x v="94"/>
    </i>
    <i>
      <x v="44"/>
    </i>
    <i>
      <x v="62"/>
    </i>
    <i>
      <x v="97"/>
    </i>
    <i>
      <x v="69"/>
    </i>
    <i>
      <x v="12"/>
    </i>
    <i>
      <x v="11"/>
    </i>
    <i>
      <x v="30"/>
    </i>
    <i>
      <x v="90"/>
    </i>
    <i>
      <x v="37"/>
    </i>
    <i>
      <x v="68"/>
    </i>
    <i>
      <x v="61"/>
    </i>
    <i>
      <x v="34"/>
    </i>
    <i>
      <x v="14"/>
    </i>
    <i>
      <x v="76"/>
    </i>
    <i>
      <x v="64"/>
    </i>
    <i>
      <x v="71"/>
    </i>
    <i>
      <x v="22"/>
    </i>
    <i t="grand">
      <x/>
    </i>
  </rowItems>
  <colItems count="1">
    <i/>
  </colItems>
  <dataFields count="1">
    <dataField name="Sum of Percentage" fld="13"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19E8DEB-43EA-4C95-984E-C1BADFD8ABC4}"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D4" firstHeaderRow="0" firstDataRow="1" firstDataCol="0"/>
  <pivotFields count="4">
    <pivotField dataField="1" showAll="0"/>
    <pivotField dataField="1" showAll="0"/>
    <pivotField dataField="1" showAll="0"/>
    <pivotField dataField="1" showAll="0"/>
  </pivotFields>
  <rowItems count="1">
    <i/>
  </rowItems>
  <colFields count="1">
    <field x="-2"/>
  </colFields>
  <colItems count="4">
    <i>
      <x/>
    </i>
    <i i="1">
      <x v="1"/>
    </i>
    <i i="2">
      <x v="2"/>
    </i>
    <i i="3">
      <x v="3"/>
    </i>
  </colItems>
  <dataFields count="4">
    <dataField name="Total_Average_Students" fld="0" baseField="0" baseItem="1"/>
    <dataField name="Total _Pass_Students" fld="1" baseField="0" baseItem="1"/>
    <dataField name="Total_Failed_Students" fld="2" baseField="0" baseItem="2"/>
    <dataField name="Total_Students" fld="3" baseField="0" baseItem="3"/>
  </dataFields>
  <chartFormats count="4">
    <chartFormat chart="19" format="0" series="1">
      <pivotArea type="data" outline="0" fieldPosition="0">
        <references count="1">
          <reference field="4294967294" count="1" selected="0">
            <x v="0"/>
          </reference>
        </references>
      </pivotArea>
    </chartFormat>
    <chartFormat chart="19" format="1" series="1">
      <pivotArea type="data" outline="0" fieldPosition="0">
        <references count="1">
          <reference field="4294967294" count="1" selected="0">
            <x v="1"/>
          </reference>
        </references>
      </pivotArea>
    </chartFormat>
    <chartFormat chart="19" format="2" series="1">
      <pivotArea type="data" outline="0" fieldPosition="0">
        <references count="1">
          <reference field="4294967294" count="1" selected="0">
            <x v="2"/>
          </reference>
        </references>
      </pivotArea>
    </chartFormat>
    <chartFormat chart="19"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udentName" xr10:uid="{D3A03A7C-6C8B-4A28-86B1-26357A541D79}" sourceName="StudentName">
  <pivotTables>
    <pivotTable tabId="8" name="PivotTable1"/>
  </pivotTables>
  <data>
    <tabular pivotCacheId="1582236247">
      <items count="100">
        <i x="19"/>
        <i x="84"/>
        <i x="45"/>
        <i x="90"/>
        <i x="0"/>
        <i x="20"/>
        <i x="13"/>
        <i x="70"/>
        <i x="88"/>
        <i x="85"/>
        <i x="66"/>
        <i x="31"/>
        <i x="51"/>
        <i x="75"/>
        <i x="61"/>
        <i x="5"/>
        <i x="97"/>
        <i x="14" s="1"/>
        <i x="63"/>
        <i x="48"/>
        <i x="77"/>
        <i x="89"/>
        <i x="54"/>
        <i x="78"/>
        <i x="11"/>
        <i x="37"/>
        <i x="74"/>
        <i x="65"/>
        <i x="22"/>
        <i x="60"/>
        <i x="79"/>
        <i x="10"/>
        <i x="23"/>
        <i x="55"/>
        <i x="21"/>
        <i x="2"/>
        <i x="17"/>
        <i x="86"/>
        <i x="40"/>
        <i x="71"/>
        <i x="27"/>
        <i x="62"/>
        <i x="41"/>
        <i x="15"/>
        <i x="59"/>
        <i x="30"/>
        <i x="82"/>
        <i x="94"/>
        <i x="52"/>
        <i x="7"/>
        <i x="99"/>
        <i x="36"/>
        <i x="32"/>
        <i x="24"/>
        <i x="12"/>
        <i x="98"/>
        <i x="44"/>
        <i x="68"/>
        <i x="80"/>
        <i x="56"/>
        <i x="95"/>
        <i x="73"/>
        <i x="58"/>
        <i x="64"/>
        <i x="4"/>
        <i x="47"/>
        <i x="29"/>
        <i x="72"/>
        <i x="18"/>
        <i x="16"/>
        <i x="49"/>
        <i x="8"/>
        <i x="28"/>
        <i x="93"/>
        <i x="9"/>
        <i x="26"/>
        <i x="96"/>
        <i x="57"/>
        <i x="46"/>
        <i x="6"/>
        <i x="92"/>
        <i x="35"/>
        <i x="1"/>
        <i x="38"/>
        <i x="83"/>
        <i x="53"/>
        <i x="87"/>
        <i x="50"/>
        <i x="91"/>
        <i x="67"/>
        <i x="25"/>
        <i x="34"/>
        <i x="69"/>
        <i x="3"/>
        <i x="43"/>
        <i x="76"/>
        <i x="39"/>
        <i x="81"/>
        <i x="42"/>
        <i x="3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udentName" xr10:uid="{7EB620F6-D95B-425A-9891-FA1F6EDC2AF8}" cache="Slicer_StudentName" caption="StudentName" startItem="1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2E7BDC0-49D3-46F3-89B1-35FF6DB5591B}" name="Table3" displayName="Table3" ref="C4:D13" totalsRowShown="0">
  <autoFilter ref="C4:D13" xr:uid="{82E7BDC0-49D3-46F3-89B1-35FF6DB5591B}"/>
  <tableColumns count="2">
    <tableColumn id="1" xr3:uid="{E91D15EE-5BD0-4FD2-8B3C-81D520DA36B0}" name="Subject"/>
    <tableColumn id="2" xr3:uid="{9677FB3A-BCE7-4853-9823-E4D196DFC954}" name="Mark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9DDC6-E11E-409F-B15C-E54ED3F82B98}">
  <dimension ref="A3:H5"/>
  <sheetViews>
    <sheetView workbookViewId="0">
      <selection activeCell="D3" sqref="D3"/>
    </sheetView>
  </sheetViews>
  <sheetFormatPr defaultRowHeight="14.4" x14ac:dyDescent="0.3"/>
  <cols>
    <col min="1" max="1" width="17.88671875" bestFit="1" customWidth="1"/>
    <col min="2" max="2" width="13.44140625" bestFit="1" customWidth="1"/>
    <col min="3" max="3" width="16" bestFit="1" customWidth="1"/>
    <col min="4" max="4" width="11.21875" bestFit="1" customWidth="1"/>
    <col min="5" max="5" width="13.109375" bestFit="1" customWidth="1"/>
    <col min="6" max="7" width="12.5546875" bestFit="1" customWidth="1"/>
    <col min="8" max="8" width="18" bestFit="1" customWidth="1"/>
    <col min="9" max="78" width="15.5546875" bestFit="1" customWidth="1"/>
    <col min="79" max="79" width="10.77734375" bestFit="1" customWidth="1"/>
  </cols>
  <sheetData>
    <row r="3" spans="1:8" x14ac:dyDescent="0.3">
      <c r="A3" s="25" t="s">
        <v>157</v>
      </c>
      <c r="B3" t="s">
        <v>146</v>
      </c>
      <c r="C3" t="s">
        <v>147</v>
      </c>
      <c r="D3" t="s">
        <v>148</v>
      </c>
      <c r="E3" t="s">
        <v>149</v>
      </c>
      <c r="F3" t="s">
        <v>150</v>
      </c>
      <c r="G3" t="s">
        <v>151</v>
      </c>
      <c r="H3" t="s">
        <v>152</v>
      </c>
    </row>
    <row r="4" spans="1:8" x14ac:dyDescent="0.3">
      <c r="A4" s="20" t="s">
        <v>21</v>
      </c>
      <c r="B4" s="42">
        <v>85</v>
      </c>
      <c r="C4" s="42">
        <v>86</v>
      </c>
      <c r="D4" s="42">
        <v>89</v>
      </c>
      <c r="E4" s="42">
        <v>83</v>
      </c>
      <c r="F4" s="42">
        <v>87</v>
      </c>
      <c r="G4" s="42">
        <v>84</v>
      </c>
      <c r="H4" s="42">
        <v>514</v>
      </c>
    </row>
    <row r="5" spans="1:8" x14ac:dyDescent="0.3">
      <c r="A5" s="20" t="s">
        <v>158</v>
      </c>
      <c r="B5" s="42">
        <v>85</v>
      </c>
      <c r="C5" s="42">
        <v>86</v>
      </c>
      <c r="D5" s="42">
        <v>89</v>
      </c>
      <c r="E5" s="42">
        <v>83</v>
      </c>
      <c r="F5" s="42">
        <v>87</v>
      </c>
      <c r="G5" s="42">
        <v>84</v>
      </c>
      <c r="H5" s="42">
        <v>514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2D861-EFF8-49A0-8DAB-73C7D07A4267}">
  <dimension ref="A3:B5"/>
  <sheetViews>
    <sheetView workbookViewId="0">
      <selection activeCell="A4" sqref="A4"/>
    </sheetView>
  </sheetViews>
  <sheetFormatPr defaultRowHeight="14.4" x14ac:dyDescent="0.3"/>
  <cols>
    <col min="1" max="1" width="15.44140625" bestFit="1" customWidth="1"/>
    <col min="2" max="2" width="13.77734375" bestFit="1" customWidth="1"/>
    <col min="3" max="3" width="10.44140625" bestFit="1" customWidth="1"/>
    <col min="4" max="77" width="15.5546875" bestFit="1" customWidth="1"/>
    <col min="78" max="79" width="10.77734375" bestFit="1" customWidth="1"/>
  </cols>
  <sheetData>
    <row r="3" spans="1:2" x14ac:dyDescent="0.3">
      <c r="A3" s="25" t="s">
        <v>122</v>
      </c>
      <c r="B3" t="s">
        <v>171</v>
      </c>
    </row>
    <row r="4" spans="1:2" x14ac:dyDescent="0.3">
      <c r="A4" s="20" t="s">
        <v>97</v>
      </c>
      <c r="B4">
        <v>74.666666666666671</v>
      </c>
    </row>
    <row r="5" spans="1:2" x14ac:dyDescent="0.3">
      <c r="A5" s="20" t="s">
        <v>158</v>
      </c>
      <c r="B5">
        <v>74.666666666666671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62480-BCA0-4A43-93E8-16F22F840FEE}">
  <sheetPr filterMode="1"/>
  <dimension ref="A2:B104"/>
  <sheetViews>
    <sheetView workbookViewId="0">
      <selection activeCell="B4" sqref="B4"/>
    </sheetView>
  </sheetViews>
  <sheetFormatPr defaultRowHeight="14.4" x14ac:dyDescent="0.3"/>
  <cols>
    <col min="1" max="1" width="17.88671875" bestFit="1" customWidth="1"/>
    <col min="2" max="2" width="19.21875" bestFit="1" customWidth="1"/>
    <col min="3" max="3" width="17" bestFit="1" customWidth="1"/>
    <col min="4" max="4" width="20.77734375" bestFit="1" customWidth="1"/>
  </cols>
  <sheetData>
    <row r="2" spans="1:2" x14ac:dyDescent="0.3">
      <c r="A2" t="s">
        <v>162</v>
      </c>
      <c r="B2" t="s">
        <v>160</v>
      </c>
    </row>
    <row r="3" spans="1:2" x14ac:dyDescent="0.3">
      <c r="A3" s="25" t="s">
        <v>157</v>
      </c>
      <c r="B3" t="s">
        <v>156</v>
      </c>
    </row>
    <row r="4" spans="1:2" x14ac:dyDescent="0.3">
      <c r="A4" s="20" t="s">
        <v>36</v>
      </c>
      <c r="B4" s="42">
        <v>98.333333333333329</v>
      </c>
    </row>
    <row r="5" spans="1:2" x14ac:dyDescent="0.3">
      <c r="A5" s="20" t="s">
        <v>26</v>
      </c>
      <c r="B5" s="42">
        <v>97.5</v>
      </c>
    </row>
    <row r="6" spans="1:2" x14ac:dyDescent="0.3">
      <c r="A6" s="20" t="s">
        <v>49</v>
      </c>
      <c r="B6" s="42">
        <v>95.333333333333343</v>
      </c>
    </row>
    <row r="7" spans="1:2" x14ac:dyDescent="0.3">
      <c r="A7" s="20" t="s">
        <v>14</v>
      </c>
      <c r="B7" s="42">
        <v>95.166666666666671</v>
      </c>
    </row>
    <row r="8" spans="1:2" x14ac:dyDescent="0.3">
      <c r="A8" s="20" t="s">
        <v>76</v>
      </c>
      <c r="B8" s="42">
        <v>94.166666666666671</v>
      </c>
    </row>
    <row r="9" spans="1:2" x14ac:dyDescent="0.3">
      <c r="A9" s="20" t="s">
        <v>69</v>
      </c>
      <c r="B9" s="42">
        <v>93.5</v>
      </c>
    </row>
    <row r="10" spans="1:2" x14ac:dyDescent="0.3">
      <c r="A10" s="20" t="s">
        <v>31</v>
      </c>
      <c r="B10" s="42">
        <v>93.333333333333329</v>
      </c>
    </row>
    <row r="11" spans="1:2" x14ac:dyDescent="0.3">
      <c r="A11" s="20" t="s">
        <v>96</v>
      </c>
      <c r="B11" s="42">
        <v>93.333333333333329</v>
      </c>
    </row>
    <row r="12" spans="1:2" x14ac:dyDescent="0.3">
      <c r="A12" s="20" t="s">
        <v>60</v>
      </c>
      <c r="B12" s="42">
        <v>92.833333333333329</v>
      </c>
    </row>
    <row r="13" spans="1:2" hidden="1" x14ac:dyDescent="0.3">
      <c r="A13" s="20" t="s">
        <v>11</v>
      </c>
      <c r="B13" s="42">
        <v>92.333333333333329</v>
      </c>
    </row>
    <row r="14" spans="1:2" hidden="1" x14ac:dyDescent="0.3">
      <c r="A14" s="20" t="s">
        <v>67</v>
      </c>
      <c r="B14" s="42">
        <v>90.666666666666657</v>
      </c>
    </row>
    <row r="15" spans="1:2" hidden="1" x14ac:dyDescent="0.3">
      <c r="A15" s="20" t="s">
        <v>79</v>
      </c>
      <c r="B15" s="42">
        <v>89.833333333333329</v>
      </c>
    </row>
    <row r="16" spans="1:2" hidden="1" x14ac:dyDescent="0.3">
      <c r="A16" s="20" t="s">
        <v>81</v>
      </c>
      <c r="B16" s="42">
        <v>88.833333333333329</v>
      </c>
    </row>
    <row r="17" spans="1:2" hidden="1" x14ac:dyDescent="0.3">
      <c r="A17" s="20" t="s">
        <v>62</v>
      </c>
      <c r="B17" s="42">
        <v>88.166666666666671</v>
      </c>
    </row>
    <row r="18" spans="1:2" hidden="1" x14ac:dyDescent="0.3">
      <c r="A18" s="20" t="s">
        <v>29</v>
      </c>
      <c r="B18" s="42">
        <v>87.833333333333329</v>
      </c>
    </row>
    <row r="19" spans="1:2" hidden="1" x14ac:dyDescent="0.3">
      <c r="A19" s="20" t="s">
        <v>72</v>
      </c>
      <c r="B19" s="42">
        <v>87.666666666666671</v>
      </c>
    </row>
    <row r="20" spans="1:2" hidden="1" x14ac:dyDescent="0.3">
      <c r="A20" s="20" t="s">
        <v>10</v>
      </c>
      <c r="B20" s="42">
        <v>87.666666666666671</v>
      </c>
    </row>
    <row r="21" spans="1:2" hidden="1" x14ac:dyDescent="0.3">
      <c r="A21" s="20" t="s">
        <v>85</v>
      </c>
      <c r="B21" s="42">
        <v>86.833333333333329</v>
      </c>
    </row>
    <row r="22" spans="1:2" hidden="1" x14ac:dyDescent="0.3">
      <c r="A22" s="20" t="s">
        <v>105</v>
      </c>
      <c r="B22" s="42">
        <v>86.833333333333329</v>
      </c>
    </row>
    <row r="23" spans="1:2" hidden="1" x14ac:dyDescent="0.3">
      <c r="A23" s="20" t="s">
        <v>106</v>
      </c>
      <c r="B23" s="42">
        <v>86.833333333333329</v>
      </c>
    </row>
    <row r="24" spans="1:2" hidden="1" x14ac:dyDescent="0.3">
      <c r="A24" s="20" t="s">
        <v>17</v>
      </c>
      <c r="B24" s="42">
        <v>86.166666666666671</v>
      </c>
    </row>
    <row r="25" spans="1:2" hidden="1" x14ac:dyDescent="0.3">
      <c r="A25" s="20" t="s">
        <v>20</v>
      </c>
      <c r="B25" s="42">
        <v>85.666666666666671</v>
      </c>
    </row>
    <row r="26" spans="1:2" hidden="1" x14ac:dyDescent="0.3">
      <c r="A26" s="20" t="s">
        <v>92</v>
      </c>
      <c r="B26" s="42">
        <v>85.333333333333343</v>
      </c>
    </row>
    <row r="27" spans="1:2" hidden="1" x14ac:dyDescent="0.3">
      <c r="A27" s="20" t="s">
        <v>90</v>
      </c>
      <c r="B27" s="42">
        <v>85.166666666666671</v>
      </c>
    </row>
    <row r="28" spans="1:2" hidden="1" x14ac:dyDescent="0.3">
      <c r="A28" s="20" t="s">
        <v>24</v>
      </c>
      <c r="B28" s="42">
        <v>85.166666666666671</v>
      </c>
    </row>
    <row r="29" spans="1:2" hidden="1" x14ac:dyDescent="0.3">
      <c r="A29" s="20" t="s">
        <v>42</v>
      </c>
      <c r="B29" s="42">
        <v>84</v>
      </c>
    </row>
    <row r="30" spans="1:2" hidden="1" x14ac:dyDescent="0.3">
      <c r="A30" s="20" t="s">
        <v>33</v>
      </c>
      <c r="B30" s="42">
        <v>83.666666666666671</v>
      </c>
    </row>
    <row r="31" spans="1:2" hidden="1" x14ac:dyDescent="0.3">
      <c r="A31" s="20" t="s">
        <v>89</v>
      </c>
      <c r="B31" s="42">
        <v>83.666666666666671</v>
      </c>
    </row>
    <row r="32" spans="1:2" hidden="1" x14ac:dyDescent="0.3">
      <c r="A32" s="20" t="s">
        <v>110</v>
      </c>
      <c r="B32" s="42">
        <v>83.5</v>
      </c>
    </row>
    <row r="33" spans="1:2" hidden="1" x14ac:dyDescent="0.3">
      <c r="A33" s="20" t="s">
        <v>83</v>
      </c>
      <c r="B33" s="42">
        <v>83.5</v>
      </c>
    </row>
    <row r="34" spans="1:2" hidden="1" x14ac:dyDescent="0.3">
      <c r="A34" s="20" t="s">
        <v>56</v>
      </c>
      <c r="B34" s="42">
        <v>83</v>
      </c>
    </row>
    <row r="35" spans="1:2" hidden="1" x14ac:dyDescent="0.3">
      <c r="A35" s="20" t="s">
        <v>59</v>
      </c>
      <c r="B35" s="42">
        <v>83</v>
      </c>
    </row>
    <row r="36" spans="1:2" hidden="1" x14ac:dyDescent="0.3">
      <c r="A36" s="20" t="s">
        <v>101</v>
      </c>
      <c r="B36" s="42">
        <v>82.333333333333343</v>
      </c>
    </row>
    <row r="37" spans="1:2" hidden="1" x14ac:dyDescent="0.3">
      <c r="A37" s="20" t="s">
        <v>39</v>
      </c>
      <c r="B37" s="42">
        <v>82.333333333333343</v>
      </c>
    </row>
    <row r="38" spans="1:2" hidden="1" x14ac:dyDescent="0.3">
      <c r="A38" s="20" t="s">
        <v>55</v>
      </c>
      <c r="B38" s="42">
        <v>82.166666666666671</v>
      </c>
    </row>
    <row r="39" spans="1:2" hidden="1" x14ac:dyDescent="0.3">
      <c r="A39" s="20" t="s">
        <v>74</v>
      </c>
      <c r="B39" s="42">
        <v>81.666666666666671</v>
      </c>
    </row>
    <row r="40" spans="1:2" hidden="1" x14ac:dyDescent="0.3">
      <c r="A40" s="20" t="s">
        <v>16</v>
      </c>
      <c r="B40" s="42">
        <v>81.5</v>
      </c>
    </row>
    <row r="41" spans="1:2" hidden="1" x14ac:dyDescent="0.3">
      <c r="A41" s="20" t="s">
        <v>35</v>
      </c>
      <c r="B41" s="42">
        <v>81</v>
      </c>
    </row>
    <row r="42" spans="1:2" hidden="1" x14ac:dyDescent="0.3">
      <c r="A42" s="20" t="s">
        <v>19</v>
      </c>
      <c r="B42" s="42">
        <v>81</v>
      </c>
    </row>
    <row r="43" spans="1:2" hidden="1" x14ac:dyDescent="0.3">
      <c r="A43" s="20" t="s">
        <v>22</v>
      </c>
      <c r="B43" s="42">
        <v>80.833333333333329</v>
      </c>
    </row>
    <row r="44" spans="1:2" hidden="1" x14ac:dyDescent="0.3">
      <c r="A44" s="20" t="s">
        <v>75</v>
      </c>
      <c r="B44" s="42">
        <v>80.833333333333329</v>
      </c>
    </row>
    <row r="45" spans="1:2" hidden="1" x14ac:dyDescent="0.3">
      <c r="A45" s="20" t="s">
        <v>102</v>
      </c>
      <c r="B45" s="42">
        <v>80.833333333333329</v>
      </c>
    </row>
    <row r="46" spans="1:2" hidden="1" x14ac:dyDescent="0.3">
      <c r="A46" s="20" t="s">
        <v>63</v>
      </c>
      <c r="B46" s="42">
        <v>80.666666666666657</v>
      </c>
    </row>
    <row r="47" spans="1:2" hidden="1" x14ac:dyDescent="0.3">
      <c r="A47" s="20" t="s">
        <v>45</v>
      </c>
      <c r="B47" s="42">
        <v>80.5</v>
      </c>
    </row>
    <row r="48" spans="1:2" hidden="1" x14ac:dyDescent="0.3">
      <c r="A48" s="20" t="s">
        <v>46</v>
      </c>
      <c r="B48" s="42">
        <v>80.333333333333329</v>
      </c>
    </row>
    <row r="49" spans="1:2" hidden="1" x14ac:dyDescent="0.3">
      <c r="A49" s="20" t="s">
        <v>95</v>
      </c>
      <c r="B49" s="42">
        <v>80.333333333333329</v>
      </c>
    </row>
    <row r="50" spans="1:2" hidden="1" x14ac:dyDescent="0.3">
      <c r="A50" s="20" t="s">
        <v>57</v>
      </c>
      <c r="B50" s="42">
        <v>80</v>
      </c>
    </row>
    <row r="51" spans="1:2" hidden="1" x14ac:dyDescent="0.3">
      <c r="A51" s="20" t="s">
        <v>70</v>
      </c>
      <c r="B51" s="42">
        <v>79.166666666666657</v>
      </c>
    </row>
    <row r="52" spans="1:2" hidden="1" x14ac:dyDescent="0.3">
      <c r="A52" s="20" t="s">
        <v>27</v>
      </c>
      <c r="B52" s="42">
        <v>78.833333333333329</v>
      </c>
    </row>
    <row r="53" spans="1:2" hidden="1" x14ac:dyDescent="0.3">
      <c r="A53" s="20" t="s">
        <v>87</v>
      </c>
      <c r="B53" s="42">
        <v>78.166666666666657</v>
      </c>
    </row>
    <row r="54" spans="1:2" hidden="1" x14ac:dyDescent="0.3">
      <c r="A54" s="20" t="s">
        <v>54</v>
      </c>
      <c r="B54" s="42">
        <v>77.833333333333329</v>
      </c>
    </row>
    <row r="55" spans="1:2" hidden="1" x14ac:dyDescent="0.3">
      <c r="A55" s="20" t="s">
        <v>52</v>
      </c>
      <c r="B55" s="42">
        <v>77.666666666666657</v>
      </c>
    </row>
    <row r="56" spans="1:2" hidden="1" x14ac:dyDescent="0.3">
      <c r="A56" s="20" t="s">
        <v>48</v>
      </c>
      <c r="B56" s="42">
        <v>77.666666666666657</v>
      </c>
    </row>
    <row r="57" spans="1:2" hidden="1" x14ac:dyDescent="0.3">
      <c r="A57" s="20" t="s">
        <v>51</v>
      </c>
      <c r="B57" s="42">
        <v>77.5</v>
      </c>
    </row>
    <row r="58" spans="1:2" hidden="1" x14ac:dyDescent="0.3">
      <c r="A58" s="20" t="s">
        <v>104</v>
      </c>
      <c r="B58" s="42">
        <v>77.333333333333329</v>
      </c>
    </row>
    <row r="59" spans="1:2" hidden="1" x14ac:dyDescent="0.3">
      <c r="A59" s="20" t="s">
        <v>37</v>
      </c>
      <c r="B59" s="42">
        <v>76.5</v>
      </c>
    </row>
    <row r="60" spans="1:2" hidden="1" x14ac:dyDescent="0.3">
      <c r="A60" s="20" t="s">
        <v>30</v>
      </c>
      <c r="B60" s="42">
        <v>76.5</v>
      </c>
    </row>
    <row r="61" spans="1:2" hidden="1" x14ac:dyDescent="0.3">
      <c r="A61" s="20" t="s">
        <v>64</v>
      </c>
      <c r="B61" s="42">
        <v>76.166666666666671</v>
      </c>
    </row>
    <row r="62" spans="1:2" hidden="1" x14ac:dyDescent="0.3">
      <c r="A62" s="20" t="s">
        <v>100</v>
      </c>
      <c r="B62" s="42">
        <v>75.833333333333329</v>
      </c>
    </row>
    <row r="63" spans="1:2" hidden="1" x14ac:dyDescent="0.3">
      <c r="A63" s="20" t="s">
        <v>98</v>
      </c>
      <c r="B63" s="42">
        <v>75.333333333333329</v>
      </c>
    </row>
    <row r="64" spans="1:2" hidden="1" x14ac:dyDescent="0.3">
      <c r="A64" s="20" t="s">
        <v>18</v>
      </c>
      <c r="B64" s="42">
        <v>75.333333333333329</v>
      </c>
    </row>
    <row r="65" spans="1:2" hidden="1" x14ac:dyDescent="0.3">
      <c r="A65" s="20" t="s">
        <v>41</v>
      </c>
      <c r="B65" s="42">
        <v>75</v>
      </c>
    </row>
    <row r="66" spans="1:2" hidden="1" x14ac:dyDescent="0.3">
      <c r="A66" s="20" t="s">
        <v>77</v>
      </c>
      <c r="B66" s="42">
        <v>74.833333333333329</v>
      </c>
    </row>
    <row r="67" spans="1:2" hidden="1" x14ac:dyDescent="0.3">
      <c r="A67" s="20" t="s">
        <v>13</v>
      </c>
      <c r="B67" s="42">
        <v>74.666666666666671</v>
      </c>
    </row>
    <row r="68" spans="1:2" hidden="1" x14ac:dyDescent="0.3">
      <c r="A68" s="20" t="s">
        <v>97</v>
      </c>
      <c r="B68" s="42">
        <v>74.666666666666671</v>
      </c>
    </row>
    <row r="69" spans="1:2" hidden="1" x14ac:dyDescent="0.3">
      <c r="A69" s="20" t="s">
        <v>71</v>
      </c>
      <c r="B69" s="42">
        <v>74.5</v>
      </c>
    </row>
    <row r="70" spans="1:2" hidden="1" x14ac:dyDescent="0.3">
      <c r="A70" s="20" t="s">
        <v>99</v>
      </c>
      <c r="B70" s="42">
        <v>74</v>
      </c>
    </row>
    <row r="71" spans="1:2" hidden="1" x14ac:dyDescent="0.3">
      <c r="A71" s="20" t="s">
        <v>73</v>
      </c>
      <c r="B71" s="42">
        <v>73.666666666666671</v>
      </c>
    </row>
    <row r="72" spans="1:2" hidden="1" x14ac:dyDescent="0.3">
      <c r="A72" s="20" t="s">
        <v>109</v>
      </c>
      <c r="B72" s="42">
        <v>73.166666666666671</v>
      </c>
    </row>
    <row r="73" spans="1:2" hidden="1" x14ac:dyDescent="0.3">
      <c r="A73" s="20" t="s">
        <v>44</v>
      </c>
      <c r="B73" s="42">
        <v>72.833333333333343</v>
      </c>
    </row>
    <row r="74" spans="1:2" hidden="1" x14ac:dyDescent="0.3">
      <c r="A74" s="20" t="s">
        <v>91</v>
      </c>
      <c r="B74" s="42">
        <v>72.5</v>
      </c>
    </row>
    <row r="75" spans="1:2" hidden="1" x14ac:dyDescent="0.3">
      <c r="A75" s="20" t="s">
        <v>34</v>
      </c>
      <c r="B75" s="42">
        <v>72.5</v>
      </c>
    </row>
    <row r="76" spans="1:2" hidden="1" x14ac:dyDescent="0.3">
      <c r="A76" s="20" t="s">
        <v>94</v>
      </c>
      <c r="B76" s="42">
        <v>70.333333333333343</v>
      </c>
    </row>
    <row r="77" spans="1:2" hidden="1" x14ac:dyDescent="0.3">
      <c r="A77" s="20" t="s">
        <v>84</v>
      </c>
      <c r="B77" s="42">
        <v>70.333333333333343</v>
      </c>
    </row>
    <row r="78" spans="1:2" hidden="1" x14ac:dyDescent="0.3">
      <c r="A78" s="20" t="s">
        <v>9</v>
      </c>
      <c r="B78" s="42">
        <v>70.166666666666671</v>
      </c>
    </row>
    <row r="79" spans="1:2" hidden="1" x14ac:dyDescent="0.3">
      <c r="A79" s="20" t="s">
        <v>82</v>
      </c>
      <c r="B79" s="42">
        <v>69.833333333333343</v>
      </c>
    </row>
    <row r="80" spans="1:2" hidden="1" x14ac:dyDescent="0.3">
      <c r="A80" s="20" t="s">
        <v>21</v>
      </c>
      <c r="B80" s="42">
        <v>69.666666666666671</v>
      </c>
    </row>
    <row r="81" spans="1:2" hidden="1" x14ac:dyDescent="0.3">
      <c r="A81" s="20" t="s">
        <v>40</v>
      </c>
      <c r="B81" s="42">
        <v>69.666666666666671</v>
      </c>
    </row>
    <row r="82" spans="1:2" hidden="1" x14ac:dyDescent="0.3">
      <c r="A82" s="20" t="s">
        <v>43</v>
      </c>
      <c r="B82" s="42">
        <v>69.5</v>
      </c>
    </row>
    <row r="83" spans="1:2" hidden="1" x14ac:dyDescent="0.3">
      <c r="A83" s="20" t="s">
        <v>78</v>
      </c>
      <c r="B83" s="42">
        <v>69.166666666666671</v>
      </c>
    </row>
    <row r="84" spans="1:2" hidden="1" x14ac:dyDescent="0.3">
      <c r="A84" s="20" t="s">
        <v>53</v>
      </c>
      <c r="B84" s="42">
        <v>69</v>
      </c>
    </row>
    <row r="85" spans="1:2" hidden="1" x14ac:dyDescent="0.3">
      <c r="A85" s="20" t="s">
        <v>47</v>
      </c>
      <c r="B85" s="42">
        <v>68.166666666666657</v>
      </c>
    </row>
    <row r="86" spans="1:2" hidden="1" x14ac:dyDescent="0.3">
      <c r="A86" s="20" t="s">
        <v>50</v>
      </c>
      <c r="B86" s="42">
        <v>67.166666666666657</v>
      </c>
    </row>
    <row r="87" spans="1:2" hidden="1" x14ac:dyDescent="0.3">
      <c r="A87" s="20" t="s">
        <v>66</v>
      </c>
      <c r="B87" s="42">
        <v>67.166666666666657</v>
      </c>
    </row>
    <row r="88" spans="1:2" hidden="1" x14ac:dyDescent="0.3">
      <c r="A88" s="20" t="s">
        <v>65</v>
      </c>
      <c r="B88" s="42">
        <v>66.333333333333329</v>
      </c>
    </row>
    <row r="89" spans="1:2" hidden="1" x14ac:dyDescent="0.3">
      <c r="A89" s="20" t="s">
        <v>88</v>
      </c>
      <c r="B89" s="42">
        <v>66.333333333333329</v>
      </c>
    </row>
    <row r="90" spans="1:2" hidden="1" x14ac:dyDescent="0.3">
      <c r="A90" s="20" t="s">
        <v>23</v>
      </c>
      <c r="B90" s="42">
        <v>66.166666666666657</v>
      </c>
    </row>
    <row r="91" spans="1:2" hidden="1" x14ac:dyDescent="0.3">
      <c r="A91" s="20" t="s">
        <v>58</v>
      </c>
      <c r="B91" s="42">
        <v>66</v>
      </c>
    </row>
    <row r="92" spans="1:2" hidden="1" x14ac:dyDescent="0.3">
      <c r="A92" s="20" t="s">
        <v>38</v>
      </c>
      <c r="B92" s="42">
        <v>64.666666666666657</v>
      </c>
    </row>
    <row r="93" spans="1:2" hidden="1" x14ac:dyDescent="0.3">
      <c r="A93" s="20" t="s">
        <v>86</v>
      </c>
      <c r="B93" s="42">
        <v>64.333333333333329</v>
      </c>
    </row>
    <row r="94" spans="1:2" hidden="1" x14ac:dyDescent="0.3">
      <c r="A94" s="20" t="s">
        <v>32</v>
      </c>
      <c r="B94" s="42">
        <v>64.166666666666671</v>
      </c>
    </row>
    <row r="95" spans="1:2" hidden="1" x14ac:dyDescent="0.3">
      <c r="A95" s="20" t="s">
        <v>93</v>
      </c>
      <c r="B95" s="42">
        <v>63.666666666666671</v>
      </c>
    </row>
    <row r="96" spans="1:2" hidden="1" x14ac:dyDescent="0.3">
      <c r="A96" s="20" t="s">
        <v>25</v>
      </c>
      <c r="B96" s="42">
        <v>63.333333333333329</v>
      </c>
    </row>
    <row r="97" spans="1:2" hidden="1" x14ac:dyDescent="0.3">
      <c r="A97" s="20" t="s">
        <v>80</v>
      </c>
      <c r="B97" s="42">
        <v>62.666666666666671</v>
      </c>
    </row>
    <row r="98" spans="1:2" hidden="1" x14ac:dyDescent="0.3">
      <c r="A98" s="20" t="s">
        <v>28</v>
      </c>
      <c r="B98" s="42">
        <v>62.166666666666671</v>
      </c>
    </row>
    <row r="99" spans="1:2" hidden="1" x14ac:dyDescent="0.3">
      <c r="A99" s="20" t="s">
        <v>68</v>
      </c>
      <c r="B99" s="42">
        <v>61.5</v>
      </c>
    </row>
    <row r="100" spans="1:2" hidden="1" x14ac:dyDescent="0.3">
      <c r="A100" s="20" t="s">
        <v>103</v>
      </c>
      <c r="B100" s="42">
        <v>61.5</v>
      </c>
    </row>
    <row r="101" spans="1:2" hidden="1" x14ac:dyDescent="0.3">
      <c r="A101" s="20" t="s">
        <v>12</v>
      </c>
      <c r="B101" s="42">
        <v>59.833333333333336</v>
      </c>
    </row>
    <row r="102" spans="1:2" hidden="1" x14ac:dyDescent="0.3">
      <c r="A102" s="20" t="s">
        <v>15</v>
      </c>
      <c r="B102" s="42">
        <v>58.833333333333336</v>
      </c>
    </row>
    <row r="103" spans="1:2" hidden="1" x14ac:dyDescent="0.3">
      <c r="A103" s="20" t="s">
        <v>61</v>
      </c>
      <c r="B103" s="42">
        <v>56.499999999999993</v>
      </c>
    </row>
    <row r="104" spans="1:2" x14ac:dyDescent="0.3">
      <c r="A104" s="20" t="s">
        <v>158</v>
      </c>
      <c r="B104" s="42">
        <v>7785.4999999999964</v>
      </c>
    </row>
  </sheetData>
  <autoFilter ref="A3:C104" xr:uid="{47862480-BCA0-4A43-93E8-16F22F840FEE}">
    <filterColumn colId="2">
      <top10 val="10" filterVal="92.833333333333329"/>
    </filterColumn>
  </autoFilter>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B847E-74AE-4C81-B315-1F0A963D477B}">
  <dimension ref="A1:AA107"/>
  <sheetViews>
    <sheetView topLeftCell="P1" zoomScale="118" workbookViewId="0">
      <selection activeCell="Z2" sqref="Z2"/>
    </sheetView>
  </sheetViews>
  <sheetFormatPr defaultRowHeight="14.4" x14ac:dyDescent="0.3"/>
  <cols>
    <col min="1" max="1" width="10.33203125" customWidth="1"/>
    <col min="2" max="2" width="18.6640625" customWidth="1"/>
    <col min="8" max="8" width="13.33203125" customWidth="1"/>
    <col min="10" max="10" width="22.44140625" customWidth="1"/>
    <col min="11" max="11" width="20.77734375" customWidth="1"/>
    <col min="12" max="12" width="19.109375" customWidth="1"/>
    <col min="13" max="13" width="17.21875" customWidth="1"/>
    <col min="23" max="23" width="10.77734375" customWidth="1"/>
    <col min="24" max="24" width="14" customWidth="1"/>
    <col min="25" max="25" width="18.21875" customWidth="1"/>
    <col min="27" max="27" width="13.88671875" customWidth="1"/>
  </cols>
  <sheetData>
    <row r="1" spans="1:27" x14ac:dyDescent="0.3">
      <c r="A1" s="1" t="s">
        <v>0</v>
      </c>
      <c r="B1" s="1" t="s">
        <v>1</v>
      </c>
      <c r="C1" s="1" t="s">
        <v>2</v>
      </c>
      <c r="D1" s="1" t="s">
        <v>3</v>
      </c>
      <c r="E1" s="1" t="s">
        <v>4</v>
      </c>
      <c r="F1" s="1" t="s">
        <v>5</v>
      </c>
      <c r="G1" s="1" t="s">
        <v>6</v>
      </c>
      <c r="H1" s="1" t="s">
        <v>8</v>
      </c>
      <c r="I1" s="1" t="s">
        <v>7</v>
      </c>
      <c r="J1" s="1" t="s">
        <v>108</v>
      </c>
      <c r="K1" s="1" t="s">
        <v>107</v>
      </c>
      <c r="L1" s="1" t="s">
        <v>111</v>
      </c>
      <c r="M1" s="1" t="s">
        <v>155</v>
      </c>
      <c r="N1" s="1" t="s">
        <v>124</v>
      </c>
      <c r="O1" s="1" t="s">
        <v>113</v>
      </c>
      <c r="P1" s="1" t="s">
        <v>114</v>
      </c>
      <c r="Q1" s="1" t="s">
        <v>115</v>
      </c>
      <c r="R1" s="1" t="s">
        <v>112</v>
      </c>
      <c r="S1" s="1" t="s">
        <v>120</v>
      </c>
      <c r="T1" s="1"/>
      <c r="U1" s="1" t="s">
        <v>153</v>
      </c>
      <c r="V1" s="1" t="s">
        <v>127</v>
      </c>
      <c r="W1" s="1" t="s">
        <v>128</v>
      </c>
      <c r="X1" s="1" t="s">
        <v>160</v>
      </c>
      <c r="Y1" s="1" t="s">
        <v>144</v>
      </c>
      <c r="Z1" s="1" t="s">
        <v>145</v>
      </c>
      <c r="AA1" s="1" t="s">
        <v>154</v>
      </c>
    </row>
    <row r="2" spans="1:27" x14ac:dyDescent="0.3">
      <c r="A2">
        <v>1</v>
      </c>
      <c r="B2" t="s">
        <v>9</v>
      </c>
      <c r="C2">
        <v>86</v>
      </c>
      <c r="D2">
        <v>91</v>
      </c>
      <c r="E2">
        <v>92</v>
      </c>
      <c r="F2">
        <v>91</v>
      </c>
      <c r="G2">
        <v>88</v>
      </c>
      <c r="H2">
        <v>89</v>
      </c>
      <c r="I2">
        <f>SUM(C2:H2)</f>
        <v>537</v>
      </c>
      <c r="J2" t="str">
        <f>A2 &amp; " - " &amp; B2</f>
        <v>1 - Aiden Smith</v>
      </c>
      <c r="K2">
        <f>AVERAGE(C2:H2)</f>
        <v>89.5</v>
      </c>
      <c r="L2" t="str">
        <f>TRIM(B2)</f>
        <v>Aiden Smith</v>
      </c>
      <c r="M2" t="str">
        <f>LEFT(N2,5)</f>
        <v>89.5</v>
      </c>
      <c r="N2">
        <f>I2/600*100</f>
        <v>89.5</v>
      </c>
      <c r="O2" t="str">
        <f>IF(N2&gt;35,"PASS","Fail")</f>
        <v>PASS</v>
      </c>
      <c r="P2">
        <f>LEN(B2)</f>
        <v>11</v>
      </c>
      <c r="Q2" t="str">
        <f>LEFT(B2,4)</f>
        <v>Aide</v>
      </c>
      <c r="R2" t="str">
        <f>IF(N2&gt;90,"A+",IF(N2&gt;85,"A",IF(N2&gt;80,"B+",IF(N2&gt;70,"B",IF(N2&gt;60,"C+",IF(N2&gt;40,"C","Fail"))))))</f>
        <v>A</v>
      </c>
      <c r="S2" t="str">
        <f>IF(AND(E2&gt;90,F2&gt;85),"Excellent","Medium")</f>
        <v>Excellent</v>
      </c>
      <c r="T2">
        <v>1</v>
      </c>
      <c r="U2" t="str">
        <f>IF(OR(G2&gt;90,D2&gt;90),"GOOD","BAD")</f>
        <v>GOOD</v>
      </c>
      <c r="V2">
        <f>MAX(C2:H2)</f>
        <v>92</v>
      </c>
      <c r="W2">
        <f>MIN(C2:H2)</f>
        <v>86</v>
      </c>
      <c r="Y2" t="str">
        <f>IF(N2&gt;80,"Grant","Non-Grant")</f>
        <v>Grant</v>
      </c>
      <c r="Z2">
        <f>N2/9.5</f>
        <v>9.4210526315789469</v>
      </c>
      <c r="AA2" t="str">
        <f>LEFT(Z2,4)</f>
        <v>9.42</v>
      </c>
    </row>
    <row r="3" spans="1:27" x14ac:dyDescent="0.3">
      <c r="A3">
        <v>2</v>
      </c>
      <c r="B3" t="s">
        <v>10</v>
      </c>
      <c r="C3">
        <v>77</v>
      </c>
      <c r="D3">
        <v>64</v>
      </c>
      <c r="E3">
        <v>68</v>
      </c>
      <c r="F3">
        <v>66</v>
      </c>
      <c r="G3">
        <v>72</v>
      </c>
      <c r="H3">
        <v>74</v>
      </c>
      <c r="I3">
        <f t="shared" ref="I3:I66" si="0">SUM(C3:H3)</f>
        <v>421</v>
      </c>
      <c r="J3" t="str">
        <f t="shared" ref="J3:J66" si="1">A3 &amp; " - " &amp; B3</f>
        <v>2 - Olivia Johnson</v>
      </c>
      <c r="K3">
        <f>AVERAGE(C3:H3)</f>
        <v>70.166666666666671</v>
      </c>
      <c r="L3" t="str">
        <f t="shared" ref="L3:L66" si="2">TRIM(B3)</f>
        <v>Olivia Johnson</v>
      </c>
      <c r="M3" t="str">
        <f t="shared" ref="M3:M66" si="3">LEFT(N3,5)</f>
        <v>70.16</v>
      </c>
      <c r="N3">
        <f t="shared" ref="N3:N66" si="4">I3/600*100</f>
        <v>70.166666666666671</v>
      </c>
      <c r="O3" t="str">
        <f t="shared" ref="O3:O66" si="5">IF(N3&gt;35,"PASS","Fail")</f>
        <v>PASS</v>
      </c>
      <c r="P3">
        <f t="shared" ref="P3:P66" si="6">LEN(B3)</f>
        <v>14</v>
      </c>
      <c r="Q3" t="str">
        <f t="shared" ref="Q3:Q66" si="7">LEFT(B3,4)</f>
        <v>Oliv</v>
      </c>
      <c r="R3" t="str">
        <f t="shared" ref="R3:R66" si="8">IF(N3&gt;90,"A+",IF(N3&gt;85,"A",IF(N3&gt;80,"B+",IF(N3&gt;70,"B",IF(N3&gt;60,"C+",IF(N3&gt;40,"C","Fail"))))))</f>
        <v>B</v>
      </c>
      <c r="S3" t="str">
        <f t="shared" ref="S3:S66" si="9">IF(AND(E3&gt;90,F3&gt;85),"Excellent","Medium")</f>
        <v>Medium</v>
      </c>
      <c r="T3">
        <v>1</v>
      </c>
      <c r="U3" t="str">
        <f t="shared" ref="U3:U66" si="10">IF(OR(G3&gt;90,D3&gt;90),"GOOD","BAD")</f>
        <v>BAD</v>
      </c>
      <c r="V3">
        <f t="shared" ref="V3:V66" si="11">MAX(C3:H3)</f>
        <v>77</v>
      </c>
      <c r="W3">
        <f t="shared" ref="W3:W66" si="12">MIN(C3:H3)</f>
        <v>64</v>
      </c>
      <c r="Y3" t="str">
        <f t="shared" ref="Y3:Y66" si="13">IF(N3&gt;80,"Grant","Non-Grant")</f>
        <v>Non-Grant</v>
      </c>
      <c r="Z3">
        <f>N3/9.5</f>
        <v>7.3859649122807021</v>
      </c>
      <c r="AA3" t="str">
        <f t="shared" ref="AA3:AA66" si="14">LEFT(Z3,4)</f>
        <v>7.38</v>
      </c>
    </row>
    <row r="4" spans="1:27" x14ac:dyDescent="0.3">
      <c r="A4">
        <v>3</v>
      </c>
      <c r="B4" t="s">
        <v>109</v>
      </c>
      <c r="C4">
        <v>90</v>
      </c>
      <c r="D4">
        <v>85</v>
      </c>
      <c r="E4">
        <v>85</v>
      </c>
      <c r="F4">
        <v>78</v>
      </c>
      <c r="G4">
        <v>91</v>
      </c>
      <c r="H4">
        <v>97</v>
      </c>
      <c r="I4">
        <f t="shared" si="0"/>
        <v>526</v>
      </c>
      <c r="J4" t="str">
        <f>A4 &amp; " - " &amp; B4</f>
        <v>3 - Ethan    Williams</v>
      </c>
      <c r="K4">
        <f t="shared" ref="K4:K66" si="15">AVERAGE(C4:H4)</f>
        <v>87.666666666666671</v>
      </c>
      <c r="L4" t="str">
        <f t="shared" si="2"/>
        <v>Ethan Williams</v>
      </c>
      <c r="M4" t="str">
        <f t="shared" si="3"/>
        <v>87.66</v>
      </c>
      <c r="N4">
        <f t="shared" si="4"/>
        <v>87.666666666666671</v>
      </c>
      <c r="O4" t="str">
        <f t="shared" si="5"/>
        <v>PASS</v>
      </c>
      <c r="P4">
        <f t="shared" si="6"/>
        <v>17</v>
      </c>
      <c r="Q4" t="str">
        <f t="shared" si="7"/>
        <v>Etha</v>
      </c>
      <c r="R4" t="str">
        <f t="shared" si="8"/>
        <v>A</v>
      </c>
      <c r="S4" t="str">
        <f t="shared" si="9"/>
        <v>Medium</v>
      </c>
      <c r="T4">
        <v>1</v>
      </c>
      <c r="U4" t="str">
        <f>IF(OR(G4&gt;90,D4&gt;90),"GOOD","BAD")</f>
        <v>GOOD</v>
      </c>
      <c r="V4">
        <f t="shared" si="11"/>
        <v>97</v>
      </c>
      <c r="W4">
        <f t="shared" si="12"/>
        <v>78</v>
      </c>
      <c r="Y4" t="str">
        <f t="shared" si="13"/>
        <v>Grant</v>
      </c>
      <c r="Z4">
        <f t="shared" ref="Z3:Z66" si="16">N4/9.5</f>
        <v>9.2280701754385976</v>
      </c>
      <c r="AA4" t="str">
        <f t="shared" si="14"/>
        <v>9.22</v>
      </c>
    </row>
    <row r="5" spans="1:27" x14ac:dyDescent="0.3">
      <c r="A5">
        <v>4</v>
      </c>
      <c r="B5" t="s">
        <v>11</v>
      </c>
      <c r="C5">
        <v>68</v>
      </c>
      <c r="D5">
        <v>78</v>
      </c>
      <c r="E5">
        <v>77</v>
      </c>
      <c r="F5">
        <v>84</v>
      </c>
      <c r="G5">
        <v>67</v>
      </c>
      <c r="H5">
        <v>65</v>
      </c>
      <c r="I5">
        <f t="shared" si="0"/>
        <v>439</v>
      </c>
      <c r="J5" t="str">
        <f t="shared" si="1"/>
        <v>4 - Sophia Brown</v>
      </c>
      <c r="K5">
        <f t="shared" si="15"/>
        <v>73.166666666666671</v>
      </c>
      <c r="L5" t="str">
        <f t="shared" si="2"/>
        <v>Sophia Brown</v>
      </c>
      <c r="M5" t="str">
        <f t="shared" si="3"/>
        <v>73.16</v>
      </c>
      <c r="N5">
        <f t="shared" si="4"/>
        <v>73.166666666666671</v>
      </c>
      <c r="O5" t="str">
        <f t="shared" si="5"/>
        <v>PASS</v>
      </c>
      <c r="P5">
        <f t="shared" si="6"/>
        <v>12</v>
      </c>
      <c r="Q5" t="str">
        <f t="shared" si="7"/>
        <v>Soph</v>
      </c>
      <c r="R5" t="str">
        <f t="shared" si="8"/>
        <v>B</v>
      </c>
      <c r="S5" t="str">
        <f t="shared" si="9"/>
        <v>Medium</v>
      </c>
      <c r="T5">
        <v>1</v>
      </c>
      <c r="U5" t="str">
        <f t="shared" si="10"/>
        <v>BAD</v>
      </c>
      <c r="V5">
        <f t="shared" si="11"/>
        <v>84</v>
      </c>
      <c r="W5">
        <f t="shared" si="12"/>
        <v>65</v>
      </c>
      <c r="Y5" t="str">
        <f t="shared" si="13"/>
        <v>Non-Grant</v>
      </c>
      <c r="Z5">
        <f t="shared" si="16"/>
        <v>7.7017543859649127</v>
      </c>
      <c r="AA5" t="str">
        <f t="shared" si="14"/>
        <v>7.70</v>
      </c>
    </row>
    <row r="6" spans="1:27" x14ac:dyDescent="0.3">
      <c r="A6">
        <v>5</v>
      </c>
      <c r="B6" t="s">
        <v>12</v>
      </c>
      <c r="C6">
        <v>94</v>
      </c>
      <c r="D6">
        <v>90</v>
      </c>
      <c r="E6">
        <v>90</v>
      </c>
      <c r="F6">
        <v>95</v>
      </c>
      <c r="G6">
        <v>95</v>
      </c>
      <c r="H6">
        <v>90</v>
      </c>
      <c r="I6">
        <f t="shared" si="0"/>
        <v>554</v>
      </c>
      <c r="J6" t="str">
        <f t="shared" si="1"/>
        <v>5 - Liam Jones</v>
      </c>
      <c r="K6">
        <f t="shared" si="15"/>
        <v>92.333333333333329</v>
      </c>
      <c r="L6" t="str">
        <f t="shared" si="2"/>
        <v>Liam Jones</v>
      </c>
      <c r="M6" t="str">
        <f t="shared" si="3"/>
        <v>92.33</v>
      </c>
      <c r="N6">
        <f t="shared" si="4"/>
        <v>92.333333333333329</v>
      </c>
      <c r="O6" t="str">
        <f t="shared" si="5"/>
        <v>PASS</v>
      </c>
      <c r="P6">
        <f t="shared" si="6"/>
        <v>10</v>
      </c>
      <c r="Q6" t="str">
        <f t="shared" si="7"/>
        <v>Liam</v>
      </c>
      <c r="R6" t="str">
        <f t="shared" si="8"/>
        <v>A+</v>
      </c>
      <c r="S6" t="str">
        <f t="shared" si="9"/>
        <v>Medium</v>
      </c>
      <c r="T6">
        <v>1</v>
      </c>
      <c r="U6" t="str">
        <f t="shared" si="10"/>
        <v>GOOD</v>
      </c>
      <c r="V6">
        <f t="shared" si="11"/>
        <v>95</v>
      </c>
      <c r="W6">
        <f t="shared" si="12"/>
        <v>90</v>
      </c>
      <c r="Y6" t="str">
        <f t="shared" si="13"/>
        <v>Grant</v>
      </c>
      <c r="Z6">
        <f t="shared" si="16"/>
        <v>9.7192982456140342</v>
      </c>
      <c r="AA6" t="str">
        <f t="shared" si="14"/>
        <v>9.71</v>
      </c>
    </row>
    <row r="7" spans="1:27" x14ac:dyDescent="0.3">
      <c r="A7">
        <v>6</v>
      </c>
      <c r="B7" t="s">
        <v>13</v>
      </c>
      <c r="C7">
        <v>56</v>
      </c>
      <c r="D7">
        <v>56</v>
      </c>
      <c r="E7">
        <v>56</v>
      </c>
      <c r="F7">
        <v>73</v>
      </c>
      <c r="G7">
        <v>60</v>
      </c>
      <c r="H7">
        <v>58</v>
      </c>
      <c r="I7">
        <f t="shared" si="0"/>
        <v>359</v>
      </c>
      <c r="J7" t="str">
        <f t="shared" si="1"/>
        <v>6 - Ava Garcia</v>
      </c>
      <c r="K7">
        <f t="shared" si="15"/>
        <v>59.833333333333336</v>
      </c>
      <c r="L7" t="str">
        <f t="shared" si="2"/>
        <v>Ava Garcia</v>
      </c>
      <c r="M7" t="str">
        <f t="shared" si="3"/>
        <v>59.83</v>
      </c>
      <c r="N7">
        <f t="shared" si="4"/>
        <v>59.833333333333336</v>
      </c>
      <c r="O7" t="str">
        <f t="shared" si="5"/>
        <v>PASS</v>
      </c>
      <c r="P7">
        <f t="shared" si="6"/>
        <v>10</v>
      </c>
      <c r="Q7" t="str">
        <f t="shared" si="7"/>
        <v xml:space="preserve">Ava </v>
      </c>
      <c r="R7" t="str">
        <f t="shared" si="8"/>
        <v>C</v>
      </c>
      <c r="S7" t="str">
        <f t="shared" si="9"/>
        <v>Medium</v>
      </c>
      <c r="T7">
        <v>1</v>
      </c>
      <c r="U7" t="str">
        <f t="shared" si="10"/>
        <v>BAD</v>
      </c>
      <c r="V7">
        <f t="shared" si="11"/>
        <v>73</v>
      </c>
      <c r="W7">
        <f t="shared" si="12"/>
        <v>56</v>
      </c>
      <c r="Y7" t="str">
        <f t="shared" si="13"/>
        <v>Non-Grant</v>
      </c>
      <c r="Z7">
        <f t="shared" si="16"/>
        <v>6.2982456140350882</v>
      </c>
      <c r="AA7" t="str">
        <f t="shared" si="14"/>
        <v>6.29</v>
      </c>
    </row>
    <row r="8" spans="1:27" x14ac:dyDescent="0.3">
      <c r="A8">
        <v>7</v>
      </c>
      <c r="B8" t="s">
        <v>110</v>
      </c>
      <c r="C8">
        <v>73</v>
      </c>
      <c r="D8">
        <v>72</v>
      </c>
      <c r="E8">
        <v>74</v>
      </c>
      <c r="F8">
        <v>62</v>
      </c>
      <c r="G8">
        <v>84</v>
      </c>
      <c r="H8">
        <v>83</v>
      </c>
      <c r="I8">
        <f t="shared" si="0"/>
        <v>448</v>
      </c>
      <c r="J8" t="str">
        <f t="shared" si="1"/>
        <v>7 - Noah    Miller</v>
      </c>
      <c r="K8">
        <f t="shared" si="15"/>
        <v>74.666666666666671</v>
      </c>
      <c r="L8" t="str">
        <f t="shared" si="2"/>
        <v>Noah Miller</v>
      </c>
      <c r="M8" t="str">
        <f t="shared" si="3"/>
        <v>74.66</v>
      </c>
      <c r="N8">
        <f t="shared" si="4"/>
        <v>74.666666666666671</v>
      </c>
      <c r="O8" t="str">
        <f t="shared" si="5"/>
        <v>PASS</v>
      </c>
      <c r="P8">
        <f t="shared" si="6"/>
        <v>14</v>
      </c>
      <c r="Q8" t="str">
        <f t="shared" si="7"/>
        <v>Noah</v>
      </c>
      <c r="R8" t="str">
        <f t="shared" si="8"/>
        <v>B</v>
      </c>
      <c r="S8" t="str">
        <f t="shared" si="9"/>
        <v>Medium</v>
      </c>
      <c r="T8">
        <v>1</v>
      </c>
      <c r="U8" t="str">
        <f t="shared" si="10"/>
        <v>BAD</v>
      </c>
      <c r="V8">
        <f>MAX(C8:H8)</f>
        <v>84</v>
      </c>
      <c r="W8">
        <f t="shared" si="12"/>
        <v>62</v>
      </c>
      <c r="Y8" t="str">
        <f t="shared" si="13"/>
        <v>Non-Grant</v>
      </c>
      <c r="Z8">
        <f t="shared" si="16"/>
        <v>7.859649122807018</v>
      </c>
      <c r="AA8" t="str">
        <f t="shared" si="14"/>
        <v>7.85</v>
      </c>
    </row>
    <row r="9" spans="1:27" x14ac:dyDescent="0.3">
      <c r="A9">
        <v>8</v>
      </c>
      <c r="B9" t="s">
        <v>14</v>
      </c>
      <c r="C9">
        <v>89</v>
      </c>
      <c r="D9">
        <v>87</v>
      </c>
      <c r="E9">
        <v>88</v>
      </c>
      <c r="F9">
        <v>88</v>
      </c>
      <c r="G9">
        <v>78</v>
      </c>
      <c r="H9">
        <v>71</v>
      </c>
      <c r="I9">
        <f t="shared" si="0"/>
        <v>501</v>
      </c>
      <c r="J9" t="str">
        <f t="shared" si="1"/>
        <v>8 - Isabella Davis</v>
      </c>
      <c r="K9">
        <f t="shared" si="15"/>
        <v>83.5</v>
      </c>
      <c r="L9" t="str">
        <f t="shared" si="2"/>
        <v>Isabella Davis</v>
      </c>
      <c r="M9" t="str">
        <f t="shared" si="3"/>
        <v>83.5</v>
      </c>
      <c r="N9">
        <f t="shared" si="4"/>
        <v>83.5</v>
      </c>
      <c r="O9" t="str">
        <f t="shared" si="5"/>
        <v>PASS</v>
      </c>
      <c r="P9">
        <f t="shared" si="6"/>
        <v>14</v>
      </c>
      <c r="Q9" t="str">
        <f t="shared" si="7"/>
        <v>Isab</v>
      </c>
      <c r="R9" t="str">
        <f t="shared" si="8"/>
        <v>B+</v>
      </c>
      <c r="S9" t="str">
        <f t="shared" si="9"/>
        <v>Medium</v>
      </c>
      <c r="T9">
        <v>1</v>
      </c>
      <c r="U9" t="str">
        <f t="shared" si="10"/>
        <v>BAD</v>
      </c>
      <c r="V9">
        <f t="shared" si="11"/>
        <v>89</v>
      </c>
      <c r="W9">
        <f>MIN(C9:H9)</f>
        <v>71</v>
      </c>
      <c r="Y9" t="str">
        <f t="shared" si="13"/>
        <v>Grant</v>
      </c>
      <c r="Z9">
        <f t="shared" si="16"/>
        <v>8.7894736842105257</v>
      </c>
      <c r="AA9" t="str">
        <f t="shared" si="14"/>
        <v>8.78</v>
      </c>
    </row>
    <row r="10" spans="1:27" x14ac:dyDescent="0.3">
      <c r="A10">
        <v>9</v>
      </c>
      <c r="B10" t="s">
        <v>15</v>
      </c>
      <c r="C10">
        <v>92</v>
      </c>
      <c r="D10">
        <v>93</v>
      </c>
      <c r="E10">
        <v>93</v>
      </c>
      <c r="F10">
        <v>100</v>
      </c>
      <c r="G10">
        <v>99</v>
      </c>
      <c r="H10">
        <v>94</v>
      </c>
      <c r="I10">
        <f t="shared" si="0"/>
        <v>571</v>
      </c>
      <c r="J10" t="str">
        <f t="shared" si="1"/>
        <v>9 - Mason Martinez</v>
      </c>
      <c r="K10">
        <f t="shared" si="15"/>
        <v>95.166666666666671</v>
      </c>
      <c r="L10" t="str">
        <f t="shared" si="2"/>
        <v>Mason Martinez</v>
      </c>
      <c r="M10" t="str">
        <f t="shared" si="3"/>
        <v>95.16</v>
      </c>
      <c r="N10">
        <f t="shared" si="4"/>
        <v>95.166666666666671</v>
      </c>
      <c r="O10" t="str">
        <f t="shared" si="5"/>
        <v>PASS</v>
      </c>
      <c r="P10">
        <f t="shared" si="6"/>
        <v>14</v>
      </c>
      <c r="Q10" t="str">
        <f t="shared" si="7"/>
        <v>Maso</v>
      </c>
      <c r="R10" t="str">
        <f t="shared" si="8"/>
        <v>A+</v>
      </c>
      <c r="S10" t="str">
        <f t="shared" si="9"/>
        <v>Excellent</v>
      </c>
      <c r="T10">
        <v>1</v>
      </c>
      <c r="U10" t="str">
        <f t="shared" si="10"/>
        <v>GOOD</v>
      </c>
      <c r="V10">
        <f t="shared" si="11"/>
        <v>100</v>
      </c>
      <c r="W10">
        <f t="shared" si="12"/>
        <v>92</v>
      </c>
      <c r="Y10" t="str">
        <f t="shared" si="13"/>
        <v>Grant</v>
      </c>
      <c r="Z10">
        <f t="shared" si="16"/>
        <v>10.017543859649123</v>
      </c>
      <c r="AA10" t="str">
        <f t="shared" si="14"/>
        <v>10.0</v>
      </c>
    </row>
    <row r="11" spans="1:27" x14ac:dyDescent="0.3">
      <c r="A11">
        <v>10</v>
      </c>
      <c r="B11" t="s">
        <v>16</v>
      </c>
      <c r="C11">
        <v>27</v>
      </c>
      <c r="D11">
        <v>31</v>
      </c>
      <c r="E11">
        <v>30</v>
      </c>
      <c r="F11">
        <v>20</v>
      </c>
      <c r="G11">
        <v>25</v>
      </c>
      <c r="H11">
        <v>61</v>
      </c>
      <c r="I11">
        <f t="shared" si="0"/>
        <v>194</v>
      </c>
      <c r="J11" t="str">
        <f t="shared" si="1"/>
        <v>10 - Mia Rodriguez</v>
      </c>
      <c r="K11">
        <f t="shared" si="15"/>
        <v>32.333333333333336</v>
      </c>
      <c r="L11" t="str">
        <f t="shared" si="2"/>
        <v>Mia Rodriguez</v>
      </c>
      <c r="M11" t="str">
        <f t="shared" si="3"/>
        <v>32.33</v>
      </c>
      <c r="N11">
        <f t="shared" si="4"/>
        <v>32.333333333333329</v>
      </c>
      <c r="O11" t="str">
        <f t="shared" si="5"/>
        <v>Fail</v>
      </c>
      <c r="P11">
        <f t="shared" si="6"/>
        <v>13</v>
      </c>
      <c r="Q11" t="str">
        <f t="shared" si="7"/>
        <v xml:space="preserve">Mia </v>
      </c>
      <c r="R11" t="str">
        <f t="shared" si="8"/>
        <v>Fail</v>
      </c>
      <c r="S11" t="str">
        <f t="shared" si="9"/>
        <v>Medium</v>
      </c>
      <c r="T11">
        <v>1</v>
      </c>
      <c r="U11" t="str">
        <f t="shared" si="10"/>
        <v>BAD</v>
      </c>
      <c r="V11">
        <f t="shared" si="11"/>
        <v>61</v>
      </c>
      <c r="W11">
        <f t="shared" si="12"/>
        <v>20</v>
      </c>
      <c r="Y11" t="str">
        <f t="shared" si="13"/>
        <v>Non-Grant</v>
      </c>
      <c r="Z11">
        <f t="shared" si="16"/>
        <v>3.403508771929824</v>
      </c>
      <c r="AA11" t="str">
        <f t="shared" si="14"/>
        <v>3.40</v>
      </c>
    </row>
    <row r="12" spans="1:27" x14ac:dyDescent="0.3">
      <c r="A12">
        <v>11</v>
      </c>
      <c r="B12" t="s">
        <v>17</v>
      </c>
      <c r="C12">
        <v>79</v>
      </c>
      <c r="D12">
        <v>77</v>
      </c>
      <c r="E12">
        <v>79</v>
      </c>
      <c r="F12">
        <v>80</v>
      </c>
      <c r="G12">
        <v>86</v>
      </c>
      <c r="H12">
        <v>88</v>
      </c>
      <c r="I12">
        <f t="shared" si="0"/>
        <v>489</v>
      </c>
      <c r="J12" t="str">
        <f t="shared" si="1"/>
        <v>11 - Elijah Wilson</v>
      </c>
      <c r="K12">
        <f t="shared" si="15"/>
        <v>81.5</v>
      </c>
      <c r="L12" t="str">
        <f t="shared" si="2"/>
        <v>Elijah Wilson</v>
      </c>
      <c r="M12" t="str">
        <f t="shared" si="3"/>
        <v>81.5</v>
      </c>
      <c r="N12">
        <f t="shared" si="4"/>
        <v>81.5</v>
      </c>
      <c r="O12" t="str">
        <f t="shared" si="5"/>
        <v>PASS</v>
      </c>
      <c r="P12">
        <f t="shared" si="6"/>
        <v>13</v>
      </c>
      <c r="Q12" t="str">
        <f t="shared" si="7"/>
        <v>Elij</v>
      </c>
      <c r="R12" t="str">
        <f t="shared" si="8"/>
        <v>B+</v>
      </c>
      <c r="S12" t="str">
        <f t="shared" si="9"/>
        <v>Medium</v>
      </c>
      <c r="T12">
        <v>1</v>
      </c>
      <c r="U12" t="str">
        <f t="shared" si="10"/>
        <v>BAD</v>
      </c>
      <c r="V12">
        <f t="shared" si="11"/>
        <v>88</v>
      </c>
      <c r="W12">
        <f t="shared" si="12"/>
        <v>77</v>
      </c>
      <c r="Y12" t="str">
        <f t="shared" si="13"/>
        <v>Grant</v>
      </c>
      <c r="Z12">
        <f t="shared" si="16"/>
        <v>8.5789473684210531</v>
      </c>
      <c r="AA12" t="str">
        <f t="shared" si="14"/>
        <v>8.57</v>
      </c>
    </row>
    <row r="13" spans="1:27" x14ac:dyDescent="0.3">
      <c r="A13">
        <v>12</v>
      </c>
      <c r="B13" t="s">
        <v>18</v>
      </c>
      <c r="C13">
        <v>99</v>
      </c>
      <c r="D13">
        <v>88</v>
      </c>
      <c r="E13">
        <v>96</v>
      </c>
      <c r="F13">
        <v>92</v>
      </c>
      <c r="G13">
        <v>73</v>
      </c>
      <c r="H13">
        <v>69</v>
      </c>
      <c r="I13">
        <f t="shared" si="0"/>
        <v>517</v>
      </c>
      <c r="J13" t="str">
        <f t="shared" si="1"/>
        <v>12 - Charlotte Anderson</v>
      </c>
      <c r="K13">
        <f t="shared" si="15"/>
        <v>86.166666666666671</v>
      </c>
      <c r="L13" t="str">
        <f t="shared" si="2"/>
        <v>Charlotte Anderson</v>
      </c>
      <c r="M13" t="str">
        <f t="shared" si="3"/>
        <v>86.16</v>
      </c>
      <c r="N13">
        <f t="shared" si="4"/>
        <v>86.166666666666671</v>
      </c>
      <c r="O13" t="str">
        <f t="shared" si="5"/>
        <v>PASS</v>
      </c>
      <c r="P13">
        <f t="shared" si="6"/>
        <v>18</v>
      </c>
      <c r="Q13" t="str">
        <f t="shared" si="7"/>
        <v>Char</v>
      </c>
      <c r="R13" t="str">
        <f t="shared" si="8"/>
        <v>A</v>
      </c>
      <c r="S13" t="str">
        <f t="shared" si="9"/>
        <v>Excellent</v>
      </c>
      <c r="T13">
        <v>1</v>
      </c>
      <c r="U13" t="str">
        <f t="shared" si="10"/>
        <v>BAD</v>
      </c>
      <c r="V13">
        <f t="shared" si="11"/>
        <v>99</v>
      </c>
      <c r="W13">
        <f t="shared" si="12"/>
        <v>69</v>
      </c>
      <c r="Y13" t="str">
        <f t="shared" si="13"/>
        <v>Grant</v>
      </c>
      <c r="Z13">
        <f t="shared" si="16"/>
        <v>9.0701754385964914</v>
      </c>
      <c r="AA13" t="str">
        <f t="shared" si="14"/>
        <v>9.07</v>
      </c>
    </row>
    <row r="14" spans="1:27" x14ac:dyDescent="0.3">
      <c r="A14">
        <v>13</v>
      </c>
      <c r="B14" t="s">
        <v>19</v>
      </c>
      <c r="C14">
        <v>66</v>
      </c>
      <c r="D14">
        <v>66</v>
      </c>
      <c r="E14">
        <v>67</v>
      </c>
      <c r="F14">
        <v>69</v>
      </c>
      <c r="G14">
        <v>92</v>
      </c>
      <c r="H14">
        <v>92</v>
      </c>
      <c r="I14">
        <f t="shared" si="0"/>
        <v>452</v>
      </c>
      <c r="J14" t="str">
        <f t="shared" si="1"/>
        <v>13 - James Taylor</v>
      </c>
      <c r="K14">
        <f t="shared" si="15"/>
        <v>75.333333333333329</v>
      </c>
      <c r="L14" t="str">
        <f t="shared" si="2"/>
        <v>James Taylor</v>
      </c>
      <c r="M14" t="str">
        <f t="shared" si="3"/>
        <v>75.33</v>
      </c>
      <c r="N14">
        <f t="shared" si="4"/>
        <v>75.333333333333329</v>
      </c>
      <c r="O14" t="str">
        <f t="shared" si="5"/>
        <v>PASS</v>
      </c>
      <c r="P14">
        <f t="shared" si="6"/>
        <v>12</v>
      </c>
      <c r="Q14" t="str">
        <f t="shared" si="7"/>
        <v>Jame</v>
      </c>
      <c r="R14" t="str">
        <f t="shared" si="8"/>
        <v>B</v>
      </c>
      <c r="S14" t="str">
        <f t="shared" si="9"/>
        <v>Medium</v>
      </c>
      <c r="T14">
        <v>1</v>
      </c>
      <c r="U14" t="str">
        <f t="shared" si="10"/>
        <v>GOOD</v>
      </c>
      <c r="V14">
        <f t="shared" si="11"/>
        <v>92</v>
      </c>
      <c r="W14">
        <f t="shared" si="12"/>
        <v>66</v>
      </c>
      <c r="Y14" t="str">
        <f t="shared" si="13"/>
        <v>Non-Grant</v>
      </c>
      <c r="Z14">
        <f t="shared" si="16"/>
        <v>7.9298245614035086</v>
      </c>
      <c r="AA14" t="str">
        <f t="shared" si="14"/>
        <v>7.92</v>
      </c>
    </row>
    <row r="15" spans="1:27" x14ac:dyDescent="0.3">
      <c r="A15">
        <v>14</v>
      </c>
      <c r="B15" t="s">
        <v>20</v>
      </c>
      <c r="C15">
        <v>91</v>
      </c>
      <c r="D15">
        <v>95</v>
      </c>
      <c r="E15">
        <v>94</v>
      </c>
      <c r="F15">
        <v>74</v>
      </c>
      <c r="G15">
        <v>65</v>
      </c>
      <c r="H15">
        <v>67</v>
      </c>
      <c r="I15">
        <f t="shared" si="0"/>
        <v>486</v>
      </c>
      <c r="J15" t="str">
        <f t="shared" si="1"/>
        <v>14 - Amelia Thomas</v>
      </c>
      <c r="K15">
        <f t="shared" si="15"/>
        <v>81</v>
      </c>
      <c r="L15" t="str">
        <f t="shared" si="2"/>
        <v>Amelia Thomas</v>
      </c>
      <c r="M15" t="str">
        <f t="shared" si="3"/>
        <v>81</v>
      </c>
      <c r="N15">
        <f t="shared" si="4"/>
        <v>81</v>
      </c>
      <c r="O15" t="str">
        <f t="shared" si="5"/>
        <v>PASS</v>
      </c>
      <c r="P15">
        <f t="shared" si="6"/>
        <v>13</v>
      </c>
      <c r="Q15" t="str">
        <f t="shared" si="7"/>
        <v>Amel</v>
      </c>
      <c r="R15" t="str">
        <f t="shared" si="8"/>
        <v>B+</v>
      </c>
      <c r="S15" t="str">
        <f t="shared" si="9"/>
        <v>Medium</v>
      </c>
      <c r="T15">
        <v>1</v>
      </c>
      <c r="U15" t="str">
        <f t="shared" si="10"/>
        <v>GOOD</v>
      </c>
      <c r="V15">
        <f t="shared" si="11"/>
        <v>95</v>
      </c>
      <c r="W15">
        <f t="shared" si="12"/>
        <v>65</v>
      </c>
      <c r="Y15" t="str">
        <f t="shared" si="13"/>
        <v>Grant</v>
      </c>
      <c r="Z15">
        <f t="shared" si="16"/>
        <v>8.526315789473685</v>
      </c>
      <c r="AA15" t="str">
        <f t="shared" si="14"/>
        <v>8.52</v>
      </c>
    </row>
    <row r="16" spans="1:27" x14ac:dyDescent="0.3">
      <c r="A16">
        <v>15</v>
      </c>
      <c r="B16" t="s">
        <v>21</v>
      </c>
      <c r="C16">
        <v>85</v>
      </c>
      <c r="D16">
        <v>84</v>
      </c>
      <c r="E16">
        <v>83</v>
      </c>
      <c r="F16">
        <v>89</v>
      </c>
      <c r="G16">
        <v>87</v>
      </c>
      <c r="H16">
        <v>86</v>
      </c>
      <c r="I16">
        <f t="shared" si="0"/>
        <v>514</v>
      </c>
      <c r="J16" t="str">
        <f t="shared" si="1"/>
        <v>15 - Benjamin Hernandez</v>
      </c>
      <c r="K16">
        <f t="shared" si="15"/>
        <v>85.666666666666671</v>
      </c>
      <c r="L16" t="str">
        <f t="shared" si="2"/>
        <v>Benjamin Hernandez</v>
      </c>
      <c r="M16" t="str">
        <f t="shared" si="3"/>
        <v>85.66</v>
      </c>
      <c r="N16">
        <f t="shared" si="4"/>
        <v>85.666666666666671</v>
      </c>
      <c r="O16" t="str">
        <f t="shared" si="5"/>
        <v>PASS</v>
      </c>
      <c r="P16">
        <f t="shared" si="6"/>
        <v>18</v>
      </c>
      <c r="Q16" t="str">
        <f t="shared" si="7"/>
        <v>Benj</v>
      </c>
      <c r="R16" t="str">
        <f t="shared" si="8"/>
        <v>A</v>
      </c>
      <c r="S16" t="str">
        <f t="shared" si="9"/>
        <v>Medium</v>
      </c>
      <c r="T16">
        <v>1</v>
      </c>
      <c r="U16" t="str">
        <f t="shared" si="10"/>
        <v>BAD</v>
      </c>
      <c r="V16">
        <f t="shared" si="11"/>
        <v>89</v>
      </c>
      <c r="W16">
        <f t="shared" si="12"/>
        <v>83</v>
      </c>
      <c r="Y16" t="str">
        <f t="shared" si="13"/>
        <v>Grant</v>
      </c>
      <c r="Z16">
        <f t="shared" si="16"/>
        <v>9.0175438596491233</v>
      </c>
      <c r="AA16" t="str">
        <f t="shared" si="14"/>
        <v>9.01</v>
      </c>
    </row>
    <row r="17" spans="1:27" x14ac:dyDescent="0.3">
      <c r="A17">
        <v>16</v>
      </c>
      <c r="B17" t="s">
        <v>22</v>
      </c>
      <c r="C17">
        <v>70</v>
      </c>
      <c r="D17">
        <v>70</v>
      </c>
      <c r="E17">
        <v>70</v>
      </c>
      <c r="F17">
        <v>63</v>
      </c>
      <c r="G17">
        <v>69</v>
      </c>
      <c r="H17">
        <v>76</v>
      </c>
      <c r="I17">
        <f t="shared" si="0"/>
        <v>418</v>
      </c>
      <c r="J17" t="str">
        <f t="shared" si="1"/>
        <v>16 - Harper Moore</v>
      </c>
      <c r="K17">
        <f t="shared" si="15"/>
        <v>69.666666666666671</v>
      </c>
      <c r="L17" t="str">
        <f t="shared" si="2"/>
        <v>Harper Moore</v>
      </c>
      <c r="M17" t="str">
        <f t="shared" si="3"/>
        <v>69.66</v>
      </c>
      <c r="N17">
        <f t="shared" si="4"/>
        <v>69.666666666666671</v>
      </c>
      <c r="O17" t="str">
        <f t="shared" si="5"/>
        <v>PASS</v>
      </c>
      <c r="P17">
        <f t="shared" si="6"/>
        <v>12</v>
      </c>
      <c r="Q17" t="str">
        <f t="shared" si="7"/>
        <v>Harp</v>
      </c>
      <c r="R17" t="str">
        <f t="shared" si="8"/>
        <v>C+</v>
      </c>
      <c r="S17" t="str">
        <f t="shared" si="9"/>
        <v>Medium</v>
      </c>
      <c r="T17">
        <v>1</v>
      </c>
      <c r="U17" t="str">
        <f t="shared" si="10"/>
        <v>BAD</v>
      </c>
      <c r="V17">
        <f t="shared" si="11"/>
        <v>76</v>
      </c>
      <c r="W17">
        <f t="shared" si="12"/>
        <v>63</v>
      </c>
      <c r="Y17" t="str">
        <f t="shared" si="13"/>
        <v>Non-Grant</v>
      </c>
      <c r="Z17">
        <f t="shared" si="16"/>
        <v>7.3333333333333339</v>
      </c>
      <c r="AA17" t="str">
        <f t="shared" si="14"/>
        <v>7.33</v>
      </c>
    </row>
    <row r="18" spans="1:27" x14ac:dyDescent="0.3">
      <c r="A18">
        <v>17</v>
      </c>
      <c r="B18" t="s">
        <v>23</v>
      </c>
      <c r="C18">
        <v>63</v>
      </c>
      <c r="D18">
        <v>63</v>
      </c>
      <c r="E18">
        <v>65</v>
      </c>
      <c r="F18">
        <v>97</v>
      </c>
      <c r="G18">
        <v>98</v>
      </c>
      <c r="H18">
        <v>99</v>
      </c>
      <c r="I18">
        <f t="shared" si="0"/>
        <v>485</v>
      </c>
      <c r="J18" t="str">
        <f t="shared" si="1"/>
        <v>17 - Lucas Martin</v>
      </c>
      <c r="K18">
        <f t="shared" si="15"/>
        <v>80.833333333333329</v>
      </c>
      <c r="L18" t="str">
        <f t="shared" si="2"/>
        <v>Lucas Martin</v>
      </c>
      <c r="M18" t="str">
        <f t="shared" si="3"/>
        <v>80.83</v>
      </c>
      <c r="N18">
        <f t="shared" si="4"/>
        <v>80.833333333333329</v>
      </c>
      <c r="O18" t="str">
        <f t="shared" si="5"/>
        <v>PASS</v>
      </c>
      <c r="P18">
        <f t="shared" si="6"/>
        <v>12</v>
      </c>
      <c r="Q18" t="str">
        <f t="shared" si="7"/>
        <v>Luca</v>
      </c>
      <c r="R18" t="str">
        <f t="shared" si="8"/>
        <v>B+</v>
      </c>
      <c r="S18" t="str">
        <f t="shared" si="9"/>
        <v>Medium</v>
      </c>
      <c r="T18">
        <v>1</v>
      </c>
      <c r="U18" t="str">
        <f t="shared" si="10"/>
        <v>GOOD</v>
      </c>
      <c r="V18">
        <f t="shared" si="11"/>
        <v>99</v>
      </c>
      <c r="W18">
        <f t="shared" si="12"/>
        <v>63</v>
      </c>
      <c r="Y18" t="str">
        <f t="shared" si="13"/>
        <v>Grant</v>
      </c>
      <c r="Z18">
        <f t="shared" si="16"/>
        <v>8.5087719298245617</v>
      </c>
      <c r="AA18" t="str">
        <f t="shared" si="14"/>
        <v>8.50</v>
      </c>
    </row>
    <row r="19" spans="1:27" x14ac:dyDescent="0.3">
      <c r="A19">
        <v>18</v>
      </c>
      <c r="B19" t="s">
        <v>24</v>
      </c>
      <c r="C19">
        <v>74</v>
      </c>
      <c r="D19">
        <v>74</v>
      </c>
      <c r="E19">
        <v>73</v>
      </c>
      <c r="F19">
        <v>59</v>
      </c>
      <c r="G19">
        <v>62</v>
      </c>
      <c r="H19">
        <v>55</v>
      </c>
      <c r="I19">
        <f t="shared" si="0"/>
        <v>397</v>
      </c>
      <c r="J19" t="str">
        <f t="shared" si="1"/>
        <v>18 - Evelyn Jackson</v>
      </c>
      <c r="K19">
        <f t="shared" si="15"/>
        <v>66.166666666666671</v>
      </c>
      <c r="L19" t="str">
        <f t="shared" si="2"/>
        <v>Evelyn Jackson</v>
      </c>
      <c r="M19" t="str">
        <f t="shared" si="3"/>
        <v>66.16</v>
      </c>
      <c r="N19">
        <f t="shared" si="4"/>
        <v>66.166666666666657</v>
      </c>
      <c r="O19" t="str">
        <f t="shared" si="5"/>
        <v>PASS</v>
      </c>
      <c r="P19">
        <f t="shared" si="6"/>
        <v>14</v>
      </c>
      <c r="Q19" t="str">
        <f t="shared" si="7"/>
        <v>Evel</v>
      </c>
      <c r="R19" t="str">
        <f t="shared" si="8"/>
        <v>C+</v>
      </c>
      <c r="S19" t="str">
        <f t="shared" si="9"/>
        <v>Medium</v>
      </c>
      <c r="T19">
        <v>1</v>
      </c>
      <c r="U19" t="str">
        <f t="shared" si="10"/>
        <v>BAD</v>
      </c>
      <c r="V19">
        <f t="shared" si="11"/>
        <v>74</v>
      </c>
      <c r="W19">
        <f t="shared" si="12"/>
        <v>55</v>
      </c>
      <c r="Y19" t="str">
        <f t="shared" si="13"/>
        <v>Non-Grant</v>
      </c>
      <c r="Z19">
        <f t="shared" si="16"/>
        <v>6.9649122807017534</v>
      </c>
      <c r="AA19" t="str">
        <f t="shared" si="14"/>
        <v>6.96</v>
      </c>
    </row>
    <row r="20" spans="1:27" x14ac:dyDescent="0.3">
      <c r="A20">
        <v>19</v>
      </c>
      <c r="B20" t="s">
        <v>25</v>
      </c>
      <c r="C20">
        <v>80</v>
      </c>
      <c r="D20">
        <v>81</v>
      </c>
      <c r="E20">
        <v>82</v>
      </c>
      <c r="F20">
        <v>87</v>
      </c>
      <c r="G20">
        <v>90</v>
      </c>
      <c r="H20">
        <v>91</v>
      </c>
      <c r="I20">
        <f t="shared" si="0"/>
        <v>511</v>
      </c>
      <c r="J20" t="str">
        <f t="shared" si="1"/>
        <v>19 - Logan Thompson</v>
      </c>
      <c r="K20">
        <f t="shared" si="15"/>
        <v>85.166666666666671</v>
      </c>
      <c r="L20" t="str">
        <f t="shared" si="2"/>
        <v>Logan Thompson</v>
      </c>
      <c r="M20" t="str">
        <f t="shared" si="3"/>
        <v>85.16</v>
      </c>
      <c r="N20">
        <f t="shared" si="4"/>
        <v>85.166666666666671</v>
      </c>
      <c r="O20" t="str">
        <f t="shared" si="5"/>
        <v>PASS</v>
      </c>
      <c r="P20">
        <f t="shared" si="6"/>
        <v>14</v>
      </c>
      <c r="Q20" t="str">
        <f t="shared" si="7"/>
        <v>Loga</v>
      </c>
      <c r="R20" t="str">
        <f t="shared" si="8"/>
        <v>A</v>
      </c>
      <c r="S20" t="str">
        <f t="shared" si="9"/>
        <v>Medium</v>
      </c>
      <c r="T20">
        <v>1</v>
      </c>
      <c r="U20" t="str">
        <f t="shared" si="10"/>
        <v>BAD</v>
      </c>
      <c r="V20">
        <f t="shared" si="11"/>
        <v>91</v>
      </c>
      <c r="W20">
        <f t="shared" si="12"/>
        <v>80</v>
      </c>
      <c r="Y20" t="str">
        <f t="shared" si="13"/>
        <v>Grant</v>
      </c>
      <c r="Z20">
        <f t="shared" si="16"/>
        <v>8.9649122807017552</v>
      </c>
      <c r="AA20" t="str">
        <f t="shared" si="14"/>
        <v>8.96</v>
      </c>
    </row>
    <row r="21" spans="1:27" x14ac:dyDescent="0.3">
      <c r="A21">
        <v>20</v>
      </c>
      <c r="B21" t="s">
        <v>26</v>
      </c>
      <c r="C21">
        <v>55</v>
      </c>
      <c r="D21">
        <v>55</v>
      </c>
      <c r="E21">
        <v>55</v>
      </c>
      <c r="F21">
        <v>76</v>
      </c>
      <c r="G21">
        <v>76</v>
      </c>
      <c r="H21">
        <v>63</v>
      </c>
      <c r="I21">
        <f t="shared" si="0"/>
        <v>380</v>
      </c>
      <c r="J21" t="str">
        <f t="shared" si="1"/>
        <v>20 - Abigail White</v>
      </c>
      <c r="K21">
        <f t="shared" si="15"/>
        <v>63.333333333333336</v>
      </c>
      <c r="L21" t="str">
        <f t="shared" si="2"/>
        <v>Abigail White</v>
      </c>
      <c r="M21" t="str">
        <f t="shared" si="3"/>
        <v>63.33</v>
      </c>
      <c r="N21">
        <f t="shared" si="4"/>
        <v>63.333333333333329</v>
      </c>
      <c r="O21" t="str">
        <f t="shared" si="5"/>
        <v>PASS</v>
      </c>
      <c r="P21">
        <f t="shared" si="6"/>
        <v>13</v>
      </c>
      <c r="Q21" t="str">
        <f t="shared" si="7"/>
        <v>Abig</v>
      </c>
      <c r="R21" t="str">
        <f t="shared" si="8"/>
        <v>C+</v>
      </c>
      <c r="S21" t="str">
        <f t="shared" si="9"/>
        <v>Medium</v>
      </c>
      <c r="T21">
        <v>1</v>
      </c>
      <c r="U21" t="str">
        <f t="shared" si="10"/>
        <v>BAD</v>
      </c>
      <c r="V21">
        <f t="shared" si="11"/>
        <v>76</v>
      </c>
      <c r="W21">
        <f t="shared" si="12"/>
        <v>55</v>
      </c>
      <c r="Y21" t="str">
        <f t="shared" si="13"/>
        <v>Non-Grant</v>
      </c>
      <c r="Z21">
        <f t="shared" si="16"/>
        <v>6.6666666666666661</v>
      </c>
      <c r="AA21" t="str">
        <f t="shared" si="14"/>
        <v>6.66</v>
      </c>
    </row>
    <row r="22" spans="1:27" x14ac:dyDescent="0.3">
      <c r="A22">
        <v>21</v>
      </c>
      <c r="B22" t="s">
        <v>27</v>
      </c>
      <c r="C22">
        <v>98</v>
      </c>
      <c r="D22">
        <v>99</v>
      </c>
      <c r="E22">
        <v>98</v>
      </c>
      <c r="F22">
        <v>98</v>
      </c>
      <c r="G22">
        <v>97</v>
      </c>
      <c r="H22">
        <v>95</v>
      </c>
      <c r="I22">
        <f t="shared" si="0"/>
        <v>585</v>
      </c>
      <c r="J22" t="str">
        <f t="shared" si="1"/>
        <v>21 - Alexander Lee</v>
      </c>
      <c r="K22">
        <f t="shared" si="15"/>
        <v>97.5</v>
      </c>
      <c r="L22" t="str">
        <f t="shared" si="2"/>
        <v>Alexander Lee</v>
      </c>
      <c r="M22" t="str">
        <f t="shared" si="3"/>
        <v>97.5</v>
      </c>
      <c r="N22">
        <f t="shared" si="4"/>
        <v>97.5</v>
      </c>
      <c r="O22" t="str">
        <f t="shared" si="5"/>
        <v>PASS</v>
      </c>
      <c r="P22">
        <f t="shared" si="6"/>
        <v>13</v>
      </c>
      <c r="Q22" t="str">
        <f t="shared" si="7"/>
        <v>Alex</v>
      </c>
      <c r="R22" t="str">
        <f t="shared" si="8"/>
        <v>A+</v>
      </c>
      <c r="S22" t="str">
        <f t="shared" si="9"/>
        <v>Excellent</v>
      </c>
      <c r="T22">
        <v>1</v>
      </c>
      <c r="U22" t="str">
        <f t="shared" si="10"/>
        <v>GOOD</v>
      </c>
      <c r="V22">
        <f t="shared" si="11"/>
        <v>99</v>
      </c>
      <c r="W22">
        <f t="shared" si="12"/>
        <v>95</v>
      </c>
      <c r="Y22" t="str">
        <f t="shared" si="13"/>
        <v>Grant</v>
      </c>
      <c r="Z22">
        <f t="shared" si="16"/>
        <v>10.263157894736842</v>
      </c>
      <c r="AA22" t="str">
        <f t="shared" si="14"/>
        <v>10.2</v>
      </c>
    </row>
    <row r="23" spans="1:27" x14ac:dyDescent="0.3">
      <c r="A23">
        <v>22</v>
      </c>
      <c r="B23" t="s">
        <v>28</v>
      </c>
      <c r="C23">
        <v>87</v>
      </c>
      <c r="D23">
        <v>86</v>
      </c>
      <c r="E23">
        <v>87</v>
      </c>
      <c r="F23">
        <v>70</v>
      </c>
      <c r="G23">
        <v>71</v>
      </c>
      <c r="H23">
        <v>72</v>
      </c>
      <c r="I23">
        <f t="shared" si="0"/>
        <v>473</v>
      </c>
      <c r="J23" t="str">
        <f t="shared" si="1"/>
        <v>22 - Emily Harris</v>
      </c>
      <c r="K23">
        <f t="shared" si="15"/>
        <v>78.833333333333329</v>
      </c>
      <c r="L23" t="str">
        <f t="shared" si="2"/>
        <v>Emily Harris</v>
      </c>
      <c r="M23" t="str">
        <f t="shared" si="3"/>
        <v>78.83</v>
      </c>
      <c r="N23">
        <f t="shared" si="4"/>
        <v>78.833333333333329</v>
      </c>
      <c r="O23" t="str">
        <f t="shared" si="5"/>
        <v>PASS</v>
      </c>
      <c r="P23">
        <f t="shared" si="6"/>
        <v>12</v>
      </c>
      <c r="Q23" t="str">
        <f t="shared" si="7"/>
        <v>Emil</v>
      </c>
      <c r="R23" t="str">
        <f t="shared" si="8"/>
        <v>B</v>
      </c>
      <c r="S23" t="str">
        <f t="shared" si="9"/>
        <v>Medium</v>
      </c>
      <c r="T23">
        <v>1</v>
      </c>
      <c r="U23" t="str">
        <f t="shared" si="10"/>
        <v>BAD</v>
      </c>
      <c r="V23">
        <f t="shared" si="11"/>
        <v>87</v>
      </c>
      <c r="W23">
        <f t="shared" si="12"/>
        <v>70</v>
      </c>
      <c r="Y23" t="str">
        <f t="shared" si="13"/>
        <v>Non-Grant</v>
      </c>
      <c r="Z23">
        <f t="shared" si="16"/>
        <v>8.2982456140350873</v>
      </c>
      <c r="AA23" t="str">
        <f t="shared" si="14"/>
        <v>8.29</v>
      </c>
    </row>
    <row r="24" spans="1:27" x14ac:dyDescent="0.3">
      <c r="A24">
        <v>23</v>
      </c>
      <c r="B24" t="s">
        <v>29</v>
      </c>
      <c r="C24">
        <v>64</v>
      </c>
      <c r="D24">
        <v>68</v>
      </c>
      <c r="E24">
        <v>66</v>
      </c>
      <c r="F24">
        <v>35</v>
      </c>
      <c r="G24">
        <v>55</v>
      </c>
      <c r="H24">
        <v>30</v>
      </c>
      <c r="I24">
        <f t="shared" si="0"/>
        <v>318</v>
      </c>
      <c r="J24" t="str">
        <f t="shared" si="1"/>
        <v>23 - Daniel Clark</v>
      </c>
      <c r="K24">
        <f t="shared" si="15"/>
        <v>53</v>
      </c>
      <c r="L24" t="str">
        <f t="shared" si="2"/>
        <v>Daniel Clark</v>
      </c>
      <c r="M24" t="str">
        <f t="shared" si="3"/>
        <v>53</v>
      </c>
      <c r="N24">
        <f t="shared" si="4"/>
        <v>53</v>
      </c>
      <c r="O24" t="str">
        <f t="shared" si="5"/>
        <v>PASS</v>
      </c>
      <c r="P24">
        <f t="shared" si="6"/>
        <v>12</v>
      </c>
      <c r="Q24" t="str">
        <f t="shared" si="7"/>
        <v>Dani</v>
      </c>
      <c r="R24" t="str">
        <f t="shared" si="8"/>
        <v>C</v>
      </c>
      <c r="S24" t="str">
        <f t="shared" si="9"/>
        <v>Medium</v>
      </c>
      <c r="T24">
        <v>1</v>
      </c>
      <c r="U24" t="str">
        <f t="shared" si="10"/>
        <v>BAD</v>
      </c>
      <c r="V24">
        <f t="shared" si="11"/>
        <v>68</v>
      </c>
      <c r="W24">
        <f t="shared" si="12"/>
        <v>30</v>
      </c>
      <c r="Y24" t="str">
        <f t="shared" si="13"/>
        <v>Non-Grant</v>
      </c>
      <c r="Z24">
        <f t="shared" si="16"/>
        <v>5.5789473684210522</v>
      </c>
      <c r="AA24" t="str">
        <f t="shared" si="14"/>
        <v>5.57</v>
      </c>
    </row>
    <row r="25" spans="1:27" x14ac:dyDescent="0.3">
      <c r="A25">
        <v>24</v>
      </c>
      <c r="B25" t="s">
        <v>30</v>
      </c>
      <c r="C25">
        <v>88</v>
      </c>
      <c r="D25">
        <v>89</v>
      </c>
      <c r="E25">
        <v>89</v>
      </c>
      <c r="F25">
        <v>85</v>
      </c>
      <c r="G25">
        <v>89</v>
      </c>
      <c r="H25">
        <v>87</v>
      </c>
      <c r="I25">
        <f t="shared" si="0"/>
        <v>527</v>
      </c>
      <c r="J25" t="str">
        <f t="shared" si="1"/>
        <v>24 - Ella Lewis</v>
      </c>
      <c r="K25">
        <f t="shared" si="15"/>
        <v>87.833333333333329</v>
      </c>
      <c r="L25" t="str">
        <f t="shared" si="2"/>
        <v>Ella Lewis</v>
      </c>
      <c r="M25" t="str">
        <f t="shared" si="3"/>
        <v>87.83</v>
      </c>
      <c r="N25">
        <f t="shared" si="4"/>
        <v>87.833333333333329</v>
      </c>
      <c r="O25" t="str">
        <f t="shared" si="5"/>
        <v>PASS</v>
      </c>
      <c r="P25">
        <f t="shared" si="6"/>
        <v>10</v>
      </c>
      <c r="Q25" t="str">
        <f t="shared" si="7"/>
        <v>Ella</v>
      </c>
      <c r="R25" t="str">
        <f t="shared" si="8"/>
        <v>A</v>
      </c>
      <c r="S25" t="str">
        <f t="shared" si="9"/>
        <v>Medium</v>
      </c>
      <c r="T25">
        <v>1</v>
      </c>
      <c r="U25" t="str">
        <f t="shared" si="10"/>
        <v>BAD</v>
      </c>
      <c r="V25">
        <f t="shared" si="11"/>
        <v>89</v>
      </c>
      <c r="W25">
        <f t="shared" si="12"/>
        <v>85</v>
      </c>
      <c r="Y25" t="str">
        <f t="shared" si="13"/>
        <v>Grant</v>
      </c>
      <c r="Z25">
        <f t="shared" si="16"/>
        <v>9.2456140350877192</v>
      </c>
      <c r="AA25" t="str">
        <f t="shared" si="14"/>
        <v>9.24</v>
      </c>
    </row>
    <row r="26" spans="1:27" x14ac:dyDescent="0.3">
      <c r="A26">
        <v>25</v>
      </c>
      <c r="B26" t="s">
        <v>31</v>
      </c>
      <c r="C26">
        <v>76</v>
      </c>
      <c r="D26">
        <v>76</v>
      </c>
      <c r="E26">
        <v>76</v>
      </c>
      <c r="F26">
        <v>79</v>
      </c>
      <c r="G26">
        <v>74</v>
      </c>
      <c r="H26">
        <v>78</v>
      </c>
      <c r="I26">
        <f t="shared" si="0"/>
        <v>459</v>
      </c>
      <c r="J26" t="str">
        <f t="shared" si="1"/>
        <v>25 - Jacob Hall</v>
      </c>
      <c r="K26">
        <f t="shared" si="15"/>
        <v>76.5</v>
      </c>
      <c r="L26" t="str">
        <f t="shared" si="2"/>
        <v>Jacob Hall</v>
      </c>
      <c r="M26" t="str">
        <f t="shared" si="3"/>
        <v>76.5</v>
      </c>
      <c r="N26">
        <f t="shared" si="4"/>
        <v>76.5</v>
      </c>
      <c r="O26" t="str">
        <f t="shared" si="5"/>
        <v>PASS</v>
      </c>
      <c r="P26">
        <f t="shared" si="6"/>
        <v>10</v>
      </c>
      <c r="Q26" t="str">
        <f t="shared" si="7"/>
        <v>Jaco</v>
      </c>
      <c r="R26" t="str">
        <f t="shared" si="8"/>
        <v>B</v>
      </c>
      <c r="S26" t="str">
        <f t="shared" si="9"/>
        <v>Medium</v>
      </c>
      <c r="T26">
        <v>1</v>
      </c>
      <c r="U26" t="str">
        <f t="shared" si="10"/>
        <v>BAD</v>
      </c>
      <c r="V26">
        <f t="shared" si="11"/>
        <v>79</v>
      </c>
      <c r="W26">
        <f t="shared" si="12"/>
        <v>74</v>
      </c>
      <c r="Y26" t="str">
        <f t="shared" si="13"/>
        <v>Non-Grant</v>
      </c>
      <c r="Z26">
        <f t="shared" si="16"/>
        <v>8.0526315789473681</v>
      </c>
      <c r="AA26" t="str">
        <f t="shared" si="14"/>
        <v>8.05</v>
      </c>
    </row>
    <row r="27" spans="1:27" x14ac:dyDescent="0.3">
      <c r="A27">
        <v>26</v>
      </c>
      <c r="B27" t="s">
        <v>32</v>
      </c>
      <c r="C27">
        <v>95</v>
      </c>
      <c r="D27">
        <v>94</v>
      </c>
      <c r="E27">
        <v>95</v>
      </c>
      <c r="F27">
        <v>90</v>
      </c>
      <c r="G27">
        <v>93</v>
      </c>
      <c r="H27">
        <v>93</v>
      </c>
      <c r="I27">
        <f t="shared" si="0"/>
        <v>560</v>
      </c>
      <c r="J27" t="str">
        <f t="shared" si="1"/>
        <v>26 - Scarlett Young</v>
      </c>
      <c r="K27">
        <f t="shared" si="15"/>
        <v>93.333333333333329</v>
      </c>
      <c r="L27" t="str">
        <f t="shared" si="2"/>
        <v>Scarlett Young</v>
      </c>
      <c r="M27" t="str">
        <f t="shared" si="3"/>
        <v>93.33</v>
      </c>
      <c r="N27">
        <f t="shared" si="4"/>
        <v>93.333333333333329</v>
      </c>
      <c r="O27" t="str">
        <f t="shared" si="5"/>
        <v>PASS</v>
      </c>
      <c r="P27">
        <f t="shared" si="6"/>
        <v>14</v>
      </c>
      <c r="Q27" t="str">
        <f t="shared" si="7"/>
        <v>Scar</v>
      </c>
      <c r="R27" t="str">
        <f t="shared" si="8"/>
        <v>A+</v>
      </c>
      <c r="S27" t="str">
        <f t="shared" si="9"/>
        <v>Excellent</v>
      </c>
      <c r="T27">
        <v>1</v>
      </c>
      <c r="U27" t="str">
        <f t="shared" si="10"/>
        <v>GOOD</v>
      </c>
      <c r="V27">
        <f t="shared" si="11"/>
        <v>95</v>
      </c>
      <c r="W27">
        <f t="shared" si="12"/>
        <v>90</v>
      </c>
      <c r="Y27" t="str">
        <f t="shared" si="13"/>
        <v>Grant</v>
      </c>
      <c r="Z27">
        <f t="shared" si="16"/>
        <v>9.8245614035087723</v>
      </c>
      <c r="AA27" t="str">
        <f t="shared" si="14"/>
        <v>9.82</v>
      </c>
    </row>
    <row r="28" spans="1:27" x14ac:dyDescent="0.3">
      <c r="A28">
        <v>27</v>
      </c>
      <c r="B28" t="s">
        <v>33</v>
      </c>
      <c r="C28">
        <v>67</v>
      </c>
      <c r="D28">
        <v>67</v>
      </c>
      <c r="E28">
        <v>69</v>
      </c>
      <c r="F28">
        <v>55</v>
      </c>
      <c r="G28">
        <v>63</v>
      </c>
      <c r="H28">
        <v>64</v>
      </c>
      <c r="I28">
        <f t="shared" si="0"/>
        <v>385</v>
      </c>
      <c r="J28" t="str">
        <f t="shared" si="1"/>
        <v>27 - Michael Allen</v>
      </c>
      <c r="K28">
        <f t="shared" si="15"/>
        <v>64.166666666666671</v>
      </c>
      <c r="L28" t="str">
        <f t="shared" si="2"/>
        <v>Michael Allen</v>
      </c>
      <c r="M28" t="str">
        <f t="shared" si="3"/>
        <v>64.16</v>
      </c>
      <c r="N28">
        <f t="shared" si="4"/>
        <v>64.166666666666671</v>
      </c>
      <c r="O28" t="str">
        <f t="shared" si="5"/>
        <v>PASS</v>
      </c>
      <c r="P28">
        <f t="shared" si="6"/>
        <v>13</v>
      </c>
      <c r="Q28" t="str">
        <f t="shared" si="7"/>
        <v>Mich</v>
      </c>
      <c r="R28" t="str">
        <f t="shared" si="8"/>
        <v>C+</v>
      </c>
      <c r="S28" t="str">
        <f t="shared" si="9"/>
        <v>Medium</v>
      </c>
      <c r="T28">
        <v>1</v>
      </c>
      <c r="U28" t="str">
        <f t="shared" si="10"/>
        <v>BAD</v>
      </c>
      <c r="V28">
        <f t="shared" si="11"/>
        <v>69</v>
      </c>
      <c r="W28">
        <f t="shared" si="12"/>
        <v>55</v>
      </c>
      <c r="Y28" t="str">
        <f t="shared" si="13"/>
        <v>Non-Grant</v>
      </c>
      <c r="Z28">
        <f t="shared" si="16"/>
        <v>6.7543859649122808</v>
      </c>
      <c r="AA28" t="str">
        <f t="shared" si="14"/>
        <v>6.75</v>
      </c>
    </row>
    <row r="29" spans="1:27" x14ac:dyDescent="0.3">
      <c r="A29">
        <v>28</v>
      </c>
      <c r="B29" t="s">
        <v>34</v>
      </c>
      <c r="C29">
        <v>72</v>
      </c>
      <c r="D29">
        <v>73</v>
      </c>
      <c r="E29">
        <v>72</v>
      </c>
      <c r="F29">
        <v>93</v>
      </c>
      <c r="G29">
        <v>96</v>
      </c>
      <c r="H29">
        <v>96</v>
      </c>
      <c r="I29">
        <f t="shared" si="0"/>
        <v>502</v>
      </c>
      <c r="J29" t="str">
        <f t="shared" si="1"/>
        <v>28 - Grace King</v>
      </c>
      <c r="K29">
        <f t="shared" si="15"/>
        <v>83.666666666666671</v>
      </c>
      <c r="L29" t="str">
        <f t="shared" si="2"/>
        <v>Grace King</v>
      </c>
      <c r="M29" t="str">
        <f t="shared" si="3"/>
        <v>83.66</v>
      </c>
      <c r="N29">
        <f t="shared" si="4"/>
        <v>83.666666666666671</v>
      </c>
      <c r="O29" t="str">
        <f t="shared" si="5"/>
        <v>PASS</v>
      </c>
      <c r="P29">
        <f t="shared" si="6"/>
        <v>10</v>
      </c>
      <c r="Q29" t="str">
        <f t="shared" si="7"/>
        <v>Grac</v>
      </c>
      <c r="R29" t="str">
        <f t="shared" si="8"/>
        <v>B+</v>
      </c>
      <c r="S29" t="str">
        <f t="shared" si="9"/>
        <v>Medium</v>
      </c>
      <c r="T29">
        <v>1</v>
      </c>
      <c r="U29" t="str">
        <f t="shared" si="10"/>
        <v>GOOD</v>
      </c>
      <c r="V29">
        <f t="shared" si="11"/>
        <v>96</v>
      </c>
      <c r="W29">
        <f t="shared" si="12"/>
        <v>72</v>
      </c>
      <c r="Y29" t="str">
        <f t="shared" si="13"/>
        <v>Grant</v>
      </c>
      <c r="Z29">
        <f t="shared" si="16"/>
        <v>8.807017543859649</v>
      </c>
      <c r="AA29" t="str">
        <f t="shared" si="14"/>
        <v>8.80</v>
      </c>
    </row>
    <row r="30" spans="1:27" x14ac:dyDescent="0.3">
      <c r="A30">
        <v>29</v>
      </c>
      <c r="B30" t="s">
        <v>35</v>
      </c>
      <c r="C30">
        <v>83</v>
      </c>
      <c r="D30">
        <v>83</v>
      </c>
      <c r="E30">
        <v>84</v>
      </c>
      <c r="F30">
        <v>67</v>
      </c>
      <c r="G30">
        <v>59</v>
      </c>
      <c r="H30">
        <v>59</v>
      </c>
      <c r="I30">
        <f t="shared" si="0"/>
        <v>435</v>
      </c>
      <c r="J30" t="str">
        <f t="shared" si="1"/>
        <v>29 - Matthew Wright</v>
      </c>
      <c r="K30">
        <f t="shared" si="15"/>
        <v>72.5</v>
      </c>
      <c r="L30" t="str">
        <f t="shared" si="2"/>
        <v>Matthew Wright</v>
      </c>
      <c r="M30" t="str">
        <f t="shared" si="3"/>
        <v>72.5</v>
      </c>
      <c r="N30">
        <f t="shared" si="4"/>
        <v>72.5</v>
      </c>
      <c r="O30" t="str">
        <f t="shared" si="5"/>
        <v>PASS</v>
      </c>
      <c r="P30">
        <f t="shared" si="6"/>
        <v>14</v>
      </c>
      <c r="Q30" t="str">
        <f t="shared" si="7"/>
        <v>Matt</v>
      </c>
      <c r="R30" t="str">
        <f t="shared" si="8"/>
        <v>B</v>
      </c>
      <c r="S30" t="str">
        <f t="shared" si="9"/>
        <v>Medium</v>
      </c>
      <c r="T30">
        <v>1</v>
      </c>
      <c r="U30" t="str">
        <f t="shared" si="10"/>
        <v>BAD</v>
      </c>
      <c r="V30">
        <f t="shared" si="11"/>
        <v>84</v>
      </c>
      <c r="W30">
        <f t="shared" si="12"/>
        <v>59</v>
      </c>
      <c r="Y30" t="str">
        <f t="shared" si="13"/>
        <v>Non-Grant</v>
      </c>
      <c r="Z30">
        <f t="shared" si="16"/>
        <v>7.6315789473684212</v>
      </c>
      <c r="AA30" t="str">
        <f t="shared" si="14"/>
        <v>7.63</v>
      </c>
    </row>
    <row r="31" spans="1:27" x14ac:dyDescent="0.3">
      <c r="A31">
        <v>30</v>
      </c>
      <c r="B31" t="s">
        <v>36</v>
      </c>
      <c r="C31">
        <v>78</v>
      </c>
      <c r="D31">
        <v>79</v>
      </c>
      <c r="E31">
        <v>78</v>
      </c>
      <c r="F31">
        <v>83</v>
      </c>
      <c r="G31">
        <v>83</v>
      </c>
      <c r="H31">
        <v>85</v>
      </c>
      <c r="I31">
        <f t="shared" si="0"/>
        <v>486</v>
      </c>
      <c r="J31" t="str">
        <f t="shared" si="1"/>
        <v>30 - Lily Scott</v>
      </c>
      <c r="K31">
        <f t="shared" si="15"/>
        <v>81</v>
      </c>
      <c r="L31" t="str">
        <f t="shared" si="2"/>
        <v>Lily Scott</v>
      </c>
      <c r="M31" t="str">
        <f t="shared" si="3"/>
        <v>81</v>
      </c>
      <c r="N31">
        <f t="shared" si="4"/>
        <v>81</v>
      </c>
      <c r="O31" t="str">
        <f t="shared" si="5"/>
        <v>PASS</v>
      </c>
      <c r="P31">
        <f t="shared" si="6"/>
        <v>10</v>
      </c>
      <c r="Q31" t="str">
        <f t="shared" si="7"/>
        <v>Lily</v>
      </c>
      <c r="R31" t="str">
        <f t="shared" si="8"/>
        <v>B+</v>
      </c>
      <c r="S31" t="str">
        <f t="shared" si="9"/>
        <v>Medium</v>
      </c>
      <c r="T31">
        <v>1</v>
      </c>
      <c r="U31" t="str">
        <f t="shared" si="10"/>
        <v>BAD</v>
      </c>
      <c r="V31">
        <f t="shared" si="11"/>
        <v>85</v>
      </c>
      <c r="W31">
        <f t="shared" si="12"/>
        <v>78</v>
      </c>
      <c r="Y31" t="str">
        <f t="shared" si="13"/>
        <v>Grant</v>
      </c>
      <c r="Z31">
        <f t="shared" si="16"/>
        <v>8.526315789473685</v>
      </c>
      <c r="AA31" t="str">
        <f t="shared" si="14"/>
        <v>8.52</v>
      </c>
    </row>
    <row r="32" spans="1:27" x14ac:dyDescent="0.3">
      <c r="A32">
        <v>31</v>
      </c>
      <c r="B32" t="s">
        <v>37</v>
      </c>
      <c r="C32">
        <v>97</v>
      </c>
      <c r="D32">
        <v>97</v>
      </c>
      <c r="E32">
        <v>97</v>
      </c>
      <c r="F32">
        <v>99</v>
      </c>
      <c r="G32">
        <v>100</v>
      </c>
      <c r="H32">
        <v>100</v>
      </c>
      <c r="I32">
        <f t="shared" si="0"/>
        <v>590</v>
      </c>
      <c r="J32" t="str">
        <f t="shared" si="1"/>
        <v>31 - Henry Green</v>
      </c>
      <c r="K32">
        <f t="shared" si="15"/>
        <v>98.333333333333329</v>
      </c>
      <c r="L32" t="str">
        <f t="shared" si="2"/>
        <v>Henry Green</v>
      </c>
      <c r="M32" t="str">
        <f t="shared" si="3"/>
        <v>98.33</v>
      </c>
      <c r="N32">
        <f t="shared" si="4"/>
        <v>98.333333333333329</v>
      </c>
      <c r="O32" t="str">
        <f t="shared" si="5"/>
        <v>PASS</v>
      </c>
      <c r="P32">
        <f t="shared" si="6"/>
        <v>11</v>
      </c>
      <c r="Q32" t="str">
        <f t="shared" si="7"/>
        <v>Henr</v>
      </c>
      <c r="R32" t="str">
        <f t="shared" si="8"/>
        <v>A+</v>
      </c>
      <c r="S32" t="str">
        <f t="shared" si="9"/>
        <v>Excellent</v>
      </c>
      <c r="T32">
        <v>1</v>
      </c>
      <c r="U32" t="str">
        <f t="shared" si="10"/>
        <v>GOOD</v>
      </c>
      <c r="V32">
        <f t="shared" si="11"/>
        <v>100</v>
      </c>
      <c r="W32">
        <f t="shared" si="12"/>
        <v>97</v>
      </c>
      <c r="Y32" t="str">
        <f t="shared" si="13"/>
        <v>Grant</v>
      </c>
      <c r="Z32">
        <f t="shared" si="16"/>
        <v>10.350877192982455</v>
      </c>
      <c r="AA32" t="str">
        <f t="shared" si="14"/>
        <v>10.3</v>
      </c>
    </row>
    <row r="33" spans="1:27" x14ac:dyDescent="0.3">
      <c r="A33">
        <v>32</v>
      </c>
      <c r="B33" t="s">
        <v>38</v>
      </c>
      <c r="C33">
        <v>23</v>
      </c>
      <c r="D33">
        <v>35</v>
      </c>
      <c r="E33">
        <v>32</v>
      </c>
      <c r="F33">
        <v>20</v>
      </c>
      <c r="G33">
        <v>19</v>
      </c>
      <c r="H33">
        <v>20</v>
      </c>
      <c r="I33">
        <f t="shared" si="0"/>
        <v>149</v>
      </c>
      <c r="J33" t="str">
        <f t="shared" si="1"/>
        <v>32 - Aria Adams</v>
      </c>
      <c r="K33">
        <f t="shared" si="15"/>
        <v>24.833333333333332</v>
      </c>
      <c r="L33" t="str">
        <f t="shared" si="2"/>
        <v>Aria Adams</v>
      </c>
      <c r="M33" t="str">
        <f t="shared" si="3"/>
        <v>24.83</v>
      </c>
      <c r="N33">
        <f t="shared" si="4"/>
        <v>24.833333333333332</v>
      </c>
      <c r="O33" t="str">
        <f t="shared" si="5"/>
        <v>Fail</v>
      </c>
      <c r="P33">
        <f t="shared" si="6"/>
        <v>10</v>
      </c>
      <c r="Q33" t="str">
        <f t="shared" si="7"/>
        <v>Aria</v>
      </c>
      <c r="R33" t="str">
        <f t="shared" si="8"/>
        <v>Fail</v>
      </c>
      <c r="S33" t="str">
        <f t="shared" si="9"/>
        <v>Medium</v>
      </c>
      <c r="T33">
        <v>1</v>
      </c>
      <c r="U33" t="str">
        <f t="shared" si="10"/>
        <v>BAD</v>
      </c>
      <c r="V33">
        <f t="shared" si="11"/>
        <v>35</v>
      </c>
      <c r="W33">
        <f t="shared" si="12"/>
        <v>19</v>
      </c>
      <c r="Y33" t="str">
        <f t="shared" si="13"/>
        <v>Non-Grant</v>
      </c>
      <c r="Z33">
        <f t="shared" si="16"/>
        <v>2.6140350877192979</v>
      </c>
      <c r="AA33" t="str">
        <f t="shared" si="14"/>
        <v>2.61</v>
      </c>
    </row>
    <row r="34" spans="1:27" x14ac:dyDescent="0.3">
      <c r="A34">
        <v>33</v>
      </c>
      <c r="B34" t="s">
        <v>39</v>
      </c>
      <c r="C34">
        <v>59</v>
      </c>
      <c r="D34">
        <v>59</v>
      </c>
      <c r="E34">
        <v>59</v>
      </c>
      <c r="F34">
        <v>71</v>
      </c>
      <c r="G34">
        <v>70</v>
      </c>
      <c r="H34">
        <v>70</v>
      </c>
      <c r="I34">
        <f t="shared" si="0"/>
        <v>388</v>
      </c>
      <c r="J34" t="str">
        <f t="shared" si="1"/>
        <v>33 - Jackson Baker</v>
      </c>
      <c r="K34">
        <f t="shared" si="15"/>
        <v>64.666666666666671</v>
      </c>
      <c r="L34" t="str">
        <f t="shared" si="2"/>
        <v>Jackson Baker</v>
      </c>
      <c r="M34" t="str">
        <f t="shared" si="3"/>
        <v>64.66</v>
      </c>
      <c r="N34">
        <f t="shared" si="4"/>
        <v>64.666666666666657</v>
      </c>
      <c r="O34" t="str">
        <f t="shared" si="5"/>
        <v>PASS</v>
      </c>
      <c r="P34">
        <f t="shared" si="6"/>
        <v>13</v>
      </c>
      <c r="Q34" t="str">
        <f t="shared" si="7"/>
        <v>Jack</v>
      </c>
      <c r="R34" t="str">
        <f t="shared" si="8"/>
        <v>C+</v>
      </c>
      <c r="S34" t="str">
        <f t="shared" si="9"/>
        <v>Medium</v>
      </c>
      <c r="T34">
        <v>1</v>
      </c>
      <c r="U34" t="str">
        <f t="shared" si="10"/>
        <v>BAD</v>
      </c>
      <c r="V34">
        <f t="shared" si="11"/>
        <v>71</v>
      </c>
      <c r="W34">
        <f t="shared" si="12"/>
        <v>59</v>
      </c>
      <c r="Y34" t="str">
        <f t="shared" si="13"/>
        <v>Non-Grant</v>
      </c>
      <c r="Z34">
        <f t="shared" si="16"/>
        <v>6.8070175438596481</v>
      </c>
      <c r="AA34" t="str">
        <f t="shared" si="14"/>
        <v>6.80</v>
      </c>
    </row>
    <row r="35" spans="1:27" x14ac:dyDescent="0.3">
      <c r="A35">
        <v>34</v>
      </c>
      <c r="B35" t="s">
        <v>40</v>
      </c>
      <c r="C35">
        <v>84</v>
      </c>
      <c r="D35">
        <v>80</v>
      </c>
      <c r="E35">
        <v>80</v>
      </c>
      <c r="F35">
        <v>81</v>
      </c>
      <c r="G35">
        <v>85</v>
      </c>
      <c r="H35">
        <v>84</v>
      </c>
      <c r="I35">
        <f t="shared" si="0"/>
        <v>494</v>
      </c>
      <c r="J35" t="str">
        <f t="shared" si="1"/>
        <v>34 - Zoe Nelson</v>
      </c>
      <c r="K35">
        <f t="shared" si="15"/>
        <v>82.333333333333329</v>
      </c>
      <c r="L35" t="str">
        <f t="shared" si="2"/>
        <v>Zoe Nelson</v>
      </c>
      <c r="M35" t="str">
        <f t="shared" si="3"/>
        <v>82.33</v>
      </c>
      <c r="N35">
        <f t="shared" si="4"/>
        <v>82.333333333333343</v>
      </c>
      <c r="O35" t="str">
        <f t="shared" si="5"/>
        <v>PASS</v>
      </c>
      <c r="P35">
        <f t="shared" si="6"/>
        <v>10</v>
      </c>
      <c r="Q35" t="str">
        <f t="shared" si="7"/>
        <v xml:space="preserve">Zoe </v>
      </c>
      <c r="R35" t="str">
        <f t="shared" si="8"/>
        <v>B+</v>
      </c>
      <c r="S35" t="str">
        <f t="shared" si="9"/>
        <v>Medium</v>
      </c>
      <c r="T35">
        <v>1</v>
      </c>
      <c r="U35" t="str">
        <f t="shared" si="10"/>
        <v>BAD</v>
      </c>
      <c r="V35">
        <f t="shared" si="11"/>
        <v>85</v>
      </c>
      <c r="W35">
        <f t="shared" si="12"/>
        <v>80</v>
      </c>
      <c r="Y35" t="str">
        <f t="shared" si="13"/>
        <v>Grant</v>
      </c>
      <c r="Z35">
        <f t="shared" si="16"/>
        <v>8.6666666666666679</v>
      </c>
      <c r="AA35" t="str">
        <f t="shared" si="14"/>
        <v>8.66</v>
      </c>
    </row>
    <row r="36" spans="1:27" x14ac:dyDescent="0.3">
      <c r="A36">
        <v>35</v>
      </c>
      <c r="B36" t="s">
        <v>41</v>
      </c>
      <c r="C36">
        <v>69</v>
      </c>
      <c r="D36">
        <v>69</v>
      </c>
      <c r="E36">
        <v>71</v>
      </c>
      <c r="F36">
        <v>86</v>
      </c>
      <c r="G36">
        <v>61</v>
      </c>
      <c r="H36">
        <v>62</v>
      </c>
      <c r="I36">
        <f t="shared" si="0"/>
        <v>418</v>
      </c>
      <c r="J36" t="str">
        <f t="shared" si="1"/>
        <v>35 - Sebastian Hill</v>
      </c>
      <c r="K36">
        <f t="shared" si="15"/>
        <v>69.666666666666671</v>
      </c>
      <c r="L36" t="str">
        <f t="shared" si="2"/>
        <v>Sebastian Hill</v>
      </c>
      <c r="M36" t="str">
        <f t="shared" si="3"/>
        <v>69.66</v>
      </c>
      <c r="N36">
        <f t="shared" si="4"/>
        <v>69.666666666666671</v>
      </c>
      <c r="O36" t="str">
        <f t="shared" si="5"/>
        <v>PASS</v>
      </c>
      <c r="P36">
        <f t="shared" si="6"/>
        <v>14</v>
      </c>
      <c r="Q36" t="str">
        <f t="shared" si="7"/>
        <v>Seba</v>
      </c>
      <c r="R36" t="str">
        <f t="shared" si="8"/>
        <v>C+</v>
      </c>
      <c r="S36" t="str">
        <f t="shared" si="9"/>
        <v>Medium</v>
      </c>
      <c r="T36">
        <v>1</v>
      </c>
      <c r="U36" t="str">
        <f t="shared" si="10"/>
        <v>BAD</v>
      </c>
      <c r="V36">
        <f t="shared" si="11"/>
        <v>86</v>
      </c>
      <c r="W36">
        <f t="shared" si="12"/>
        <v>61</v>
      </c>
      <c r="Y36" t="str">
        <f t="shared" si="13"/>
        <v>Non-Grant</v>
      </c>
      <c r="Z36">
        <f t="shared" si="16"/>
        <v>7.3333333333333339</v>
      </c>
      <c r="AA36" t="str">
        <f t="shared" si="14"/>
        <v>7.33</v>
      </c>
    </row>
    <row r="37" spans="1:27" x14ac:dyDescent="0.3">
      <c r="A37">
        <v>36</v>
      </c>
      <c r="B37" t="s">
        <v>42</v>
      </c>
      <c r="C37">
        <v>65</v>
      </c>
      <c r="D37">
        <v>65</v>
      </c>
      <c r="E37">
        <v>63</v>
      </c>
      <c r="F37">
        <v>65</v>
      </c>
      <c r="G37">
        <v>94</v>
      </c>
      <c r="H37">
        <v>98</v>
      </c>
      <c r="I37">
        <f t="shared" si="0"/>
        <v>450</v>
      </c>
      <c r="J37" t="str">
        <f t="shared" si="1"/>
        <v>36 - Nora Ramirez</v>
      </c>
      <c r="K37">
        <f t="shared" si="15"/>
        <v>75</v>
      </c>
      <c r="L37" t="str">
        <f t="shared" si="2"/>
        <v>Nora Ramirez</v>
      </c>
      <c r="M37" t="str">
        <f t="shared" si="3"/>
        <v>75</v>
      </c>
      <c r="N37">
        <f t="shared" si="4"/>
        <v>75</v>
      </c>
      <c r="O37" t="str">
        <f t="shared" si="5"/>
        <v>PASS</v>
      </c>
      <c r="P37">
        <f t="shared" si="6"/>
        <v>12</v>
      </c>
      <c r="Q37" t="str">
        <f t="shared" si="7"/>
        <v>Nora</v>
      </c>
      <c r="R37" t="str">
        <f t="shared" si="8"/>
        <v>B</v>
      </c>
      <c r="S37" t="str">
        <f t="shared" si="9"/>
        <v>Medium</v>
      </c>
      <c r="T37">
        <v>1</v>
      </c>
      <c r="U37" t="str">
        <f t="shared" si="10"/>
        <v>GOOD</v>
      </c>
      <c r="V37">
        <f t="shared" si="11"/>
        <v>98</v>
      </c>
      <c r="W37">
        <f t="shared" si="12"/>
        <v>63</v>
      </c>
      <c r="Y37" t="str">
        <f t="shared" si="13"/>
        <v>Non-Grant</v>
      </c>
      <c r="Z37">
        <f t="shared" si="16"/>
        <v>7.8947368421052628</v>
      </c>
      <c r="AA37" t="str">
        <f t="shared" si="14"/>
        <v>7.89</v>
      </c>
    </row>
    <row r="38" spans="1:27" x14ac:dyDescent="0.3">
      <c r="A38">
        <v>37</v>
      </c>
      <c r="B38" t="s">
        <v>43</v>
      </c>
      <c r="C38">
        <v>93</v>
      </c>
      <c r="D38">
        <v>91</v>
      </c>
      <c r="E38">
        <v>90</v>
      </c>
      <c r="F38">
        <v>94</v>
      </c>
      <c r="G38">
        <v>68</v>
      </c>
      <c r="H38">
        <v>68</v>
      </c>
      <c r="I38">
        <f t="shared" si="0"/>
        <v>504</v>
      </c>
      <c r="J38" t="str">
        <f t="shared" si="1"/>
        <v>37 - Jack Campbell</v>
      </c>
      <c r="K38">
        <f t="shared" si="15"/>
        <v>84</v>
      </c>
      <c r="L38" t="str">
        <f t="shared" si="2"/>
        <v>Jack Campbell</v>
      </c>
      <c r="M38" t="str">
        <f t="shared" si="3"/>
        <v>84</v>
      </c>
      <c r="N38">
        <f t="shared" si="4"/>
        <v>84</v>
      </c>
      <c r="O38" t="str">
        <f t="shared" si="5"/>
        <v>PASS</v>
      </c>
      <c r="P38">
        <f t="shared" si="6"/>
        <v>13</v>
      </c>
      <c r="Q38" t="str">
        <f t="shared" si="7"/>
        <v>Jack</v>
      </c>
      <c r="R38" t="str">
        <f t="shared" si="8"/>
        <v>B+</v>
      </c>
      <c r="S38" t="str">
        <f t="shared" si="9"/>
        <v>Medium</v>
      </c>
      <c r="T38">
        <v>1</v>
      </c>
      <c r="U38" t="str">
        <f t="shared" si="10"/>
        <v>GOOD</v>
      </c>
      <c r="V38">
        <f t="shared" si="11"/>
        <v>94</v>
      </c>
      <c r="W38">
        <f t="shared" si="12"/>
        <v>68</v>
      </c>
      <c r="Y38" t="str">
        <f t="shared" si="13"/>
        <v>Grant</v>
      </c>
      <c r="Z38">
        <f t="shared" si="16"/>
        <v>8.8421052631578956</v>
      </c>
      <c r="AA38" t="str">
        <f t="shared" si="14"/>
        <v>8.84</v>
      </c>
    </row>
    <row r="39" spans="1:27" x14ac:dyDescent="0.3">
      <c r="A39">
        <v>38</v>
      </c>
      <c r="B39" t="s">
        <v>44</v>
      </c>
      <c r="C39">
        <v>62</v>
      </c>
      <c r="D39">
        <v>62</v>
      </c>
      <c r="E39">
        <v>62</v>
      </c>
      <c r="F39">
        <v>75</v>
      </c>
      <c r="G39">
        <v>77</v>
      </c>
      <c r="H39">
        <v>79</v>
      </c>
      <c r="I39">
        <f t="shared" si="0"/>
        <v>417</v>
      </c>
      <c r="J39" t="str">
        <f t="shared" si="1"/>
        <v>38 - Chloe Mitchell</v>
      </c>
      <c r="K39">
        <f t="shared" si="15"/>
        <v>69.5</v>
      </c>
      <c r="L39" t="str">
        <f t="shared" si="2"/>
        <v>Chloe Mitchell</v>
      </c>
      <c r="M39" t="str">
        <f t="shared" si="3"/>
        <v>69.5</v>
      </c>
      <c r="N39">
        <f t="shared" si="4"/>
        <v>69.5</v>
      </c>
      <c r="O39" t="str">
        <f t="shared" si="5"/>
        <v>PASS</v>
      </c>
      <c r="P39">
        <f t="shared" si="6"/>
        <v>14</v>
      </c>
      <c r="Q39" t="str">
        <f t="shared" si="7"/>
        <v>Chlo</v>
      </c>
      <c r="R39" t="str">
        <f t="shared" si="8"/>
        <v>C+</v>
      </c>
      <c r="S39" t="str">
        <f t="shared" si="9"/>
        <v>Medium</v>
      </c>
      <c r="T39">
        <v>1</v>
      </c>
      <c r="U39" t="str">
        <f t="shared" si="10"/>
        <v>BAD</v>
      </c>
      <c r="V39">
        <f t="shared" si="11"/>
        <v>79</v>
      </c>
      <c r="W39">
        <f t="shared" si="12"/>
        <v>62</v>
      </c>
      <c r="Y39" t="str">
        <f t="shared" si="13"/>
        <v>Non-Grant</v>
      </c>
      <c r="Z39">
        <f t="shared" si="16"/>
        <v>7.3157894736842106</v>
      </c>
      <c r="AA39" t="str">
        <f t="shared" si="14"/>
        <v>7.31</v>
      </c>
    </row>
    <row r="40" spans="1:27" x14ac:dyDescent="0.3">
      <c r="A40">
        <v>39</v>
      </c>
      <c r="B40" t="s">
        <v>45</v>
      </c>
      <c r="C40">
        <v>89</v>
      </c>
      <c r="D40">
        <v>88</v>
      </c>
      <c r="E40">
        <v>86</v>
      </c>
      <c r="F40">
        <v>61</v>
      </c>
      <c r="G40">
        <v>56</v>
      </c>
      <c r="H40">
        <v>57</v>
      </c>
      <c r="I40">
        <f t="shared" si="0"/>
        <v>437</v>
      </c>
      <c r="J40" t="str">
        <f t="shared" si="1"/>
        <v>39 - Owen Roberts</v>
      </c>
      <c r="K40">
        <f t="shared" si="15"/>
        <v>72.833333333333329</v>
      </c>
      <c r="L40" t="str">
        <f t="shared" si="2"/>
        <v>Owen Roberts</v>
      </c>
      <c r="M40" t="str">
        <f t="shared" si="3"/>
        <v>72.83</v>
      </c>
      <c r="N40">
        <f t="shared" si="4"/>
        <v>72.833333333333343</v>
      </c>
      <c r="O40" t="str">
        <f t="shared" si="5"/>
        <v>PASS</v>
      </c>
      <c r="P40">
        <f t="shared" si="6"/>
        <v>12</v>
      </c>
      <c r="Q40" t="str">
        <f t="shared" si="7"/>
        <v>Owen</v>
      </c>
      <c r="R40" t="str">
        <f t="shared" si="8"/>
        <v>B</v>
      </c>
      <c r="S40" t="str">
        <f t="shared" si="9"/>
        <v>Medium</v>
      </c>
      <c r="T40">
        <v>1</v>
      </c>
      <c r="U40" t="str">
        <f t="shared" si="10"/>
        <v>BAD</v>
      </c>
      <c r="V40">
        <f t="shared" si="11"/>
        <v>89</v>
      </c>
      <c r="W40">
        <f t="shared" si="12"/>
        <v>56</v>
      </c>
      <c r="Y40" t="str">
        <f t="shared" si="13"/>
        <v>Non-Grant</v>
      </c>
      <c r="Z40">
        <f t="shared" si="16"/>
        <v>7.6666666666666679</v>
      </c>
      <c r="AA40" t="str">
        <f t="shared" si="14"/>
        <v>7.66</v>
      </c>
    </row>
    <row r="41" spans="1:27" x14ac:dyDescent="0.3">
      <c r="A41">
        <v>40</v>
      </c>
      <c r="B41" t="s">
        <v>46</v>
      </c>
      <c r="C41">
        <v>75</v>
      </c>
      <c r="D41">
        <v>75</v>
      </c>
      <c r="E41">
        <v>75</v>
      </c>
      <c r="F41">
        <v>96</v>
      </c>
      <c r="G41">
        <v>81</v>
      </c>
      <c r="H41">
        <v>81</v>
      </c>
      <c r="I41">
        <f t="shared" si="0"/>
        <v>483</v>
      </c>
      <c r="J41" t="str">
        <f t="shared" si="1"/>
        <v>40 - Victoria Carter</v>
      </c>
      <c r="K41">
        <f t="shared" si="15"/>
        <v>80.5</v>
      </c>
      <c r="L41" t="str">
        <f t="shared" si="2"/>
        <v>Victoria Carter</v>
      </c>
      <c r="M41" t="str">
        <f t="shared" si="3"/>
        <v>80.5</v>
      </c>
      <c r="N41">
        <f t="shared" si="4"/>
        <v>80.5</v>
      </c>
      <c r="O41" t="str">
        <f t="shared" si="5"/>
        <v>PASS</v>
      </c>
      <c r="P41">
        <f t="shared" si="6"/>
        <v>15</v>
      </c>
      <c r="Q41" t="str">
        <f t="shared" si="7"/>
        <v>Vict</v>
      </c>
      <c r="R41" t="str">
        <f t="shared" si="8"/>
        <v>B+</v>
      </c>
      <c r="S41" t="str">
        <f t="shared" si="9"/>
        <v>Medium</v>
      </c>
      <c r="T41">
        <v>1</v>
      </c>
      <c r="U41" t="str">
        <f t="shared" si="10"/>
        <v>BAD</v>
      </c>
      <c r="V41">
        <f t="shared" si="11"/>
        <v>96</v>
      </c>
      <c r="W41">
        <f t="shared" si="12"/>
        <v>75</v>
      </c>
      <c r="Y41" t="str">
        <f t="shared" si="13"/>
        <v>Grant</v>
      </c>
      <c r="Z41">
        <f t="shared" si="16"/>
        <v>8.473684210526315</v>
      </c>
      <c r="AA41" t="str">
        <f t="shared" si="14"/>
        <v>8.47</v>
      </c>
    </row>
    <row r="42" spans="1:27" x14ac:dyDescent="0.3">
      <c r="A42">
        <v>41</v>
      </c>
      <c r="B42" t="s">
        <v>47</v>
      </c>
      <c r="C42">
        <v>96</v>
      </c>
      <c r="D42">
        <v>96</v>
      </c>
      <c r="E42">
        <v>99</v>
      </c>
      <c r="F42">
        <v>58</v>
      </c>
      <c r="G42">
        <v>60</v>
      </c>
      <c r="H42">
        <v>73</v>
      </c>
      <c r="I42">
        <f t="shared" si="0"/>
        <v>482</v>
      </c>
      <c r="J42" t="str">
        <f t="shared" si="1"/>
        <v>41 - Gabriel Phillips</v>
      </c>
      <c r="K42">
        <f t="shared" si="15"/>
        <v>80.333333333333329</v>
      </c>
      <c r="L42" t="str">
        <f t="shared" si="2"/>
        <v>Gabriel Phillips</v>
      </c>
      <c r="M42" t="str">
        <f t="shared" si="3"/>
        <v>80.33</v>
      </c>
      <c r="N42">
        <f t="shared" si="4"/>
        <v>80.333333333333329</v>
      </c>
      <c r="O42" t="str">
        <f t="shared" si="5"/>
        <v>PASS</v>
      </c>
      <c r="P42">
        <f t="shared" si="6"/>
        <v>16</v>
      </c>
      <c r="Q42" t="str">
        <f t="shared" si="7"/>
        <v>Gabr</v>
      </c>
      <c r="R42" t="str">
        <f t="shared" si="8"/>
        <v>B+</v>
      </c>
      <c r="S42" t="str">
        <f t="shared" si="9"/>
        <v>Medium</v>
      </c>
      <c r="T42">
        <v>1</v>
      </c>
      <c r="U42" t="str">
        <f t="shared" si="10"/>
        <v>GOOD</v>
      </c>
      <c r="V42">
        <f t="shared" si="11"/>
        <v>99</v>
      </c>
      <c r="W42">
        <f t="shared" si="12"/>
        <v>58</v>
      </c>
      <c r="Y42" t="str">
        <f t="shared" si="13"/>
        <v>Grant</v>
      </c>
      <c r="Z42">
        <f t="shared" si="16"/>
        <v>8.4561403508771917</v>
      </c>
      <c r="AA42" t="str">
        <f t="shared" si="14"/>
        <v>8.45</v>
      </c>
    </row>
    <row r="43" spans="1:27" x14ac:dyDescent="0.3">
      <c r="A43">
        <v>42</v>
      </c>
      <c r="B43" t="s">
        <v>48</v>
      </c>
      <c r="C43">
        <v>54</v>
      </c>
      <c r="D43">
        <v>54</v>
      </c>
      <c r="E43">
        <v>54</v>
      </c>
      <c r="F43">
        <v>68</v>
      </c>
      <c r="G43">
        <v>90</v>
      </c>
      <c r="H43">
        <v>89</v>
      </c>
      <c r="I43">
        <f t="shared" si="0"/>
        <v>409</v>
      </c>
      <c r="J43" t="str">
        <f t="shared" si="1"/>
        <v>42 - Hannah Perez</v>
      </c>
      <c r="K43">
        <f t="shared" si="15"/>
        <v>68.166666666666671</v>
      </c>
      <c r="L43" t="str">
        <f t="shared" si="2"/>
        <v>Hannah Perez</v>
      </c>
      <c r="M43" t="str">
        <f t="shared" si="3"/>
        <v>68.16</v>
      </c>
      <c r="N43">
        <f t="shared" si="4"/>
        <v>68.166666666666657</v>
      </c>
      <c r="O43" t="str">
        <f t="shared" si="5"/>
        <v>PASS</v>
      </c>
      <c r="P43">
        <f t="shared" si="6"/>
        <v>12</v>
      </c>
      <c r="Q43" t="str">
        <f t="shared" si="7"/>
        <v>Hann</v>
      </c>
      <c r="R43" t="str">
        <f t="shared" si="8"/>
        <v>C+</v>
      </c>
      <c r="S43" t="str">
        <f t="shared" si="9"/>
        <v>Medium</v>
      </c>
      <c r="T43">
        <v>1</v>
      </c>
      <c r="U43" t="str">
        <f t="shared" si="10"/>
        <v>BAD</v>
      </c>
      <c r="V43">
        <f t="shared" si="11"/>
        <v>90</v>
      </c>
      <c r="W43">
        <f t="shared" si="12"/>
        <v>54</v>
      </c>
      <c r="Y43" t="str">
        <f t="shared" si="13"/>
        <v>Non-Grant</v>
      </c>
      <c r="Z43">
        <f t="shared" si="16"/>
        <v>7.1754385964912268</v>
      </c>
      <c r="AA43" t="str">
        <f t="shared" si="14"/>
        <v>7.17</v>
      </c>
    </row>
    <row r="44" spans="1:27" x14ac:dyDescent="0.3">
      <c r="A44">
        <v>43</v>
      </c>
      <c r="B44" t="s">
        <v>49</v>
      </c>
      <c r="C44">
        <v>81</v>
      </c>
      <c r="D44">
        <v>82</v>
      </c>
      <c r="E44">
        <v>81</v>
      </c>
      <c r="F44">
        <v>72</v>
      </c>
      <c r="G44">
        <v>75</v>
      </c>
      <c r="H44">
        <v>75</v>
      </c>
      <c r="I44">
        <f t="shared" si="0"/>
        <v>466</v>
      </c>
      <c r="J44" t="str">
        <f t="shared" si="1"/>
        <v>43 - Wyatt Evans</v>
      </c>
      <c r="K44">
        <f t="shared" si="15"/>
        <v>77.666666666666671</v>
      </c>
      <c r="L44" t="str">
        <f t="shared" si="2"/>
        <v>Wyatt Evans</v>
      </c>
      <c r="M44" t="str">
        <f t="shared" si="3"/>
        <v>77.66</v>
      </c>
      <c r="N44">
        <f t="shared" si="4"/>
        <v>77.666666666666657</v>
      </c>
      <c r="O44" t="str">
        <f t="shared" si="5"/>
        <v>PASS</v>
      </c>
      <c r="P44">
        <f t="shared" si="6"/>
        <v>11</v>
      </c>
      <c r="Q44" t="str">
        <f t="shared" si="7"/>
        <v>Wyat</v>
      </c>
      <c r="R44" t="str">
        <f t="shared" si="8"/>
        <v>B</v>
      </c>
      <c r="S44" t="str">
        <f t="shared" si="9"/>
        <v>Medium</v>
      </c>
      <c r="T44">
        <v>1</v>
      </c>
      <c r="U44" t="str">
        <f t="shared" si="10"/>
        <v>BAD</v>
      </c>
      <c r="V44">
        <f t="shared" si="11"/>
        <v>82</v>
      </c>
      <c r="W44">
        <f t="shared" si="12"/>
        <v>72</v>
      </c>
      <c r="Y44" t="str">
        <f t="shared" si="13"/>
        <v>Non-Grant</v>
      </c>
      <c r="Z44">
        <f t="shared" si="16"/>
        <v>8.1754385964912277</v>
      </c>
      <c r="AA44" t="str">
        <f t="shared" si="14"/>
        <v>8.17</v>
      </c>
    </row>
    <row r="45" spans="1:27" x14ac:dyDescent="0.3">
      <c r="A45">
        <v>44</v>
      </c>
      <c r="B45" t="s">
        <v>50</v>
      </c>
      <c r="C45">
        <v>100</v>
      </c>
      <c r="D45">
        <v>100</v>
      </c>
      <c r="E45">
        <v>100</v>
      </c>
      <c r="F45">
        <v>100</v>
      </c>
      <c r="G45">
        <v>86</v>
      </c>
      <c r="H45">
        <v>86</v>
      </c>
      <c r="I45">
        <f t="shared" si="0"/>
        <v>572</v>
      </c>
      <c r="J45" t="str">
        <f t="shared" si="1"/>
        <v>44 - Stella Turner</v>
      </c>
      <c r="K45">
        <f t="shared" si="15"/>
        <v>95.333333333333329</v>
      </c>
      <c r="L45" t="str">
        <f t="shared" si="2"/>
        <v>Stella Turner</v>
      </c>
      <c r="M45" t="str">
        <f t="shared" si="3"/>
        <v>95.33</v>
      </c>
      <c r="N45">
        <f t="shared" si="4"/>
        <v>95.333333333333343</v>
      </c>
      <c r="O45" t="str">
        <f t="shared" si="5"/>
        <v>PASS</v>
      </c>
      <c r="P45">
        <f t="shared" si="6"/>
        <v>13</v>
      </c>
      <c r="Q45" t="str">
        <f t="shared" si="7"/>
        <v>Stel</v>
      </c>
      <c r="R45" t="str">
        <f t="shared" si="8"/>
        <v>A+</v>
      </c>
      <c r="S45" t="str">
        <f t="shared" si="9"/>
        <v>Excellent</v>
      </c>
      <c r="T45">
        <v>1</v>
      </c>
      <c r="U45" t="str">
        <f t="shared" si="10"/>
        <v>GOOD</v>
      </c>
      <c r="V45">
        <f t="shared" si="11"/>
        <v>100</v>
      </c>
      <c r="W45">
        <f t="shared" si="12"/>
        <v>86</v>
      </c>
      <c r="Y45" t="str">
        <f t="shared" si="13"/>
        <v>Grant</v>
      </c>
      <c r="Z45">
        <f t="shared" si="16"/>
        <v>10.035087719298247</v>
      </c>
      <c r="AA45" t="str">
        <f t="shared" si="14"/>
        <v>10.0</v>
      </c>
    </row>
    <row r="46" spans="1:27" x14ac:dyDescent="0.3">
      <c r="A46">
        <v>45</v>
      </c>
      <c r="B46" t="s">
        <v>51</v>
      </c>
      <c r="C46">
        <v>71</v>
      </c>
      <c r="D46">
        <v>71</v>
      </c>
      <c r="E46">
        <v>70</v>
      </c>
      <c r="F46">
        <v>64</v>
      </c>
      <c r="G46">
        <v>64</v>
      </c>
      <c r="H46">
        <v>63</v>
      </c>
      <c r="I46">
        <f t="shared" si="0"/>
        <v>403</v>
      </c>
      <c r="J46" t="str">
        <f t="shared" si="1"/>
        <v>45 - Jayden Torres</v>
      </c>
      <c r="K46">
        <f t="shared" si="15"/>
        <v>67.166666666666671</v>
      </c>
      <c r="L46" t="str">
        <f t="shared" si="2"/>
        <v>Jayden Torres</v>
      </c>
      <c r="M46" t="str">
        <f t="shared" si="3"/>
        <v>67.16</v>
      </c>
      <c r="N46">
        <f t="shared" si="4"/>
        <v>67.166666666666657</v>
      </c>
      <c r="O46" t="str">
        <f t="shared" si="5"/>
        <v>PASS</v>
      </c>
      <c r="P46">
        <f t="shared" si="6"/>
        <v>13</v>
      </c>
      <c r="Q46" t="str">
        <f t="shared" si="7"/>
        <v>Jayd</v>
      </c>
      <c r="R46" t="str">
        <f t="shared" si="8"/>
        <v>C+</v>
      </c>
      <c r="S46" t="str">
        <f t="shared" si="9"/>
        <v>Medium</v>
      </c>
      <c r="T46">
        <v>1</v>
      </c>
      <c r="U46" t="str">
        <f t="shared" si="10"/>
        <v>BAD</v>
      </c>
      <c r="V46">
        <f t="shared" si="11"/>
        <v>71</v>
      </c>
      <c r="W46">
        <f t="shared" si="12"/>
        <v>63</v>
      </c>
      <c r="Y46" t="str">
        <f t="shared" si="13"/>
        <v>Non-Grant</v>
      </c>
      <c r="Z46">
        <f t="shared" si="16"/>
        <v>7.0701754385964906</v>
      </c>
      <c r="AA46" t="str">
        <f t="shared" si="14"/>
        <v>7.07</v>
      </c>
    </row>
    <row r="47" spans="1:27" x14ac:dyDescent="0.3">
      <c r="A47">
        <v>46</v>
      </c>
      <c r="B47" t="s">
        <v>52</v>
      </c>
      <c r="C47">
        <v>24</v>
      </c>
      <c r="D47">
        <v>27</v>
      </c>
      <c r="E47">
        <v>17</v>
      </c>
      <c r="F47">
        <v>27</v>
      </c>
      <c r="G47">
        <v>13</v>
      </c>
      <c r="H47">
        <v>30</v>
      </c>
      <c r="I47">
        <f t="shared" si="0"/>
        <v>138</v>
      </c>
      <c r="J47" t="str">
        <f t="shared" si="1"/>
        <v>46 - Addison Parker</v>
      </c>
      <c r="K47">
        <f t="shared" si="15"/>
        <v>23</v>
      </c>
      <c r="L47" t="str">
        <f t="shared" si="2"/>
        <v>Addison Parker</v>
      </c>
      <c r="M47" t="str">
        <f t="shared" si="3"/>
        <v>23</v>
      </c>
      <c r="N47">
        <f t="shared" si="4"/>
        <v>23</v>
      </c>
      <c r="O47" t="str">
        <f t="shared" si="5"/>
        <v>Fail</v>
      </c>
      <c r="P47">
        <f t="shared" si="6"/>
        <v>14</v>
      </c>
      <c r="Q47" t="str">
        <f t="shared" si="7"/>
        <v>Addi</v>
      </c>
      <c r="R47" t="str">
        <f t="shared" si="8"/>
        <v>Fail</v>
      </c>
      <c r="S47" t="str">
        <f t="shared" si="9"/>
        <v>Medium</v>
      </c>
      <c r="T47">
        <v>1</v>
      </c>
      <c r="U47" t="str">
        <f t="shared" si="10"/>
        <v>BAD</v>
      </c>
      <c r="V47">
        <f t="shared" si="11"/>
        <v>30</v>
      </c>
      <c r="W47">
        <f t="shared" si="12"/>
        <v>13</v>
      </c>
      <c r="Y47" t="str">
        <f t="shared" si="13"/>
        <v>Non-Grant</v>
      </c>
      <c r="Z47">
        <f t="shared" si="16"/>
        <v>2.4210526315789473</v>
      </c>
      <c r="AA47" t="str">
        <f t="shared" si="14"/>
        <v>2.42</v>
      </c>
    </row>
    <row r="48" spans="1:27" x14ac:dyDescent="0.3">
      <c r="A48">
        <v>47</v>
      </c>
      <c r="B48" t="s">
        <v>53</v>
      </c>
      <c r="C48">
        <v>68</v>
      </c>
      <c r="D48">
        <v>70</v>
      </c>
      <c r="E48">
        <v>69</v>
      </c>
      <c r="F48">
        <v>91</v>
      </c>
      <c r="G48">
        <v>91</v>
      </c>
      <c r="H48">
        <v>77</v>
      </c>
      <c r="I48">
        <f t="shared" si="0"/>
        <v>466</v>
      </c>
      <c r="J48" t="str">
        <f t="shared" si="1"/>
        <v>47 - Nathan Collins</v>
      </c>
      <c r="K48">
        <f t="shared" si="15"/>
        <v>77.666666666666671</v>
      </c>
      <c r="L48" t="str">
        <f t="shared" si="2"/>
        <v>Nathan Collins</v>
      </c>
      <c r="M48" t="str">
        <f t="shared" si="3"/>
        <v>77.66</v>
      </c>
      <c r="N48">
        <f t="shared" si="4"/>
        <v>77.666666666666657</v>
      </c>
      <c r="O48" t="str">
        <f t="shared" si="5"/>
        <v>PASS</v>
      </c>
      <c r="P48">
        <f t="shared" si="6"/>
        <v>14</v>
      </c>
      <c r="Q48" t="str">
        <f t="shared" si="7"/>
        <v>Nath</v>
      </c>
      <c r="R48" t="str">
        <f t="shared" si="8"/>
        <v>B</v>
      </c>
      <c r="S48" t="str">
        <f t="shared" si="9"/>
        <v>Medium</v>
      </c>
      <c r="T48">
        <v>1</v>
      </c>
      <c r="U48" t="str">
        <f t="shared" si="10"/>
        <v>GOOD</v>
      </c>
      <c r="V48">
        <f t="shared" si="11"/>
        <v>91</v>
      </c>
      <c r="W48">
        <f t="shared" si="12"/>
        <v>68</v>
      </c>
      <c r="Y48" t="str">
        <f t="shared" si="13"/>
        <v>Non-Grant</v>
      </c>
      <c r="Z48">
        <f t="shared" si="16"/>
        <v>8.1754385964912277</v>
      </c>
      <c r="AA48" t="str">
        <f t="shared" si="14"/>
        <v>8.17</v>
      </c>
    </row>
    <row r="49" spans="1:27" x14ac:dyDescent="0.3">
      <c r="A49">
        <v>48</v>
      </c>
      <c r="B49" t="s">
        <v>54</v>
      </c>
      <c r="C49">
        <v>74</v>
      </c>
      <c r="D49">
        <v>74</v>
      </c>
      <c r="E49">
        <v>74</v>
      </c>
      <c r="F49">
        <v>77</v>
      </c>
      <c r="G49">
        <v>57</v>
      </c>
      <c r="H49">
        <v>58</v>
      </c>
      <c r="I49">
        <f t="shared" si="0"/>
        <v>414</v>
      </c>
      <c r="J49" t="str">
        <f t="shared" si="1"/>
        <v>48 - Lillian Edwards</v>
      </c>
      <c r="K49">
        <f t="shared" si="15"/>
        <v>69</v>
      </c>
      <c r="L49" t="str">
        <f t="shared" si="2"/>
        <v>Lillian Edwards</v>
      </c>
      <c r="M49" t="str">
        <f t="shared" si="3"/>
        <v>69</v>
      </c>
      <c r="N49">
        <f t="shared" si="4"/>
        <v>69</v>
      </c>
      <c r="O49" t="str">
        <f t="shared" si="5"/>
        <v>PASS</v>
      </c>
      <c r="P49">
        <f t="shared" si="6"/>
        <v>15</v>
      </c>
      <c r="Q49" t="str">
        <f t="shared" si="7"/>
        <v>Lill</v>
      </c>
      <c r="R49" t="str">
        <f t="shared" si="8"/>
        <v>C+</v>
      </c>
      <c r="S49" t="str">
        <f t="shared" si="9"/>
        <v>Medium</v>
      </c>
      <c r="T49">
        <v>1</v>
      </c>
      <c r="U49" t="str">
        <f t="shared" si="10"/>
        <v>BAD</v>
      </c>
      <c r="V49">
        <f t="shared" si="11"/>
        <v>77</v>
      </c>
      <c r="W49">
        <f t="shared" si="12"/>
        <v>57</v>
      </c>
      <c r="Y49" t="str">
        <f t="shared" si="13"/>
        <v>Non-Grant</v>
      </c>
      <c r="Z49">
        <f t="shared" si="16"/>
        <v>7.2631578947368425</v>
      </c>
      <c r="AA49" t="str">
        <f t="shared" si="14"/>
        <v>7.26</v>
      </c>
    </row>
    <row r="50" spans="1:27" x14ac:dyDescent="0.3">
      <c r="A50">
        <v>49</v>
      </c>
      <c r="B50" t="s">
        <v>55</v>
      </c>
      <c r="C50">
        <v>83</v>
      </c>
      <c r="D50">
        <v>84</v>
      </c>
      <c r="E50">
        <v>85</v>
      </c>
      <c r="F50">
        <v>56</v>
      </c>
      <c r="G50">
        <v>79</v>
      </c>
      <c r="H50">
        <v>80</v>
      </c>
      <c r="I50">
        <f t="shared" si="0"/>
        <v>467</v>
      </c>
      <c r="J50" t="str">
        <f t="shared" si="1"/>
        <v>49 - Caleb Stewart</v>
      </c>
      <c r="K50">
        <f t="shared" si="15"/>
        <v>77.833333333333329</v>
      </c>
      <c r="L50" t="str">
        <f t="shared" si="2"/>
        <v>Caleb Stewart</v>
      </c>
      <c r="M50" t="str">
        <f t="shared" si="3"/>
        <v>77.83</v>
      </c>
      <c r="N50">
        <f t="shared" si="4"/>
        <v>77.833333333333329</v>
      </c>
      <c r="O50" t="str">
        <f t="shared" si="5"/>
        <v>PASS</v>
      </c>
      <c r="P50">
        <f t="shared" si="6"/>
        <v>13</v>
      </c>
      <c r="Q50" t="str">
        <f t="shared" si="7"/>
        <v>Cale</v>
      </c>
      <c r="R50" t="str">
        <f t="shared" si="8"/>
        <v>B</v>
      </c>
      <c r="S50" t="str">
        <f t="shared" si="9"/>
        <v>Medium</v>
      </c>
      <c r="T50">
        <v>1</v>
      </c>
      <c r="U50" t="str">
        <f t="shared" si="10"/>
        <v>BAD</v>
      </c>
      <c r="V50">
        <f t="shared" si="11"/>
        <v>85</v>
      </c>
      <c r="W50">
        <f t="shared" si="12"/>
        <v>56</v>
      </c>
      <c r="Y50" t="str">
        <f t="shared" si="13"/>
        <v>Non-Grant</v>
      </c>
      <c r="Z50">
        <f t="shared" si="16"/>
        <v>8.192982456140351</v>
      </c>
      <c r="AA50" t="str">
        <f t="shared" si="14"/>
        <v>8.19</v>
      </c>
    </row>
    <row r="51" spans="1:27" x14ac:dyDescent="0.3">
      <c r="A51">
        <v>50</v>
      </c>
      <c r="B51" t="s">
        <v>56</v>
      </c>
      <c r="C51">
        <v>77</v>
      </c>
      <c r="D51">
        <v>78</v>
      </c>
      <c r="E51">
        <v>79</v>
      </c>
      <c r="F51">
        <v>84</v>
      </c>
      <c r="G51">
        <v>87</v>
      </c>
      <c r="H51">
        <v>88</v>
      </c>
      <c r="I51">
        <f t="shared" si="0"/>
        <v>493</v>
      </c>
      <c r="J51" t="str">
        <f t="shared" si="1"/>
        <v>50 - Lucy Morris</v>
      </c>
      <c r="K51">
        <f t="shared" si="15"/>
        <v>82.166666666666671</v>
      </c>
      <c r="L51" t="str">
        <f t="shared" si="2"/>
        <v>Lucy Morris</v>
      </c>
      <c r="M51" t="str">
        <f t="shared" si="3"/>
        <v>82.16</v>
      </c>
      <c r="N51">
        <f t="shared" si="4"/>
        <v>82.166666666666671</v>
      </c>
      <c r="O51" t="str">
        <f t="shared" si="5"/>
        <v>PASS</v>
      </c>
      <c r="P51">
        <f t="shared" si="6"/>
        <v>11</v>
      </c>
      <c r="Q51" t="str">
        <f t="shared" si="7"/>
        <v>Lucy</v>
      </c>
      <c r="R51" t="str">
        <f t="shared" si="8"/>
        <v>B+</v>
      </c>
      <c r="S51" t="str">
        <f t="shared" si="9"/>
        <v>Medium</v>
      </c>
      <c r="T51">
        <v>1</v>
      </c>
      <c r="U51" t="str">
        <f t="shared" si="10"/>
        <v>BAD</v>
      </c>
      <c r="V51">
        <f t="shared" si="11"/>
        <v>88</v>
      </c>
      <c r="W51">
        <f t="shared" si="12"/>
        <v>77</v>
      </c>
      <c r="Y51" t="str">
        <f t="shared" si="13"/>
        <v>Grant</v>
      </c>
      <c r="Z51">
        <f t="shared" si="16"/>
        <v>8.6491228070175445</v>
      </c>
      <c r="AA51" t="str">
        <f t="shared" si="14"/>
        <v>8.64</v>
      </c>
    </row>
    <row r="52" spans="1:27" x14ac:dyDescent="0.3">
      <c r="A52">
        <v>51</v>
      </c>
      <c r="B52" t="s">
        <v>57</v>
      </c>
      <c r="C52">
        <v>91</v>
      </c>
      <c r="D52">
        <v>90</v>
      </c>
      <c r="E52">
        <v>92</v>
      </c>
      <c r="F52">
        <v>89</v>
      </c>
      <c r="G52">
        <v>69</v>
      </c>
      <c r="H52">
        <v>67</v>
      </c>
      <c r="I52">
        <f t="shared" si="0"/>
        <v>498</v>
      </c>
      <c r="J52" t="str">
        <f t="shared" si="1"/>
        <v>51 - Ryan Rogers</v>
      </c>
      <c r="K52">
        <f t="shared" si="15"/>
        <v>83</v>
      </c>
      <c r="L52" t="str">
        <f t="shared" si="2"/>
        <v>Ryan Rogers</v>
      </c>
      <c r="M52" t="str">
        <f t="shared" si="3"/>
        <v>83</v>
      </c>
      <c r="N52">
        <f t="shared" si="4"/>
        <v>83</v>
      </c>
      <c r="O52" t="str">
        <f t="shared" si="5"/>
        <v>PASS</v>
      </c>
      <c r="P52">
        <f t="shared" si="6"/>
        <v>11</v>
      </c>
      <c r="Q52" t="str">
        <f t="shared" si="7"/>
        <v>Ryan</v>
      </c>
      <c r="R52" t="str">
        <f t="shared" si="8"/>
        <v>B+</v>
      </c>
      <c r="S52" t="str">
        <f t="shared" si="9"/>
        <v>Excellent</v>
      </c>
      <c r="T52">
        <v>1</v>
      </c>
      <c r="U52" t="str">
        <f t="shared" si="10"/>
        <v>BAD</v>
      </c>
      <c r="V52">
        <f t="shared" si="11"/>
        <v>92</v>
      </c>
      <c r="W52">
        <f t="shared" si="12"/>
        <v>67</v>
      </c>
      <c r="Y52" t="str">
        <f t="shared" si="13"/>
        <v>Grant</v>
      </c>
      <c r="Z52">
        <f t="shared" si="16"/>
        <v>8.7368421052631575</v>
      </c>
      <c r="AA52" t="str">
        <f t="shared" si="14"/>
        <v>8.73</v>
      </c>
    </row>
    <row r="53" spans="1:27" x14ac:dyDescent="0.3">
      <c r="A53">
        <v>52</v>
      </c>
      <c r="B53" t="s">
        <v>58</v>
      </c>
      <c r="C53">
        <v>87</v>
      </c>
      <c r="D53">
        <v>86</v>
      </c>
      <c r="E53">
        <v>87</v>
      </c>
      <c r="F53">
        <v>73</v>
      </c>
      <c r="G53">
        <v>53</v>
      </c>
      <c r="H53">
        <v>94</v>
      </c>
      <c r="I53">
        <f t="shared" si="0"/>
        <v>480</v>
      </c>
      <c r="J53" t="str">
        <f t="shared" si="1"/>
        <v>52 - Audrey Cook</v>
      </c>
      <c r="K53">
        <f t="shared" si="15"/>
        <v>80</v>
      </c>
      <c r="L53" t="str">
        <f t="shared" si="2"/>
        <v>Audrey Cook</v>
      </c>
      <c r="M53" t="str">
        <f t="shared" si="3"/>
        <v>80</v>
      </c>
      <c r="N53">
        <f t="shared" si="4"/>
        <v>80</v>
      </c>
      <c r="O53" t="str">
        <f t="shared" si="5"/>
        <v>PASS</v>
      </c>
      <c r="P53">
        <f t="shared" si="6"/>
        <v>11</v>
      </c>
      <c r="Q53" t="str">
        <f t="shared" si="7"/>
        <v>Audr</v>
      </c>
      <c r="R53" t="str">
        <f t="shared" si="8"/>
        <v>B</v>
      </c>
      <c r="S53" t="str">
        <f t="shared" si="9"/>
        <v>Medium</v>
      </c>
      <c r="T53">
        <v>1</v>
      </c>
      <c r="U53" t="str">
        <f t="shared" si="10"/>
        <v>BAD</v>
      </c>
      <c r="V53">
        <f t="shared" si="11"/>
        <v>94</v>
      </c>
      <c r="W53">
        <f t="shared" si="12"/>
        <v>53</v>
      </c>
      <c r="Y53" t="str">
        <f t="shared" si="13"/>
        <v>Non-Grant</v>
      </c>
      <c r="Z53">
        <f t="shared" si="16"/>
        <v>8.4210526315789469</v>
      </c>
      <c r="AA53" t="str">
        <f t="shared" si="14"/>
        <v>8.42</v>
      </c>
    </row>
    <row r="54" spans="1:27" x14ac:dyDescent="0.3">
      <c r="A54">
        <v>53</v>
      </c>
      <c r="B54" t="s">
        <v>59</v>
      </c>
      <c r="C54">
        <v>58</v>
      </c>
      <c r="D54">
        <v>58</v>
      </c>
      <c r="E54">
        <v>58</v>
      </c>
      <c r="F54">
        <v>66</v>
      </c>
      <c r="G54">
        <v>95</v>
      </c>
      <c r="H54">
        <v>61</v>
      </c>
      <c r="I54">
        <f t="shared" si="0"/>
        <v>396</v>
      </c>
      <c r="J54" t="str">
        <f t="shared" si="1"/>
        <v>53 - Isaac Reed</v>
      </c>
      <c r="K54">
        <f t="shared" si="15"/>
        <v>66</v>
      </c>
      <c r="L54" t="str">
        <f t="shared" si="2"/>
        <v>Isaac Reed</v>
      </c>
      <c r="M54" t="str">
        <f t="shared" si="3"/>
        <v>66</v>
      </c>
      <c r="N54">
        <f t="shared" si="4"/>
        <v>66</v>
      </c>
      <c r="O54" t="str">
        <f t="shared" si="5"/>
        <v>PASS</v>
      </c>
      <c r="P54">
        <f t="shared" si="6"/>
        <v>10</v>
      </c>
      <c r="Q54" t="str">
        <f t="shared" si="7"/>
        <v>Isaa</v>
      </c>
      <c r="R54" t="str">
        <f t="shared" si="8"/>
        <v>C+</v>
      </c>
      <c r="S54" t="str">
        <f t="shared" si="9"/>
        <v>Medium</v>
      </c>
      <c r="T54">
        <v>1</v>
      </c>
      <c r="U54" t="str">
        <f t="shared" si="10"/>
        <v>GOOD</v>
      </c>
      <c r="V54">
        <f t="shared" si="11"/>
        <v>95</v>
      </c>
      <c r="W54">
        <f t="shared" si="12"/>
        <v>58</v>
      </c>
      <c r="Y54" t="str">
        <f t="shared" si="13"/>
        <v>Non-Grant</v>
      </c>
      <c r="Z54">
        <f t="shared" si="16"/>
        <v>6.9473684210526319</v>
      </c>
      <c r="AA54" t="str">
        <f t="shared" si="14"/>
        <v>6.94</v>
      </c>
    </row>
    <row r="55" spans="1:27" x14ac:dyDescent="0.3">
      <c r="A55">
        <v>54</v>
      </c>
      <c r="B55" t="s">
        <v>60</v>
      </c>
      <c r="C55">
        <v>80</v>
      </c>
      <c r="D55">
        <v>81</v>
      </c>
      <c r="E55">
        <v>82</v>
      </c>
      <c r="F55">
        <v>95</v>
      </c>
      <c r="G55">
        <v>78</v>
      </c>
      <c r="H55">
        <v>82</v>
      </c>
      <c r="I55">
        <f t="shared" si="0"/>
        <v>498</v>
      </c>
      <c r="J55" t="str">
        <f t="shared" si="1"/>
        <v>54 - Penelope Morgan</v>
      </c>
      <c r="K55">
        <f t="shared" si="15"/>
        <v>83</v>
      </c>
      <c r="L55" t="str">
        <f t="shared" si="2"/>
        <v>Penelope Morgan</v>
      </c>
      <c r="M55" t="str">
        <f t="shared" si="3"/>
        <v>83</v>
      </c>
      <c r="N55">
        <f t="shared" si="4"/>
        <v>83</v>
      </c>
      <c r="O55" t="str">
        <f t="shared" si="5"/>
        <v>PASS</v>
      </c>
      <c r="P55">
        <f t="shared" si="6"/>
        <v>15</v>
      </c>
      <c r="Q55" t="str">
        <f t="shared" si="7"/>
        <v>Pene</v>
      </c>
      <c r="R55" t="str">
        <f t="shared" si="8"/>
        <v>B+</v>
      </c>
      <c r="S55" t="str">
        <f t="shared" si="9"/>
        <v>Medium</v>
      </c>
      <c r="T55">
        <v>1</v>
      </c>
      <c r="U55" t="str">
        <f t="shared" si="10"/>
        <v>BAD</v>
      </c>
      <c r="V55">
        <f t="shared" si="11"/>
        <v>95</v>
      </c>
      <c r="W55">
        <f t="shared" si="12"/>
        <v>78</v>
      </c>
      <c r="Y55" t="str">
        <f t="shared" si="13"/>
        <v>Grant</v>
      </c>
      <c r="Z55">
        <f t="shared" si="16"/>
        <v>8.7368421052631575</v>
      </c>
      <c r="AA55" t="str">
        <f t="shared" si="14"/>
        <v>8.73</v>
      </c>
    </row>
    <row r="56" spans="1:27" x14ac:dyDescent="0.3">
      <c r="A56">
        <v>55</v>
      </c>
      <c r="B56" t="s">
        <v>61</v>
      </c>
      <c r="C56">
        <v>99</v>
      </c>
      <c r="D56">
        <v>98</v>
      </c>
      <c r="E56">
        <v>97</v>
      </c>
      <c r="F56">
        <v>82</v>
      </c>
      <c r="G56">
        <v>84</v>
      </c>
      <c r="H56">
        <v>97</v>
      </c>
      <c r="I56">
        <f t="shared" si="0"/>
        <v>557</v>
      </c>
      <c r="J56" t="str">
        <f t="shared" si="1"/>
        <v>55 - Carter Bell</v>
      </c>
      <c r="K56">
        <f t="shared" si="15"/>
        <v>92.833333333333329</v>
      </c>
      <c r="L56" t="str">
        <f t="shared" si="2"/>
        <v>Carter Bell</v>
      </c>
      <c r="M56" t="str">
        <f t="shared" si="3"/>
        <v>92.83</v>
      </c>
      <c r="N56">
        <f t="shared" si="4"/>
        <v>92.833333333333329</v>
      </c>
      <c r="O56" t="str">
        <f t="shared" si="5"/>
        <v>PASS</v>
      </c>
      <c r="P56">
        <f t="shared" si="6"/>
        <v>11</v>
      </c>
      <c r="Q56" t="str">
        <f t="shared" si="7"/>
        <v>Cart</v>
      </c>
      <c r="R56" t="str">
        <f t="shared" si="8"/>
        <v>A+</v>
      </c>
      <c r="S56" t="str">
        <f t="shared" si="9"/>
        <v>Medium</v>
      </c>
      <c r="T56">
        <v>1</v>
      </c>
      <c r="U56" t="str">
        <f t="shared" si="10"/>
        <v>GOOD</v>
      </c>
      <c r="V56">
        <f t="shared" si="11"/>
        <v>99</v>
      </c>
      <c r="W56">
        <f t="shared" si="12"/>
        <v>82</v>
      </c>
      <c r="Y56" t="str">
        <f t="shared" si="13"/>
        <v>Grant</v>
      </c>
      <c r="Z56">
        <f t="shared" si="16"/>
        <v>9.7719298245614024</v>
      </c>
      <c r="AA56" t="str">
        <f t="shared" si="14"/>
        <v>9.77</v>
      </c>
    </row>
    <row r="57" spans="1:27" x14ac:dyDescent="0.3">
      <c r="A57">
        <v>56</v>
      </c>
      <c r="B57" t="s">
        <v>62</v>
      </c>
      <c r="C57">
        <v>52</v>
      </c>
      <c r="D57">
        <v>52</v>
      </c>
      <c r="E57">
        <v>53</v>
      </c>
      <c r="F57">
        <v>62</v>
      </c>
      <c r="G57">
        <v>67</v>
      </c>
      <c r="H57">
        <v>53</v>
      </c>
      <c r="I57">
        <f t="shared" si="0"/>
        <v>339</v>
      </c>
      <c r="J57" t="str">
        <f t="shared" si="1"/>
        <v>56 - Ellie Murphy</v>
      </c>
      <c r="K57">
        <f t="shared" si="15"/>
        <v>56.5</v>
      </c>
      <c r="L57" t="str">
        <f t="shared" si="2"/>
        <v>Ellie Murphy</v>
      </c>
      <c r="M57" t="str">
        <f t="shared" si="3"/>
        <v>56.5</v>
      </c>
      <c r="N57">
        <f t="shared" si="4"/>
        <v>56.499999999999993</v>
      </c>
      <c r="O57" t="str">
        <f t="shared" si="5"/>
        <v>PASS</v>
      </c>
      <c r="P57">
        <f t="shared" si="6"/>
        <v>12</v>
      </c>
      <c r="Q57" t="str">
        <f t="shared" si="7"/>
        <v>Elli</v>
      </c>
      <c r="R57" t="str">
        <f t="shared" si="8"/>
        <v>C</v>
      </c>
      <c r="S57" t="str">
        <f t="shared" si="9"/>
        <v>Medium</v>
      </c>
      <c r="T57">
        <v>1</v>
      </c>
      <c r="U57" t="str">
        <f t="shared" si="10"/>
        <v>BAD</v>
      </c>
      <c r="V57">
        <f t="shared" si="11"/>
        <v>67</v>
      </c>
      <c r="W57">
        <f t="shared" si="12"/>
        <v>52</v>
      </c>
      <c r="Y57" t="str">
        <f t="shared" si="13"/>
        <v>Non-Grant</v>
      </c>
      <c r="Z57">
        <f t="shared" si="16"/>
        <v>5.947368421052631</v>
      </c>
      <c r="AA57" t="str">
        <f t="shared" si="14"/>
        <v>5.94</v>
      </c>
    </row>
    <row r="58" spans="1:27" x14ac:dyDescent="0.3">
      <c r="A58">
        <v>57</v>
      </c>
      <c r="B58" t="s">
        <v>63</v>
      </c>
      <c r="C58">
        <v>86</v>
      </c>
      <c r="D58">
        <v>85</v>
      </c>
      <c r="E58">
        <v>84</v>
      </c>
      <c r="F58">
        <v>90</v>
      </c>
      <c r="G58">
        <v>99</v>
      </c>
      <c r="H58">
        <v>85</v>
      </c>
      <c r="I58">
        <f t="shared" si="0"/>
        <v>529</v>
      </c>
      <c r="J58" t="str">
        <f t="shared" si="1"/>
        <v>57 - Julian Bailey</v>
      </c>
      <c r="K58">
        <f t="shared" si="15"/>
        <v>88.166666666666671</v>
      </c>
      <c r="L58" t="str">
        <f t="shared" si="2"/>
        <v>Julian Bailey</v>
      </c>
      <c r="M58" t="str">
        <f t="shared" si="3"/>
        <v>88.16</v>
      </c>
      <c r="N58">
        <f t="shared" si="4"/>
        <v>88.166666666666671</v>
      </c>
      <c r="O58" t="str">
        <f t="shared" si="5"/>
        <v>PASS</v>
      </c>
      <c r="P58">
        <f t="shared" si="6"/>
        <v>13</v>
      </c>
      <c r="Q58" t="str">
        <f t="shared" si="7"/>
        <v>Juli</v>
      </c>
      <c r="R58" t="str">
        <f t="shared" si="8"/>
        <v>A</v>
      </c>
      <c r="S58" t="str">
        <f t="shared" si="9"/>
        <v>Medium</v>
      </c>
      <c r="T58">
        <v>1</v>
      </c>
      <c r="U58" t="str">
        <f t="shared" si="10"/>
        <v>GOOD</v>
      </c>
      <c r="V58">
        <f t="shared" si="11"/>
        <v>99</v>
      </c>
      <c r="W58">
        <f t="shared" si="12"/>
        <v>84</v>
      </c>
      <c r="Y58" t="str">
        <f t="shared" si="13"/>
        <v>Grant</v>
      </c>
      <c r="Z58">
        <f t="shared" si="16"/>
        <v>9.2807017543859658</v>
      </c>
      <c r="AA58" t="str">
        <f t="shared" si="14"/>
        <v>9.28</v>
      </c>
    </row>
    <row r="59" spans="1:27" x14ac:dyDescent="0.3">
      <c r="A59">
        <v>58</v>
      </c>
      <c r="B59" t="s">
        <v>64</v>
      </c>
      <c r="C59">
        <v>90</v>
      </c>
      <c r="D59">
        <v>92</v>
      </c>
      <c r="E59">
        <v>91</v>
      </c>
      <c r="F59">
        <v>78</v>
      </c>
      <c r="G59">
        <v>59</v>
      </c>
      <c r="H59">
        <v>74</v>
      </c>
      <c r="I59">
        <f t="shared" si="0"/>
        <v>484</v>
      </c>
      <c r="J59" t="str">
        <f t="shared" si="1"/>
        <v>58 - Natalie Rivera</v>
      </c>
      <c r="K59">
        <f t="shared" si="15"/>
        <v>80.666666666666671</v>
      </c>
      <c r="L59" t="str">
        <f t="shared" si="2"/>
        <v>Natalie Rivera</v>
      </c>
      <c r="M59" t="str">
        <f t="shared" si="3"/>
        <v>80.66</v>
      </c>
      <c r="N59">
        <f t="shared" si="4"/>
        <v>80.666666666666657</v>
      </c>
      <c r="O59" t="str">
        <f t="shared" si="5"/>
        <v>PASS</v>
      </c>
      <c r="P59">
        <f t="shared" si="6"/>
        <v>14</v>
      </c>
      <c r="Q59" t="str">
        <f t="shared" si="7"/>
        <v>Nata</v>
      </c>
      <c r="R59" t="str">
        <f t="shared" si="8"/>
        <v>B+</v>
      </c>
      <c r="S59" t="str">
        <f t="shared" si="9"/>
        <v>Medium</v>
      </c>
      <c r="T59">
        <v>1</v>
      </c>
      <c r="U59" t="str">
        <f t="shared" si="10"/>
        <v>GOOD</v>
      </c>
      <c r="V59">
        <f t="shared" si="11"/>
        <v>92</v>
      </c>
      <c r="W59">
        <f t="shared" si="12"/>
        <v>59</v>
      </c>
      <c r="Y59" t="str">
        <f t="shared" si="13"/>
        <v>Grant</v>
      </c>
      <c r="Z59">
        <f t="shared" si="16"/>
        <v>8.4912280701754383</v>
      </c>
      <c r="AA59" t="str">
        <f t="shared" si="14"/>
        <v>8.49</v>
      </c>
    </row>
    <row r="60" spans="1:27" x14ac:dyDescent="0.3">
      <c r="A60">
        <v>59</v>
      </c>
      <c r="B60" t="s">
        <v>65</v>
      </c>
      <c r="C60">
        <v>69</v>
      </c>
      <c r="D60">
        <v>69</v>
      </c>
      <c r="E60">
        <v>68</v>
      </c>
      <c r="F60">
        <v>87</v>
      </c>
      <c r="G60">
        <v>72</v>
      </c>
      <c r="H60">
        <v>92</v>
      </c>
      <c r="I60">
        <f t="shared" si="0"/>
        <v>457</v>
      </c>
      <c r="J60" t="str">
        <f t="shared" si="1"/>
        <v>59 - Leo Cooper</v>
      </c>
      <c r="K60">
        <f t="shared" si="15"/>
        <v>76.166666666666671</v>
      </c>
      <c r="L60" t="str">
        <f t="shared" si="2"/>
        <v>Leo Cooper</v>
      </c>
      <c r="M60" t="str">
        <f t="shared" si="3"/>
        <v>76.16</v>
      </c>
      <c r="N60">
        <f t="shared" si="4"/>
        <v>76.166666666666671</v>
      </c>
      <c r="O60" t="str">
        <f t="shared" si="5"/>
        <v>PASS</v>
      </c>
      <c r="P60">
        <f t="shared" si="6"/>
        <v>10</v>
      </c>
      <c r="Q60" t="str">
        <f t="shared" si="7"/>
        <v xml:space="preserve">Leo </v>
      </c>
      <c r="R60" t="str">
        <f t="shared" si="8"/>
        <v>B</v>
      </c>
      <c r="S60" t="str">
        <f t="shared" si="9"/>
        <v>Medium</v>
      </c>
      <c r="T60">
        <v>1</v>
      </c>
      <c r="U60" t="str">
        <f t="shared" si="10"/>
        <v>BAD</v>
      </c>
      <c r="V60">
        <f t="shared" si="11"/>
        <v>92</v>
      </c>
      <c r="W60">
        <f t="shared" si="12"/>
        <v>68</v>
      </c>
      <c r="Y60" t="str">
        <f t="shared" si="13"/>
        <v>Non-Grant</v>
      </c>
      <c r="Z60">
        <f t="shared" si="16"/>
        <v>8.0175438596491233</v>
      </c>
      <c r="AA60" t="str">
        <f t="shared" si="14"/>
        <v>8.01</v>
      </c>
    </row>
    <row r="61" spans="1:27" x14ac:dyDescent="0.3">
      <c r="A61">
        <v>60</v>
      </c>
      <c r="B61" t="s">
        <v>66</v>
      </c>
      <c r="C61">
        <v>57</v>
      </c>
      <c r="D61">
        <v>57</v>
      </c>
      <c r="E61">
        <v>57</v>
      </c>
      <c r="F61">
        <v>69</v>
      </c>
      <c r="G61">
        <v>89</v>
      </c>
      <c r="H61">
        <v>69</v>
      </c>
      <c r="I61">
        <f t="shared" si="0"/>
        <v>398</v>
      </c>
      <c r="J61" t="str">
        <f t="shared" si="1"/>
        <v>60 - Hazel Richardson</v>
      </c>
      <c r="K61">
        <f t="shared" si="15"/>
        <v>66.333333333333329</v>
      </c>
      <c r="L61" t="str">
        <f t="shared" si="2"/>
        <v>Hazel Richardson</v>
      </c>
      <c r="M61" t="str">
        <f t="shared" si="3"/>
        <v>66.33</v>
      </c>
      <c r="N61">
        <f t="shared" si="4"/>
        <v>66.333333333333329</v>
      </c>
      <c r="O61" t="str">
        <f t="shared" si="5"/>
        <v>PASS</v>
      </c>
      <c r="P61">
        <f t="shared" si="6"/>
        <v>16</v>
      </c>
      <c r="Q61" t="str">
        <f t="shared" si="7"/>
        <v>Haze</v>
      </c>
      <c r="R61" t="str">
        <f t="shared" si="8"/>
        <v>C+</v>
      </c>
      <c r="S61" t="str">
        <f t="shared" si="9"/>
        <v>Medium</v>
      </c>
      <c r="T61">
        <v>1</v>
      </c>
      <c r="U61" t="str">
        <f t="shared" si="10"/>
        <v>BAD</v>
      </c>
      <c r="V61">
        <f t="shared" si="11"/>
        <v>89</v>
      </c>
      <c r="W61">
        <f t="shared" si="12"/>
        <v>57</v>
      </c>
      <c r="Y61" t="str">
        <f t="shared" si="13"/>
        <v>Non-Grant</v>
      </c>
      <c r="Z61">
        <f t="shared" si="16"/>
        <v>6.9824561403508767</v>
      </c>
      <c r="AA61" t="str">
        <f t="shared" si="14"/>
        <v>6.98</v>
      </c>
    </row>
    <row r="62" spans="1:27" x14ac:dyDescent="0.3">
      <c r="A62">
        <v>61</v>
      </c>
      <c r="B62" t="s">
        <v>67</v>
      </c>
      <c r="C62">
        <v>73</v>
      </c>
      <c r="D62">
        <v>73</v>
      </c>
      <c r="E62">
        <v>73</v>
      </c>
      <c r="F62">
        <v>53</v>
      </c>
      <c r="G62">
        <v>66</v>
      </c>
      <c r="H62">
        <v>65</v>
      </c>
      <c r="I62">
        <f t="shared" si="0"/>
        <v>403</v>
      </c>
      <c r="J62" t="str">
        <f t="shared" si="1"/>
        <v>61 - Dylan Cox</v>
      </c>
      <c r="K62">
        <f t="shared" si="15"/>
        <v>67.166666666666671</v>
      </c>
      <c r="L62" t="str">
        <f t="shared" si="2"/>
        <v>Dylan Cox</v>
      </c>
      <c r="M62" t="str">
        <f t="shared" si="3"/>
        <v>67.16</v>
      </c>
      <c r="N62">
        <f t="shared" si="4"/>
        <v>67.166666666666657</v>
      </c>
      <c r="O62" t="str">
        <f t="shared" si="5"/>
        <v>PASS</v>
      </c>
      <c r="P62">
        <f t="shared" si="6"/>
        <v>9</v>
      </c>
      <c r="Q62" t="str">
        <f t="shared" si="7"/>
        <v>Dyla</v>
      </c>
      <c r="R62" t="str">
        <f t="shared" si="8"/>
        <v>C+</v>
      </c>
      <c r="S62" t="str">
        <f t="shared" si="9"/>
        <v>Medium</v>
      </c>
      <c r="T62">
        <v>1</v>
      </c>
      <c r="U62" t="str">
        <f t="shared" si="10"/>
        <v>BAD</v>
      </c>
      <c r="V62">
        <f t="shared" si="11"/>
        <v>73</v>
      </c>
      <c r="W62">
        <f t="shared" si="12"/>
        <v>53</v>
      </c>
      <c r="Y62" t="str">
        <f t="shared" si="13"/>
        <v>Non-Grant</v>
      </c>
      <c r="Z62">
        <f t="shared" si="16"/>
        <v>7.0701754385964906</v>
      </c>
      <c r="AA62" t="str">
        <f t="shared" si="14"/>
        <v>7.07</v>
      </c>
    </row>
    <row r="63" spans="1:27" x14ac:dyDescent="0.3">
      <c r="A63">
        <v>62</v>
      </c>
      <c r="B63" t="s">
        <v>68</v>
      </c>
      <c r="C63">
        <v>88</v>
      </c>
      <c r="D63">
        <v>89</v>
      </c>
      <c r="E63">
        <v>90</v>
      </c>
      <c r="F63">
        <v>92</v>
      </c>
      <c r="G63">
        <v>92</v>
      </c>
      <c r="H63">
        <v>93</v>
      </c>
      <c r="I63">
        <f t="shared" si="0"/>
        <v>544</v>
      </c>
      <c r="J63" t="str">
        <f t="shared" si="1"/>
        <v>62 - Aurora Howard</v>
      </c>
      <c r="K63">
        <f t="shared" si="15"/>
        <v>90.666666666666671</v>
      </c>
      <c r="L63" t="str">
        <f t="shared" si="2"/>
        <v>Aurora Howard</v>
      </c>
      <c r="M63" t="str">
        <f t="shared" si="3"/>
        <v>90.66</v>
      </c>
      <c r="N63">
        <f t="shared" si="4"/>
        <v>90.666666666666657</v>
      </c>
      <c r="O63" t="str">
        <f t="shared" si="5"/>
        <v>PASS</v>
      </c>
      <c r="P63">
        <f t="shared" si="6"/>
        <v>13</v>
      </c>
      <c r="Q63" t="str">
        <f t="shared" si="7"/>
        <v>Auro</v>
      </c>
      <c r="R63" t="str">
        <f t="shared" si="8"/>
        <v>A+</v>
      </c>
      <c r="S63" t="str">
        <f t="shared" si="9"/>
        <v>Medium</v>
      </c>
      <c r="T63">
        <v>1</v>
      </c>
      <c r="U63" t="str">
        <f t="shared" si="10"/>
        <v>GOOD</v>
      </c>
      <c r="V63">
        <f t="shared" si="11"/>
        <v>93</v>
      </c>
      <c r="W63">
        <f t="shared" si="12"/>
        <v>88</v>
      </c>
      <c r="Y63" t="str">
        <f t="shared" si="13"/>
        <v>Grant</v>
      </c>
      <c r="Z63">
        <f t="shared" si="16"/>
        <v>9.5438596491228065</v>
      </c>
      <c r="AA63" t="str">
        <f t="shared" si="14"/>
        <v>9.54</v>
      </c>
    </row>
    <row r="64" spans="1:27" x14ac:dyDescent="0.3">
      <c r="A64">
        <v>63</v>
      </c>
      <c r="B64" t="s">
        <v>69</v>
      </c>
      <c r="C64">
        <v>62</v>
      </c>
      <c r="D64">
        <v>61</v>
      </c>
      <c r="E64">
        <v>64</v>
      </c>
      <c r="F64">
        <v>60</v>
      </c>
      <c r="G64">
        <v>63</v>
      </c>
      <c r="H64">
        <v>59</v>
      </c>
      <c r="I64">
        <f t="shared" si="0"/>
        <v>369</v>
      </c>
      <c r="J64" t="str">
        <f t="shared" si="1"/>
        <v>63 - Grayson Ward</v>
      </c>
      <c r="K64">
        <f t="shared" si="15"/>
        <v>61.5</v>
      </c>
      <c r="L64" t="str">
        <f t="shared" si="2"/>
        <v>Grayson Ward</v>
      </c>
      <c r="M64" t="str">
        <f t="shared" si="3"/>
        <v>61.5</v>
      </c>
      <c r="N64">
        <f t="shared" si="4"/>
        <v>61.5</v>
      </c>
      <c r="O64" t="str">
        <f t="shared" si="5"/>
        <v>PASS</v>
      </c>
      <c r="P64">
        <f t="shared" si="6"/>
        <v>12</v>
      </c>
      <c r="Q64" t="str">
        <f t="shared" si="7"/>
        <v>Gray</v>
      </c>
      <c r="R64" t="str">
        <f t="shared" si="8"/>
        <v>C+</v>
      </c>
      <c r="S64" t="str">
        <f t="shared" si="9"/>
        <v>Medium</v>
      </c>
      <c r="T64">
        <v>1</v>
      </c>
      <c r="U64" t="str">
        <f t="shared" si="10"/>
        <v>BAD</v>
      </c>
      <c r="V64">
        <f t="shared" si="11"/>
        <v>64</v>
      </c>
      <c r="W64">
        <f t="shared" si="12"/>
        <v>59</v>
      </c>
      <c r="Y64" t="str">
        <f t="shared" si="13"/>
        <v>Non-Grant</v>
      </c>
      <c r="Z64">
        <f t="shared" si="16"/>
        <v>6.4736842105263159</v>
      </c>
      <c r="AA64" t="str">
        <f t="shared" si="14"/>
        <v>6.47</v>
      </c>
    </row>
    <row r="65" spans="1:27" x14ac:dyDescent="0.3">
      <c r="A65">
        <v>64</v>
      </c>
      <c r="B65" t="s">
        <v>70</v>
      </c>
      <c r="C65">
        <v>96</v>
      </c>
      <c r="D65">
        <v>95</v>
      </c>
      <c r="E65">
        <v>95</v>
      </c>
      <c r="F65">
        <v>83</v>
      </c>
      <c r="G65">
        <v>94</v>
      </c>
      <c r="H65">
        <v>98</v>
      </c>
      <c r="I65">
        <f t="shared" si="0"/>
        <v>561</v>
      </c>
      <c r="J65" t="str">
        <f t="shared" si="1"/>
        <v>64 - Brooklyn Hughes</v>
      </c>
      <c r="K65">
        <f t="shared" si="15"/>
        <v>93.5</v>
      </c>
      <c r="L65" t="str">
        <f t="shared" si="2"/>
        <v>Brooklyn Hughes</v>
      </c>
      <c r="M65" t="str">
        <f t="shared" si="3"/>
        <v>93.5</v>
      </c>
      <c r="N65">
        <f t="shared" si="4"/>
        <v>93.5</v>
      </c>
      <c r="O65" t="str">
        <f t="shared" si="5"/>
        <v>PASS</v>
      </c>
      <c r="P65">
        <f t="shared" si="6"/>
        <v>15</v>
      </c>
      <c r="Q65" t="str">
        <f t="shared" si="7"/>
        <v>Broo</v>
      </c>
      <c r="R65" t="str">
        <f t="shared" si="8"/>
        <v>A+</v>
      </c>
      <c r="S65" t="str">
        <f t="shared" si="9"/>
        <v>Medium</v>
      </c>
      <c r="T65">
        <v>1</v>
      </c>
      <c r="U65" t="str">
        <f t="shared" si="10"/>
        <v>GOOD</v>
      </c>
      <c r="V65">
        <f t="shared" si="11"/>
        <v>98</v>
      </c>
      <c r="W65">
        <f t="shared" si="12"/>
        <v>83</v>
      </c>
      <c r="Y65" t="str">
        <f t="shared" si="13"/>
        <v>Grant</v>
      </c>
      <c r="Z65">
        <f t="shared" si="16"/>
        <v>9.8421052631578956</v>
      </c>
      <c r="AA65" t="str">
        <f t="shared" si="14"/>
        <v>9.84</v>
      </c>
    </row>
    <row r="66" spans="1:27" x14ac:dyDescent="0.3">
      <c r="A66">
        <v>65</v>
      </c>
      <c r="B66" t="s">
        <v>71</v>
      </c>
      <c r="C66">
        <v>75</v>
      </c>
      <c r="D66">
        <v>75</v>
      </c>
      <c r="E66">
        <v>75</v>
      </c>
      <c r="F66">
        <v>98</v>
      </c>
      <c r="G66">
        <v>76</v>
      </c>
      <c r="H66">
        <v>76</v>
      </c>
      <c r="I66">
        <f t="shared" si="0"/>
        <v>475</v>
      </c>
      <c r="J66" t="str">
        <f t="shared" si="1"/>
        <v>65 - Levi Peterson</v>
      </c>
      <c r="K66">
        <f t="shared" si="15"/>
        <v>79.166666666666671</v>
      </c>
      <c r="L66" t="str">
        <f t="shared" si="2"/>
        <v>Levi Peterson</v>
      </c>
      <c r="M66" t="str">
        <f t="shared" si="3"/>
        <v>79.16</v>
      </c>
      <c r="N66">
        <f t="shared" si="4"/>
        <v>79.166666666666657</v>
      </c>
      <c r="O66" t="str">
        <f t="shared" si="5"/>
        <v>PASS</v>
      </c>
      <c r="P66">
        <f t="shared" si="6"/>
        <v>13</v>
      </c>
      <c r="Q66" t="str">
        <f t="shared" si="7"/>
        <v>Levi</v>
      </c>
      <c r="R66" t="str">
        <f t="shared" si="8"/>
        <v>B</v>
      </c>
      <c r="S66" t="str">
        <f t="shared" si="9"/>
        <v>Medium</v>
      </c>
      <c r="T66">
        <v>1</v>
      </c>
      <c r="U66" t="str">
        <f t="shared" si="10"/>
        <v>BAD</v>
      </c>
      <c r="V66">
        <f t="shared" si="11"/>
        <v>98</v>
      </c>
      <c r="W66">
        <f t="shared" si="12"/>
        <v>75</v>
      </c>
      <c r="Y66" t="str">
        <f t="shared" si="13"/>
        <v>Non-Grant</v>
      </c>
      <c r="Z66">
        <f t="shared" si="16"/>
        <v>8.3333333333333321</v>
      </c>
      <c r="AA66" t="str">
        <f t="shared" si="14"/>
        <v>8.33</v>
      </c>
    </row>
    <row r="67" spans="1:27" x14ac:dyDescent="0.3">
      <c r="A67">
        <v>66</v>
      </c>
      <c r="B67" t="s">
        <v>72</v>
      </c>
      <c r="C67">
        <v>85</v>
      </c>
      <c r="D67">
        <v>83</v>
      </c>
      <c r="E67">
        <v>83</v>
      </c>
      <c r="F67">
        <v>74</v>
      </c>
      <c r="G67">
        <v>58</v>
      </c>
      <c r="H67">
        <v>64</v>
      </c>
      <c r="I67">
        <f t="shared" ref="I67:I100" si="17">SUM(C67:H67)</f>
        <v>447</v>
      </c>
      <c r="J67" t="str">
        <f t="shared" ref="J67:J100" si="18">A67 &amp; " - " &amp; B67</f>
        <v>66 - Claire Gray</v>
      </c>
      <c r="K67">
        <f t="shared" ref="K67:K100" si="19">AVERAGE(C67:H67)</f>
        <v>74.5</v>
      </c>
      <c r="L67" t="str">
        <f t="shared" ref="L67:L100" si="20">TRIM(B67)</f>
        <v>Claire Gray</v>
      </c>
      <c r="M67" t="str">
        <f t="shared" ref="M67:M100" si="21">LEFT(N67,5)</f>
        <v>74.5</v>
      </c>
      <c r="N67">
        <f t="shared" ref="N67:N100" si="22">I67/600*100</f>
        <v>74.5</v>
      </c>
      <c r="O67" t="str">
        <f t="shared" ref="O67:O100" si="23">IF(N67&gt;35,"PASS","Fail")</f>
        <v>PASS</v>
      </c>
      <c r="P67">
        <f t="shared" ref="P67:P100" si="24">LEN(B67)</f>
        <v>11</v>
      </c>
      <c r="Q67" t="str">
        <f t="shared" ref="Q67:Q100" si="25">LEFT(B67,4)</f>
        <v>Clai</v>
      </c>
      <c r="R67" t="str">
        <f t="shared" ref="R67:R100" si="26">IF(N67&gt;90,"A+",IF(N67&gt;85,"A",IF(N67&gt;80,"B+",IF(N67&gt;70,"B",IF(N67&gt;60,"C+",IF(N67&gt;40,"C","Fail"))))))</f>
        <v>B</v>
      </c>
      <c r="S67" t="str">
        <f t="shared" ref="S67:S100" si="27">IF(AND(E67&gt;90,F67&gt;85),"Excellent","Medium")</f>
        <v>Medium</v>
      </c>
      <c r="T67">
        <v>1</v>
      </c>
      <c r="U67" t="str">
        <f t="shared" ref="U67:U100" si="28">IF(OR(G67&gt;90,D67&gt;90),"GOOD","BAD")</f>
        <v>BAD</v>
      </c>
      <c r="V67">
        <f t="shared" ref="V67:V100" si="29">MAX(C67:H67)</f>
        <v>85</v>
      </c>
      <c r="W67">
        <f t="shared" ref="W67:W100" si="30">MIN(C67:H67)</f>
        <v>58</v>
      </c>
      <c r="Y67" t="str">
        <f t="shared" ref="Y67:Y100" si="31">IF(N67&gt;80,"Grant","Non-Grant")</f>
        <v>Non-Grant</v>
      </c>
      <c r="Z67">
        <f t="shared" ref="Z67:Z100" si="32">N67/9.5</f>
        <v>7.8421052631578947</v>
      </c>
      <c r="AA67" t="str">
        <f t="shared" ref="AA67:AA100" si="33">LEFT(Z67,4)</f>
        <v>7.84</v>
      </c>
    </row>
    <row r="68" spans="1:27" x14ac:dyDescent="0.3">
      <c r="A68">
        <v>67</v>
      </c>
      <c r="B68" t="s">
        <v>73</v>
      </c>
      <c r="C68">
        <v>25</v>
      </c>
      <c r="D68">
        <v>30</v>
      </c>
      <c r="E68">
        <v>26</v>
      </c>
      <c r="F68">
        <v>32</v>
      </c>
      <c r="G68">
        <v>23</v>
      </c>
      <c r="H68">
        <v>26</v>
      </c>
      <c r="I68">
        <f t="shared" si="17"/>
        <v>162</v>
      </c>
      <c r="J68" t="str">
        <f t="shared" si="18"/>
        <v>67 - Anthony Ramirez</v>
      </c>
      <c r="K68">
        <f t="shared" si="19"/>
        <v>27</v>
      </c>
      <c r="L68" t="str">
        <f t="shared" si="20"/>
        <v>Anthony Ramirez</v>
      </c>
      <c r="M68" t="str">
        <f t="shared" si="21"/>
        <v>27</v>
      </c>
      <c r="N68">
        <f t="shared" si="22"/>
        <v>27</v>
      </c>
      <c r="O68" t="str">
        <f t="shared" si="23"/>
        <v>Fail</v>
      </c>
      <c r="P68">
        <f t="shared" si="24"/>
        <v>15</v>
      </c>
      <c r="Q68" t="str">
        <f t="shared" si="25"/>
        <v>Anth</v>
      </c>
      <c r="R68" t="str">
        <f t="shared" si="26"/>
        <v>Fail</v>
      </c>
      <c r="S68" t="str">
        <f t="shared" si="27"/>
        <v>Medium</v>
      </c>
      <c r="T68">
        <v>1</v>
      </c>
      <c r="U68" t="str">
        <f t="shared" si="28"/>
        <v>BAD</v>
      </c>
      <c r="V68">
        <f t="shared" si="29"/>
        <v>32</v>
      </c>
      <c r="W68">
        <f t="shared" si="30"/>
        <v>23</v>
      </c>
      <c r="Y68" t="str">
        <f t="shared" si="31"/>
        <v>Non-Grant</v>
      </c>
      <c r="Z68">
        <f t="shared" si="32"/>
        <v>2.8421052631578947</v>
      </c>
      <c r="AA68" t="str">
        <f t="shared" si="33"/>
        <v>2.84</v>
      </c>
    </row>
    <row r="69" spans="1:27" x14ac:dyDescent="0.3">
      <c r="A69">
        <v>68</v>
      </c>
      <c r="B69" t="s">
        <v>74</v>
      </c>
      <c r="C69">
        <v>81</v>
      </c>
      <c r="D69">
        <v>80</v>
      </c>
      <c r="E69">
        <v>80</v>
      </c>
      <c r="F69">
        <v>68</v>
      </c>
      <c r="G69">
        <v>65</v>
      </c>
      <c r="H69">
        <v>68</v>
      </c>
      <c r="I69">
        <f t="shared" si="17"/>
        <v>442</v>
      </c>
      <c r="J69" t="str">
        <f t="shared" si="18"/>
        <v>68 - Savannah James</v>
      </c>
      <c r="K69">
        <f t="shared" si="19"/>
        <v>73.666666666666671</v>
      </c>
      <c r="L69" t="str">
        <f t="shared" si="20"/>
        <v>Savannah James</v>
      </c>
      <c r="M69" t="str">
        <f t="shared" si="21"/>
        <v>73.66</v>
      </c>
      <c r="N69">
        <f t="shared" si="22"/>
        <v>73.666666666666671</v>
      </c>
      <c r="O69" t="str">
        <f t="shared" si="23"/>
        <v>PASS</v>
      </c>
      <c r="P69">
        <f t="shared" si="24"/>
        <v>14</v>
      </c>
      <c r="Q69" t="str">
        <f t="shared" si="25"/>
        <v>Sava</v>
      </c>
      <c r="R69" t="str">
        <f t="shared" si="26"/>
        <v>B</v>
      </c>
      <c r="S69" t="str">
        <f t="shared" si="27"/>
        <v>Medium</v>
      </c>
      <c r="T69">
        <v>1</v>
      </c>
      <c r="U69" t="str">
        <f t="shared" si="28"/>
        <v>BAD</v>
      </c>
      <c r="V69">
        <f t="shared" si="29"/>
        <v>81</v>
      </c>
      <c r="W69">
        <f t="shared" si="30"/>
        <v>65</v>
      </c>
      <c r="Y69" t="str">
        <f t="shared" si="31"/>
        <v>Non-Grant</v>
      </c>
      <c r="Z69">
        <f t="shared" si="32"/>
        <v>7.7543859649122808</v>
      </c>
      <c r="AA69" t="str">
        <f t="shared" si="33"/>
        <v>7.75</v>
      </c>
    </row>
    <row r="70" spans="1:27" x14ac:dyDescent="0.3">
      <c r="A70">
        <v>69</v>
      </c>
      <c r="B70" t="s">
        <v>75</v>
      </c>
      <c r="C70">
        <v>94</v>
      </c>
      <c r="D70">
        <v>93</v>
      </c>
      <c r="E70">
        <v>93</v>
      </c>
      <c r="F70">
        <v>57</v>
      </c>
      <c r="G70">
        <v>97</v>
      </c>
      <c r="H70">
        <v>56</v>
      </c>
      <c r="I70">
        <f t="shared" si="17"/>
        <v>490</v>
      </c>
      <c r="J70" t="str">
        <f t="shared" si="18"/>
        <v>69 - Joshua Watson</v>
      </c>
      <c r="K70">
        <f t="shared" si="19"/>
        <v>81.666666666666671</v>
      </c>
      <c r="L70" t="str">
        <f t="shared" si="20"/>
        <v>Joshua Watson</v>
      </c>
      <c r="M70" t="str">
        <f t="shared" si="21"/>
        <v>81.66</v>
      </c>
      <c r="N70">
        <f t="shared" si="22"/>
        <v>81.666666666666671</v>
      </c>
      <c r="O70" t="str">
        <f t="shared" si="23"/>
        <v>PASS</v>
      </c>
      <c r="P70">
        <f t="shared" si="24"/>
        <v>13</v>
      </c>
      <c r="Q70" t="str">
        <f t="shared" si="25"/>
        <v>Josh</v>
      </c>
      <c r="R70" t="str">
        <f t="shared" si="26"/>
        <v>B+</v>
      </c>
      <c r="S70" t="str">
        <f t="shared" si="27"/>
        <v>Medium</v>
      </c>
      <c r="T70">
        <v>1</v>
      </c>
      <c r="U70" t="str">
        <f t="shared" si="28"/>
        <v>GOOD</v>
      </c>
      <c r="V70">
        <f t="shared" si="29"/>
        <v>97</v>
      </c>
      <c r="W70">
        <f t="shared" si="30"/>
        <v>56</v>
      </c>
      <c r="Y70" t="str">
        <f t="shared" si="31"/>
        <v>Grant</v>
      </c>
      <c r="Z70">
        <f t="shared" si="32"/>
        <v>8.5964912280701764</v>
      </c>
      <c r="AA70" t="str">
        <f t="shared" si="33"/>
        <v>8.59</v>
      </c>
    </row>
    <row r="71" spans="1:27" x14ac:dyDescent="0.3">
      <c r="A71">
        <v>70</v>
      </c>
      <c r="B71" t="s">
        <v>76</v>
      </c>
      <c r="C71">
        <v>79</v>
      </c>
      <c r="D71">
        <v>77</v>
      </c>
      <c r="E71">
        <v>77</v>
      </c>
      <c r="F71">
        <v>96</v>
      </c>
      <c r="G71">
        <v>60</v>
      </c>
      <c r="H71">
        <v>96</v>
      </c>
      <c r="I71">
        <f t="shared" si="17"/>
        <v>485</v>
      </c>
      <c r="J71" t="str">
        <f t="shared" si="18"/>
        <v>70 - Skylar Bryant</v>
      </c>
      <c r="K71">
        <f t="shared" si="19"/>
        <v>80.833333333333329</v>
      </c>
      <c r="L71" t="str">
        <f t="shared" si="20"/>
        <v>Skylar Bryant</v>
      </c>
      <c r="M71" t="str">
        <f t="shared" si="21"/>
        <v>80.83</v>
      </c>
      <c r="N71">
        <f t="shared" si="22"/>
        <v>80.833333333333329</v>
      </c>
      <c r="O71" t="str">
        <f t="shared" si="23"/>
        <v>PASS</v>
      </c>
      <c r="P71">
        <f t="shared" si="24"/>
        <v>13</v>
      </c>
      <c r="Q71" t="str">
        <f t="shared" si="25"/>
        <v>Skyl</v>
      </c>
      <c r="R71" t="str">
        <f t="shared" si="26"/>
        <v>B+</v>
      </c>
      <c r="S71" t="str">
        <f t="shared" si="27"/>
        <v>Medium</v>
      </c>
      <c r="T71">
        <v>1</v>
      </c>
      <c r="U71" t="str">
        <f t="shared" si="28"/>
        <v>BAD</v>
      </c>
      <c r="V71">
        <f t="shared" si="29"/>
        <v>96</v>
      </c>
      <c r="W71">
        <f t="shared" si="30"/>
        <v>60</v>
      </c>
      <c r="Y71" t="str">
        <f t="shared" si="31"/>
        <v>Grant</v>
      </c>
      <c r="Z71">
        <f t="shared" si="32"/>
        <v>8.5087719298245617</v>
      </c>
      <c r="AA71" t="str">
        <f t="shared" si="33"/>
        <v>8.50</v>
      </c>
    </row>
    <row r="72" spans="1:27" x14ac:dyDescent="0.3">
      <c r="A72">
        <v>71</v>
      </c>
      <c r="B72" t="s">
        <v>77</v>
      </c>
      <c r="C72">
        <v>97</v>
      </c>
      <c r="D72">
        <v>96</v>
      </c>
      <c r="E72">
        <v>96</v>
      </c>
      <c r="F72">
        <v>93</v>
      </c>
      <c r="G72">
        <v>93</v>
      </c>
      <c r="H72">
        <v>90</v>
      </c>
      <c r="I72">
        <f t="shared" si="17"/>
        <v>565</v>
      </c>
      <c r="J72" t="str">
        <f t="shared" si="18"/>
        <v>71 - Andrew Brooks</v>
      </c>
      <c r="K72">
        <f t="shared" si="19"/>
        <v>94.166666666666671</v>
      </c>
      <c r="L72" t="str">
        <f t="shared" si="20"/>
        <v>Andrew Brooks</v>
      </c>
      <c r="M72" t="str">
        <f t="shared" si="21"/>
        <v>94.16</v>
      </c>
      <c r="N72">
        <f t="shared" si="22"/>
        <v>94.166666666666671</v>
      </c>
      <c r="O72" t="str">
        <f t="shared" si="23"/>
        <v>PASS</v>
      </c>
      <c r="P72">
        <f t="shared" si="24"/>
        <v>13</v>
      </c>
      <c r="Q72" t="str">
        <f t="shared" si="25"/>
        <v>Andr</v>
      </c>
      <c r="R72" t="str">
        <f t="shared" si="26"/>
        <v>A+</v>
      </c>
      <c r="S72" t="str">
        <f t="shared" si="27"/>
        <v>Excellent</v>
      </c>
      <c r="T72">
        <v>1</v>
      </c>
      <c r="U72" t="str">
        <f t="shared" si="28"/>
        <v>GOOD</v>
      </c>
      <c r="V72">
        <f t="shared" si="29"/>
        <v>97</v>
      </c>
      <c r="W72">
        <f t="shared" si="30"/>
        <v>90</v>
      </c>
      <c r="Y72" t="str">
        <f t="shared" si="31"/>
        <v>Grant</v>
      </c>
      <c r="Z72">
        <f t="shared" si="32"/>
        <v>9.912280701754387</v>
      </c>
      <c r="AA72" t="str">
        <f t="shared" si="33"/>
        <v>9.91</v>
      </c>
    </row>
    <row r="73" spans="1:27" x14ac:dyDescent="0.3">
      <c r="A73">
        <v>72</v>
      </c>
      <c r="B73" t="s">
        <v>78</v>
      </c>
      <c r="C73">
        <v>78</v>
      </c>
      <c r="D73">
        <v>79</v>
      </c>
      <c r="E73">
        <v>78</v>
      </c>
      <c r="F73">
        <v>79</v>
      </c>
      <c r="G73">
        <v>73</v>
      </c>
      <c r="H73">
        <v>62</v>
      </c>
      <c r="I73">
        <f t="shared" si="17"/>
        <v>449</v>
      </c>
      <c r="J73" t="str">
        <f t="shared" si="18"/>
        <v>72 - Genesis Bennett</v>
      </c>
      <c r="K73">
        <f t="shared" si="19"/>
        <v>74.833333333333329</v>
      </c>
      <c r="L73" t="str">
        <f t="shared" si="20"/>
        <v>Genesis Bennett</v>
      </c>
      <c r="M73" t="str">
        <f t="shared" si="21"/>
        <v>74.83</v>
      </c>
      <c r="N73">
        <f t="shared" si="22"/>
        <v>74.833333333333329</v>
      </c>
      <c r="O73" t="str">
        <f t="shared" si="23"/>
        <v>PASS</v>
      </c>
      <c r="P73">
        <f t="shared" si="24"/>
        <v>15</v>
      </c>
      <c r="Q73" t="str">
        <f t="shared" si="25"/>
        <v>Gene</v>
      </c>
      <c r="R73" t="str">
        <f t="shared" si="26"/>
        <v>B</v>
      </c>
      <c r="S73" t="str">
        <f t="shared" si="27"/>
        <v>Medium</v>
      </c>
      <c r="T73">
        <v>1</v>
      </c>
      <c r="U73" t="str">
        <f t="shared" si="28"/>
        <v>BAD</v>
      </c>
      <c r="V73">
        <f t="shared" si="29"/>
        <v>79</v>
      </c>
      <c r="W73">
        <f t="shared" si="30"/>
        <v>62</v>
      </c>
      <c r="Y73" t="str">
        <f t="shared" si="31"/>
        <v>Non-Grant</v>
      </c>
      <c r="Z73">
        <f t="shared" si="32"/>
        <v>7.8771929824561395</v>
      </c>
      <c r="AA73" t="str">
        <f t="shared" si="33"/>
        <v>7.87</v>
      </c>
    </row>
    <row r="74" spans="1:27" x14ac:dyDescent="0.3">
      <c r="A74">
        <v>73</v>
      </c>
      <c r="B74" t="s">
        <v>79</v>
      </c>
      <c r="C74">
        <v>76</v>
      </c>
      <c r="D74">
        <v>76</v>
      </c>
      <c r="E74">
        <v>76</v>
      </c>
      <c r="F74">
        <v>55</v>
      </c>
      <c r="G74">
        <v>62</v>
      </c>
      <c r="H74">
        <v>70</v>
      </c>
      <c r="I74">
        <f t="shared" si="17"/>
        <v>415</v>
      </c>
      <c r="J74" t="str">
        <f t="shared" si="18"/>
        <v>73 - Lincoln Russell</v>
      </c>
      <c r="K74">
        <f t="shared" si="19"/>
        <v>69.166666666666671</v>
      </c>
      <c r="L74" t="str">
        <f t="shared" si="20"/>
        <v>Lincoln Russell</v>
      </c>
      <c r="M74" t="str">
        <f t="shared" si="21"/>
        <v>69.16</v>
      </c>
      <c r="N74">
        <f t="shared" si="22"/>
        <v>69.166666666666671</v>
      </c>
      <c r="O74" t="str">
        <f t="shared" si="23"/>
        <v>PASS</v>
      </c>
      <c r="P74">
        <f t="shared" si="24"/>
        <v>15</v>
      </c>
      <c r="Q74" t="str">
        <f t="shared" si="25"/>
        <v>Linc</v>
      </c>
      <c r="R74" t="str">
        <f t="shared" si="26"/>
        <v>C+</v>
      </c>
      <c r="S74" t="str">
        <f t="shared" si="27"/>
        <v>Medium</v>
      </c>
      <c r="T74">
        <v>1</v>
      </c>
      <c r="U74" t="str">
        <f t="shared" si="28"/>
        <v>BAD</v>
      </c>
      <c r="V74">
        <f t="shared" si="29"/>
        <v>76</v>
      </c>
      <c r="W74">
        <f t="shared" si="30"/>
        <v>55</v>
      </c>
      <c r="Y74" t="str">
        <f t="shared" si="31"/>
        <v>Non-Grant</v>
      </c>
      <c r="Z74">
        <f t="shared" si="32"/>
        <v>7.2807017543859658</v>
      </c>
      <c r="AA74" t="str">
        <f t="shared" si="33"/>
        <v>7.28</v>
      </c>
    </row>
    <row r="75" spans="1:27" x14ac:dyDescent="0.3">
      <c r="A75">
        <v>74</v>
      </c>
      <c r="B75" t="s">
        <v>80</v>
      </c>
      <c r="C75">
        <v>89</v>
      </c>
      <c r="D75">
        <v>87</v>
      </c>
      <c r="E75">
        <v>88</v>
      </c>
      <c r="F75">
        <v>88</v>
      </c>
      <c r="G75">
        <v>100</v>
      </c>
      <c r="H75">
        <v>87</v>
      </c>
      <c r="I75">
        <f t="shared" si="17"/>
        <v>539</v>
      </c>
      <c r="J75" t="str">
        <f t="shared" si="18"/>
        <v>74 - Leah Griffin</v>
      </c>
      <c r="K75">
        <f t="shared" si="19"/>
        <v>89.833333333333329</v>
      </c>
      <c r="L75" t="str">
        <f t="shared" si="20"/>
        <v>Leah Griffin</v>
      </c>
      <c r="M75" t="str">
        <f t="shared" si="21"/>
        <v>89.83</v>
      </c>
      <c r="N75">
        <f t="shared" si="22"/>
        <v>89.833333333333329</v>
      </c>
      <c r="O75" t="str">
        <f t="shared" si="23"/>
        <v>PASS</v>
      </c>
      <c r="P75">
        <f t="shared" si="24"/>
        <v>12</v>
      </c>
      <c r="Q75" t="str">
        <f t="shared" si="25"/>
        <v>Leah</v>
      </c>
      <c r="R75" t="str">
        <f t="shared" si="26"/>
        <v>A</v>
      </c>
      <c r="S75" t="str">
        <f t="shared" si="27"/>
        <v>Medium</v>
      </c>
      <c r="T75">
        <v>1</v>
      </c>
      <c r="U75" t="str">
        <f t="shared" si="28"/>
        <v>GOOD</v>
      </c>
      <c r="V75">
        <f t="shared" si="29"/>
        <v>100</v>
      </c>
      <c r="W75">
        <f t="shared" si="30"/>
        <v>87</v>
      </c>
      <c r="Y75" t="str">
        <f t="shared" si="31"/>
        <v>Grant</v>
      </c>
      <c r="Z75">
        <f t="shared" si="32"/>
        <v>9.4561403508771917</v>
      </c>
      <c r="AA75" t="str">
        <f t="shared" si="33"/>
        <v>9.45</v>
      </c>
    </row>
    <row r="76" spans="1:27" x14ac:dyDescent="0.3">
      <c r="A76">
        <v>75</v>
      </c>
      <c r="B76" t="s">
        <v>81</v>
      </c>
      <c r="C76">
        <v>55</v>
      </c>
      <c r="D76">
        <v>55</v>
      </c>
      <c r="E76">
        <v>55</v>
      </c>
      <c r="F76">
        <v>70</v>
      </c>
      <c r="G76">
        <v>68</v>
      </c>
      <c r="H76">
        <v>73</v>
      </c>
      <c r="I76">
        <f t="shared" si="17"/>
        <v>376</v>
      </c>
      <c r="J76" t="str">
        <f t="shared" si="18"/>
        <v>75 - Christopher Diaz</v>
      </c>
      <c r="K76">
        <f t="shared" si="19"/>
        <v>62.666666666666664</v>
      </c>
      <c r="L76" t="str">
        <f t="shared" si="20"/>
        <v>Christopher Diaz</v>
      </c>
      <c r="M76" t="str">
        <f t="shared" si="21"/>
        <v>62.66</v>
      </c>
      <c r="N76">
        <f t="shared" si="22"/>
        <v>62.666666666666671</v>
      </c>
      <c r="O76" t="str">
        <f t="shared" si="23"/>
        <v>PASS</v>
      </c>
      <c r="P76">
        <f t="shared" si="24"/>
        <v>16</v>
      </c>
      <c r="Q76" t="str">
        <f t="shared" si="25"/>
        <v>Chri</v>
      </c>
      <c r="R76" t="str">
        <f t="shared" si="26"/>
        <v>C+</v>
      </c>
      <c r="S76" t="str">
        <f t="shared" si="27"/>
        <v>Medium</v>
      </c>
      <c r="T76">
        <v>1</v>
      </c>
      <c r="U76" t="str">
        <f t="shared" si="28"/>
        <v>BAD</v>
      </c>
      <c r="V76">
        <f t="shared" si="29"/>
        <v>73</v>
      </c>
      <c r="W76">
        <f t="shared" si="30"/>
        <v>55</v>
      </c>
      <c r="Y76" t="str">
        <f t="shared" si="31"/>
        <v>Non-Grant</v>
      </c>
      <c r="Z76">
        <f t="shared" si="32"/>
        <v>6.5964912280701755</v>
      </c>
      <c r="AA76" t="str">
        <f t="shared" si="33"/>
        <v>6.59</v>
      </c>
    </row>
    <row r="77" spans="1:27" x14ac:dyDescent="0.3">
      <c r="A77">
        <v>76</v>
      </c>
      <c r="B77" t="s">
        <v>82</v>
      </c>
      <c r="C77">
        <v>84</v>
      </c>
      <c r="D77">
        <v>84</v>
      </c>
      <c r="E77">
        <v>86</v>
      </c>
      <c r="F77">
        <v>100</v>
      </c>
      <c r="G77">
        <v>80</v>
      </c>
      <c r="H77">
        <v>99</v>
      </c>
      <c r="I77">
        <f t="shared" si="17"/>
        <v>533</v>
      </c>
      <c r="J77" t="str">
        <f t="shared" si="18"/>
        <v>76 - Audrey Simmons</v>
      </c>
      <c r="K77">
        <f t="shared" si="19"/>
        <v>88.833333333333329</v>
      </c>
      <c r="L77" t="str">
        <f t="shared" si="20"/>
        <v>Audrey Simmons</v>
      </c>
      <c r="M77" t="str">
        <f t="shared" si="21"/>
        <v>88.83</v>
      </c>
      <c r="N77">
        <f t="shared" si="22"/>
        <v>88.833333333333329</v>
      </c>
      <c r="O77" t="str">
        <f t="shared" si="23"/>
        <v>PASS</v>
      </c>
      <c r="P77">
        <f t="shared" si="24"/>
        <v>14</v>
      </c>
      <c r="Q77" t="str">
        <f t="shared" si="25"/>
        <v>Audr</v>
      </c>
      <c r="R77" t="str">
        <f t="shared" si="26"/>
        <v>A</v>
      </c>
      <c r="S77" t="str">
        <f t="shared" si="27"/>
        <v>Medium</v>
      </c>
      <c r="T77">
        <v>1</v>
      </c>
      <c r="U77" t="str">
        <f t="shared" si="28"/>
        <v>BAD</v>
      </c>
      <c r="V77">
        <f t="shared" si="29"/>
        <v>100</v>
      </c>
      <c r="W77">
        <f t="shared" si="30"/>
        <v>80</v>
      </c>
      <c r="Y77" t="str">
        <f t="shared" si="31"/>
        <v>Grant</v>
      </c>
      <c r="Z77">
        <f t="shared" si="32"/>
        <v>9.3508771929824555</v>
      </c>
      <c r="AA77" t="str">
        <f t="shared" si="33"/>
        <v>9.35</v>
      </c>
    </row>
    <row r="78" spans="1:27" x14ac:dyDescent="0.3">
      <c r="A78">
        <v>77</v>
      </c>
      <c r="B78" t="s">
        <v>83</v>
      </c>
      <c r="C78">
        <v>70</v>
      </c>
      <c r="D78">
        <v>68</v>
      </c>
      <c r="E78">
        <v>66</v>
      </c>
      <c r="F78">
        <v>65</v>
      </c>
      <c r="G78">
        <v>90</v>
      </c>
      <c r="H78">
        <v>60</v>
      </c>
      <c r="I78">
        <f t="shared" si="17"/>
        <v>419</v>
      </c>
      <c r="J78" t="str">
        <f t="shared" si="18"/>
        <v>77 - Thomas Foster</v>
      </c>
      <c r="K78">
        <f t="shared" si="19"/>
        <v>69.833333333333329</v>
      </c>
      <c r="L78" t="str">
        <f t="shared" si="20"/>
        <v>Thomas Foster</v>
      </c>
      <c r="M78" t="str">
        <f t="shared" si="21"/>
        <v>69.83</v>
      </c>
      <c r="N78">
        <f t="shared" si="22"/>
        <v>69.833333333333343</v>
      </c>
      <c r="O78" t="str">
        <f t="shared" si="23"/>
        <v>PASS</v>
      </c>
      <c r="P78">
        <f t="shared" si="24"/>
        <v>13</v>
      </c>
      <c r="Q78" t="str">
        <f t="shared" si="25"/>
        <v>Thom</v>
      </c>
      <c r="R78" t="str">
        <f t="shared" si="26"/>
        <v>C+</v>
      </c>
      <c r="S78" t="str">
        <f t="shared" si="27"/>
        <v>Medium</v>
      </c>
      <c r="T78">
        <v>1</v>
      </c>
      <c r="U78" t="str">
        <f t="shared" si="28"/>
        <v>BAD</v>
      </c>
      <c r="V78">
        <f t="shared" si="29"/>
        <v>90</v>
      </c>
      <c r="W78">
        <f t="shared" si="30"/>
        <v>60</v>
      </c>
      <c r="Y78" t="str">
        <f t="shared" si="31"/>
        <v>Non-Grant</v>
      </c>
      <c r="Z78">
        <f t="shared" si="32"/>
        <v>7.3508771929824572</v>
      </c>
      <c r="AA78" t="str">
        <f t="shared" si="33"/>
        <v>7.35</v>
      </c>
    </row>
    <row r="79" spans="1:27" x14ac:dyDescent="0.3">
      <c r="A79">
        <v>78</v>
      </c>
      <c r="B79" t="s">
        <v>84</v>
      </c>
      <c r="C79">
        <v>93</v>
      </c>
      <c r="D79">
        <v>94</v>
      </c>
      <c r="E79">
        <v>94</v>
      </c>
      <c r="F79">
        <v>82</v>
      </c>
      <c r="G79">
        <v>55</v>
      </c>
      <c r="H79">
        <v>83</v>
      </c>
      <c r="I79">
        <f t="shared" si="17"/>
        <v>501</v>
      </c>
      <c r="J79" t="str">
        <f t="shared" si="18"/>
        <v>78 - Camila Perry</v>
      </c>
      <c r="K79">
        <f t="shared" si="19"/>
        <v>83.5</v>
      </c>
      <c r="L79" t="str">
        <f t="shared" si="20"/>
        <v>Camila Perry</v>
      </c>
      <c r="M79" t="str">
        <f t="shared" si="21"/>
        <v>83.5</v>
      </c>
      <c r="N79">
        <f t="shared" si="22"/>
        <v>83.5</v>
      </c>
      <c r="O79" t="str">
        <f t="shared" si="23"/>
        <v>PASS</v>
      </c>
      <c r="P79">
        <f t="shared" si="24"/>
        <v>12</v>
      </c>
      <c r="Q79" t="str">
        <f t="shared" si="25"/>
        <v>Cami</v>
      </c>
      <c r="R79" t="str">
        <f t="shared" si="26"/>
        <v>B+</v>
      </c>
      <c r="S79" t="str">
        <f t="shared" si="27"/>
        <v>Medium</v>
      </c>
      <c r="T79">
        <v>1</v>
      </c>
      <c r="U79" t="str">
        <f t="shared" si="28"/>
        <v>GOOD</v>
      </c>
      <c r="V79">
        <f t="shared" si="29"/>
        <v>94</v>
      </c>
      <c r="W79">
        <f t="shared" si="30"/>
        <v>55</v>
      </c>
      <c r="Y79" t="str">
        <f t="shared" si="31"/>
        <v>Grant</v>
      </c>
      <c r="Z79">
        <f t="shared" si="32"/>
        <v>8.7894736842105257</v>
      </c>
      <c r="AA79" t="str">
        <f t="shared" si="33"/>
        <v>8.78</v>
      </c>
    </row>
    <row r="80" spans="1:27" x14ac:dyDescent="0.3">
      <c r="A80">
        <v>79</v>
      </c>
      <c r="B80" t="s">
        <v>85</v>
      </c>
      <c r="C80">
        <v>59</v>
      </c>
      <c r="D80">
        <v>59</v>
      </c>
      <c r="E80">
        <v>60</v>
      </c>
      <c r="F80">
        <v>91</v>
      </c>
      <c r="G80">
        <v>87</v>
      </c>
      <c r="H80">
        <v>66</v>
      </c>
      <c r="I80">
        <f t="shared" si="17"/>
        <v>422</v>
      </c>
      <c r="J80" t="str">
        <f t="shared" si="18"/>
        <v>79 - Charles Sanders</v>
      </c>
      <c r="K80">
        <f t="shared" si="19"/>
        <v>70.333333333333329</v>
      </c>
      <c r="L80" t="str">
        <f t="shared" si="20"/>
        <v>Charles Sanders</v>
      </c>
      <c r="M80" t="str">
        <f t="shared" si="21"/>
        <v>70.33</v>
      </c>
      <c r="N80">
        <f t="shared" si="22"/>
        <v>70.333333333333343</v>
      </c>
      <c r="O80" t="str">
        <f t="shared" si="23"/>
        <v>PASS</v>
      </c>
      <c r="P80">
        <f t="shared" si="24"/>
        <v>15</v>
      </c>
      <c r="Q80" t="str">
        <f t="shared" si="25"/>
        <v>Char</v>
      </c>
      <c r="R80" t="str">
        <f t="shared" si="26"/>
        <v>B</v>
      </c>
      <c r="S80" t="str">
        <f t="shared" si="27"/>
        <v>Medium</v>
      </c>
      <c r="T80">
        <v>1</v>
      </c>
      <c r="U80" t="str">
        <f t="shared" si="28"/>
        <v>BAD</v>
      </c>
      <c r="V80">
        <f t="shared" si="29"/>
        <v>91</v>
      </c>
      <c r="W80">
        <f t="shared" si="30"/>
        <v>59</v>
      </c>
      <c r="Y80" t="str">
        <f t="shared" si="31"/>
        <v>Non-Grant</v>
      </c>
      <c r="Z80">
        <f t="shared" si="32"/>
        <v>7.4035087719298254</v>
      </c>
      <c r="AA80" t="str">
        <f t="shared" si="33"/>
        <v>7.40</v>
      </c>
    </row>
    <row r="81" spans="1:27" x14ac:dyDescent="0.3">
      <c r="A81">
        <v>80</v>
      </c>
      <c r="B81" t="s">
        <v>86</v>
      </c>
      <c r="C81">
        <v>98</v>
      </c>
      <c r="D81">
        <v>97</v>
      </c>
      <c r="E81">
        <v>98</v>
      </c>
      <c r="F81">
        <v>76</v>
      </c>
      <c r="G81">
        <v>74</v>
      </c>
      <c r="H81">
        <v>78</v>
      </c>
      <c r="I81">
        <f t="shared" si="17"/>
        <v>521</v>
      </c>
      <c r="J81" t="str">
        <f t="shared" si="18"/>
        <v>80 - Eleanor Ross</v>
      </c>
      <c r="K81">
        <f t="shared" si="19"/>
        <v>86.833333333333329</v>
      </c>
      <c r="L81" t="str">
        <f t="shared" si="20"/>
        <v>Eleanor Ross</v>
      </c>
      <c r="M81" t="str">
        <f t="shared" si="21"/>
        <v>86.83</v>
      </c>
      <c r="N81">
        <f t="shared" si="22"/>
        <v>86.833333333333329</v>
      </c>
      <c r="O81" t="str">
        <f t="shared" si="23"/>
        <v>PASS</v>
      </c>
      <c r="P81">
        <f t="shared" si="24"/>
        <v>12</v>
      </c>
      <c r="Q81" t="str">
        <f t="shared" si="25"/>
        <v>Elea</v>
      </c>
      <c r="R81" t="str">
        <f t="shared" si="26"/>
        <v>A</v>
      </c>
      <c r="S81" t="str">
        <f t="shared" si="27"/>
        <v>Medium</v>
      </c>
      <c r="T81">
        <v>1</v>
      </c>
      <c r="U81" t="str">
        <f t="shared" si="28"/>
        <v>GOOD</v>
      </c>
      <c r="V81">
        <f t="shared" si="29"/>
        <v>98</v>
      </c>
      <c r="W81">
        <f t="shared" si="30"/>
        <v>74</v>
      </c>
      <c r="Y81" t="str">
        <f t="shared" si="31"/>
        <v>Grant</v>
      </c>
      <c r="Z81">
        <f t="shared" si="32"/>
        <v>9.1403508771929811</v>
      </c>
      <c r="AA81" t="str">
        <f t="shared" si="33"/>
        <v>9.14</v>
      </c>
    </row>
    <row r="82" spans="1:27" x14ac:dyDescent="0.3">
      <c r="A82">
        <v>81</v>
      </c>
      <c r="B82" t="s">
        <v>87</v>
      </c>
      <c r="C82">
        <v>67</v>
      </c>
      <c r="D82">
        <v>67</v>
      </c>
      <c r="E82">
        <v>68</v>
      </c>
      <c r="F82">
        <v>59</v>
      </c>
      <c r="G82">
        <v>70</v>
      </c>
      <c r="H82">
        <v>55</v>
      </c>
      <c r="I82">
        <f t="shared" si="17"/>
        <v>386</v>
      </c>
      <c r="J82" t="str">
        <f t="shared" si="18"/>
        <v>81 - Josiah Henderson</v>
      </c>
      <c r="K82">
        <f t="shared" si="19"/>
        <v>64.333333333333329</v>
      </c>
      <c r="L82" t="str">
        <f t="shared" si="20"/>
        <v>Josiah Henderson</v>
      </c>
      <c r="M82" t="str">
        <f t="shared" si="21"/>
        <v>64.33</v>
      </c>
      <c r="N82">
        <f t="shared" si="22"/>
        <v>64.333333333333329</v>
      </c>
      <c r="O82" t="str">
        <f t="shared" si="23"/>
        <v>PASS</v>
      </c>
      <c r="P82">
        <f t="shared" si="24"/>
        <v>16</v>
      </c>
      <c r="Q82" t="str">
        <f t="shared" si="25"/>
        <v>Josi</v>
      </c>
      <c r="R82" t="str">
        <f t="shared" si="26"/>
        <v>C+</v>
      </c>
      <c r="S82" t="str">
        <f t="shared" si="27"/>
        <v>Medium</v>
      </c>
      <c r="T82">
        <v>1</v>
      </c>
      <c r="U82" t="str">
        <f t="shared" si="28"/>
        <v>BAD</v>
      </c>
      <c r="V82">
        <f t="shared" si="29"/>
        <v>70</v>
      </c>
      <c r="W82">
        <f t="shared" si="30"/>
        <v>55</v>
      </c>
      <c r="Y82" t="str">
        <f t="shared" si="31"/>
        <v>Non-Grant</v>
      </c>
      <c r="Z82">
        <f t="shared" si="32"/>
        <v>6.7719298245614032</v>
      </c>
      <c r="AA82" t="str">
        <f t="shared" si="33"/>
        <v>6.77</v>
      </c>
    </row>
    <row r="83" spans="1:27" x14ac:dyDescent="0.3">
      <c r="A83">
        <v>82</v>
      </c>
      <c r="B83" t="s">
        <v>88</v>
      </c>
      <c r="C83">
        <v>19</v>
      </c>
      <c r="D83">
        <v>34</v>
      </c>
      <c r="E83">
        <v>31</v>
      </c>
      <c r="F83">
        <v>33</v>
      </c>
      <c r="G83">
        <v>54</v>
      </c>
      <c r="H83">
        <v>13</v>
      </c>
      <c r="I83">
        <f t="shared" si="17"/>
        <v>184</v>
      </c>
      <c r="J83" t="str">
        <f t="shared" si="18"/>
        <v>82 - Violet Coleman</v>
      </c>
      <c r="K83">
        <f t="shared" si="19"/>
        <v>30.666666666666668</v>
      </c>
      <c r="L83" t="str">
        <f t="shared" si="20"/>
        <v>Violet Coleman</v>
      </c>
      <c r="M83" t="str">
        <f t="shared" si="21"/>
        <v>30.66</v>
      </c>
      <c r="N83">
        <f t="shared" si="22"/>
        <v>30.666666666666664</v>
      </c>
      <c r="O83" t="str">
        <f t="shared" si="23"/>
        <v>Fail</v>
      </c>
      <c r="P83">
        <f t="shared" si="24"/>
        <v>14</v>
      </c>
      <c r="Q83" t="str">
        <f t="shared" si="25"/>
        <v>Viol</v>
      </c>
      <c r="R83" t="str">
        <f t="shared" si="26"/>
        <v>Fail</v>
      </c>
      <c r="S83" t="str">
        <f t="shared" si="27"/>
        <v>Medium</v>
      </c>
      <c r="T83">
        <v>1</v>
      </c>
      <c r="U83" t="str">
        <f t="shared" si="28"/>
        <v>BAD</v>
      </c>
      <c r="V83">
        <f t="shared" si="29"/>
        <v>54</v>
      </c>
      <c r="W83">
        <f t="shared" si="30"/>
        <v>13</v>
      </c>
      <c r="Y83" t="str">
        <f t="shared" si="31"/>
        <v>Non-Grant</v>
      </c>
      <c r="Z83">
        <f t="shared" si="32"/>
        <v>3.2280701754385963</v>
      </c>
      <c r="AA83" t="str">
        <f t="shared" si="33"/>
        <v>3.22</v>
      </c>
    </row>
    <row r="84" spans="1:27" x14ac:dyDescent="0.3">
      <c r="A84">
        <v>83</v>
      </c>
      <c r="B84" t="s">
        <v>89</v>
      </c>
      <c r="C84">
        <v>60</v>
      </c>
      <c r="D84">
        <v>60</v>
      </c>
      <c r="E84">
        <v>61</v>
      </c>
      <c r="F84">
        <v>67</v>
      </c>
      <c r="G84">
        <v>79</v>
      </c>
      <c r="H84">
        <v>71</v>
      </c>
      <c r="I84">
        <f t="shared" si="17"/>
        <v>398</v>
      </c>
      <c r="J84" t="str">
        <f t="shared" si="18"/>
        <v>83 - Hudson Jenkins</v>
      </c>
      <c r="K84">
        <f t="shared" si="19"/>
        <v>66.333333333333329</v>
      </c>
      <c r="L84" t="str">
        <f t="shared" si="20"/>
        <v>Hudson Jenkins</v>
      </c>
      <c r="M84" t="str">
        <f t="shared" si="21"/>
        <v>66.33</v>
      </c>
      <c r="N84">
        <f t="shared" si="22"/>
        <v>66.333333333333329</v>
      </c>
      <c r="O84" t="str">
        <f t="shared" si="23"/>
        <v>PASS</v>
      </c>
      <c r="P84">
        <f t="shared" si="24"/>
        <v>14</v>
      </c>
      <c r="Q84" t="str">
        <f t="shared" si="25"/>
        <v>Huds</v>
      </c>
      <c r="R84" t="str">
        <f t="shared" si="26"/>
        <v>C+</v>
      </c>
      <c r="S84" t="str">
        <f t="shared" si="27"/>
        <v>Medium</v>
      </c>
      <c r="T84">
        <v>1</v>
      </c>
      <c r="U84" t="str">
        <f t="shared" si="28"/>
        <v>BAD</v>
      </c>
      <c r="V84">
        <f t="shared" si="29"/>
        <v>79</v>
      </c>
      <c r="W84">
        <f t="shared" si="30"/>
        <v>60</v>
      </c>
      <c r="Y84" t="str">
        <f t="shared" si="31"/>
        <v>Non-Grant</v>
      </c>
      <c r="Z84">
        <f t="shared" si="32"/>
        <v>6.9824561403508767</v>
      </c>
      <c r="AA84" t="str">
        <f t="shared" si="33"/>
        <v>6.98</v>
      </c>
    </row>
    <row r="85" spans="1:27" x14ac:dyDescent="0.3">
      <c r="A85">
        <v>84</v>
      </c>
      <c r="B85" t="s">
        <v>90</v>
      </c>
      <c r="C85">
        <v>95</v>
      </c>
      <c r="D85">
        <v>98</v>
      </c>
      <c r="E85">
        <v>99</v>
      </c>
      <c r="F85">
        <v>86</v>
      </c>
      <c r="G85">
        <v>57</v>
      </c>
      <c r="H85">
        <v>67</v>
      </c>
      <c r="I85">
        <f t="shared" si="17"/>
        <v>502</v>
      </c>
      <c r="J85" t="str">
        <f t="shared" si="18"/>
        <v>84 - Paisley Perry</v>
      </c>
      <c r="K85">
        <f t="shared" si="19"/>
        <v>83.666666666666671</v>
      </c>
      <c r="L85" t="str">
        <f t="shared" si="20"/>
        <v>Paisley Perry</v>
      </c>
      <c r="M85" t="str">
        <f t="shared" si="21"/>
        <v>83.66</v>
      </c>
      <c r="N85">
        <f t="shared" si="22"/>
        <v>83.666666666666671</v>
      </c>
      <c r="O85" t="str">
        <f t="shared" si="23"/>
        <v>PASS</v>
      </c>
      <c r="P85">
        <f t="shared" si="24"/>
        <v>13</v>
      </c>
      <c r="Q85" t="str">
        <f t="shared" si="25"/>
        <v>Pais</v>
      </c>
      <c r="R85" t="str">
        <f t="shared" si="26"/>
        <v>B+</v>
      </c>
      <c r="S85" t="str">
        <f t="shared" si="27"/>
        <v>Excellent</v>
      </c>
      <c r="T85">
        <v>1</v>
      </c>
      <c r="U85" t="str">
        <f t="shared" si="28"/>
        <v>GOOD</v>
      </c>
      <c r="V85">
        <f t="shared" si="29"/>
        <v>99</v>
      </c>
      <c r="W85">
        <f t="shared" si="30"/>
        <v>57</v>
      </c>
      <c r="Y85" t="str">
        <f t="shared" si="31"/>
        <v>Grant</v>
      </c>
      <c r="Z85">
        <f t="shared" si="32"/>
        <v>8.807017543859649</v>
      </c>
      <c r="AA85" t="str">
        <f t="shared" si="33"/>
        <v>8.80</v>
      </c>
    </row>
    <row r="86" spans="1:27" x14ac:dyDescent="0.3">
      <c r="A86">
        <v>85</v>
      </c>
      <c r="B86" t="s">
        <v>91</v>
      </c>
      <c r="C86">
        <v>87</v>
      </c>
      <c r="D86">
        <v>86</v>
      </c>
      <c r="E86">
        <v>87</v>
      </c>
      <c r="F86">
        <v>64</v>
      </c>
      <c r="G86">
        <v>96</v>
      </c>
      <c r="H86">
        <v>91</v>
      </c>
      <c r="I86">
        <f t="shared" si="17"/>
        <v>511</v>
      </c>
      <c r="J86" t="str">
        <f t="shared" si="18"/>
        <v>85 - Adam Patterson</v>
      </c>
      <c r="K86">
        <f t="shared" si="19"/>
        <v>85.166666666666671</v>
      </c>
      <c r="L86" t="str">
        <f t="shared" si="20"/>
        <v>Adam Patterson</v>
      </c>
      <c r="M86" t="str">
        <f t="shared" si="21"/>
        <v>85.16</v>
      </c>
      <c r="N86">
        <f t="shared" si="22"/>
        <v>85.166666666666671</v>
      </c>
      <c r="O86" t="str">
        <f t="shared" si="23"/>
        <v>PASS</v>
      </c>
      <c r="P86">
        <f t="shared" si="24"/>
        <v>14</v>
      </c>
      <c r="Q86" t="str">
        <f t="shared" si="25"/>
        <v>Adam</v>
      </c>
      <c r="R86" t="str">
        <f t="shared" si="26"/>
        <v>A</v>
      </c>
      <c r="S86" t="str">
        <f t="shared" si="27"/>
        <v>Medium</v>
      </c>
      <c r="T86">
        <v>1</v>
      </c>
      <c r="U86" t="str">
        <f t="shared" si="28"/>
        <v>GOOD</v>
      </c>
      <c r="V86">
        <f t="shared" si="29"/>
        <v>96</v>
      </c>
      <c r="W86">
        <f t="shared" si="30"/>
        <v>64</v>
      </c>
      <c r="Y86" t="str">
        <f t="shared" si="31"/>
        <v>Grant</v>
      </c>
      <c r="Z86">
        <f t="shared" si="32"/>
        <v>8.9649122807017552</v>
      </c>
      <c r="AA86" t="str">
        <f t="shared" si="33"/>
        <v>8.96</v>
      </c>
    </row>
    <row r="87" spans="1:27" x14ac:dyDescent="0.3">
      <c r="A87">
        <v>86</v>
      </c>
      <c r="B87" t="s">
        <v>92</v>
      </c>
      <c r="C87">
        <v>72</v>
      </c>
      <c r="D87">
        <v>71</v>
      </c>
      <c r="E87">
        <v>71</v>
      </c>
      <c r="F87">
        <v>97</v>
      </c>
      <c r="G87">
        <v>61</v>
      </c>
      <c r="H87">
        <v>63</v>
      </c>
      <c r="I87">
        <f t="shared" si="17"/>
        <v>435</v>
      </c>
      <c r="J87" t="str">
        <f t="shared" si="18"/>
        <v>86 - Anna Long</v>
      </c>
      <c r="K87">
        <f t="shared" si="19"/>
        <v>72.5</v>
      </c>
      <c r="L87" t="str">
        <f t="shared" si="20"/>
        <v>Anna Long</v>
      </c>
      <c r="M87" t="str">
        <f t="shared" si="21"/>
        <v>72.5</v>
      </c>
      <c r="N87">
        <f t="shared" si="22"/>
        <v>72.5</v>
      </c>
      <c r="O87" t="str">
        <f t="shared" si="23"/>
        <v>PASS</v>
      </c>
      <c r="P87">
        <f t="shared" si="24"/>
        <v>9</v>
      </c>
      <c r="Q87" t="str">
        <f t="shared" si="25"/>
        <v>Anna</v>
      </c>
      <c r="R87" t="str">
        <f t="shared" si="26"/>
        <v>B</v>
      </c>
      <c r="S87" t="str">
        <f t="shared" si="27"/>
        <v>Medium</v>
      </c>
      <c r="T87">
        <v>1</v>
      </c>
      <c r="U87" t="str">
        <f t="shared" si="28"/>
        <v>BAD</v>
      </c>
      <c r="V87">
        <f t="shared" si="29"/>
        <v>97</v>
      </c>
      <c r="W87">
        <f t="shared" si="30"/>
        <v>61</v>
      </c>
      <c r="Y87" t="str">
        <f t="shared" si="31"/>
        <v>Non-Grant</v>
      </c>
      <c r="Z87">
        <f t="shared" si="32"/>
        <v>7.6315789473684212</v>
      </c>
      <c r="AA87" t="str">
        <f t="shared" si="33"/>
        <v>7.63</v>
      </c>
    </row>
    <row r="88" spans="1:27" x14ac:dyDescent="0.3">
      <c r="A88">
        <v>87</v>
      </c>
      <c r="B88" t="s">
        <v>93</v>
      </c>
      <c r="C88">
        <v>90</v>
      </c>
      <c r="D88">
        <v>89</v>
      </c>
      <c r="E88">
        <v>90</v>
      </c>
      <c r="F88">
        <v>63</v>
      </c>
      <c r="G88">
        <v>91</v>
      </c>
      <c r="H88">
        <v>89</v>
      </c>
      <c r="I88">
        <f t="shared" si="17"/>
        <v>512</v>
      </c>
      <c r="J88" t="str">
        <f t="shared" si="18"/>
        <v>87 - Ezra Hughes</v>
      </c>
      <c r="K88">
        <f t="shared" si="19"/>
        <v>85.333333333333329</v>
      </c>
      <c r="L88" t="str">
        <f t="shared" si="20"/>
        <v>Ezra Hughes</v>
      </c>
      <c r="M88" t="str">
        <f t="shared" si="21"/>
        <v>85.33</v>
      </c>
      <c r="N88">
        <f t="shared" si="22"/>
        <v>85.333333333333343</v>
      </c>
      <c r="O88" t="str">
        <f t="shared" si="23"/>
        <v>PASS</v>
      </c>
      <c r="P88">
        <f t="shared" si="24"/>
        <v>11</v>
      </c>
      <c r="Q88" t="str">
        <f t="shared" si="25"/>
        <v>Ezra</v>
      </c>
      <c r="R88" t="str">
        <f t="shared" si="26"/>
        <v>A</v>
      </c>
      <c r="S88" t="str">
        <f t="shared" si="27"/>
        <v>Medium</v>
      </c>
      <c r="T88">
        <v>1</v>
      </c>
      <c r="U88" t="str">
        <f t="shared" si="28"/>
        <v>GOOD</v>
      </c>
      <c r="V88">
        <f t="shared" si="29"/>
        <v>91</v>
      </c>
      <c r="W88">
        <f t="shared" si="30"/>
        <v>63</v>
      </c>
      <c r="Y88" t="str">
        <f t="shared" si="31"/>
        <v>Grant</v>
      </c>
      <c r="Z88">
        <f t="shared" si="32"/>
        <v>8.9824561403508785</v>
      </c>
      <c r="AA88" t="str">
        <f t="shared" si="33"/>
        <v>8.98</v>
      </c>
    </row>
    <row r="89" spans="1:27" x14ac:dyDescent="0.3">
      <c r="A89">
        <v>88</v>
      </c>
      <c r="B89" t="s">
        <v>94</v>
      </c>
      <c r="C89">
        <v>53</v>
      </c>
      <c r="D89">
        <v>53</v>
      </c>
      <c r="E89">
        <v>52</v>
      </c>
      <c r="F89">
        <v>81</v>
      </c>
      <c r="G89">
        <v>66</v>
      </c>
      <c r="H89">
        <v>77</v>
      </c>
      <c r="I89">
        <f t="shared" si="17"/>
        <v>382</v>
      </c>
      <c r="J89" t="str">
        <f t="shared" si="18"/>
        <v>88 - Ruby Powell</v>
      </c>
      <c r="K89">
        <f t="shared" si="19"/>
        <v>63.666666666666664</v>
      </c>
      <c r="L89" t="str">
        <f t="shared" si="20"/>
        <v>Ruby Powell</v>
      </c>
      <c r="M89" t="str">
        <f t="shared" si="21"/>
        <v>63.66</v>
      </c>
      <c r="N89">
        <f t="shared" si="22"/>
        <v>63.666666666666671</v>
      </c>
      <c r="O89" t="str">
        <f t="shared" si="23"/>
        <v>PASS</v>
      </c>
      <c r="P89">
        <f t="shared" si="24"/>
        <v>11</v>
      </c>
      <c r="Q89" t="str">
        <f t="shared" si="25"/>
        <v>Ruby</v>
      </c>
      <c r="R89" t="str">
        <f t="shared" si="26"/>
        <v>C+</v>
      </c>
      <c r="S89" t="str">
        <f t="shared" si="27"/>
        <v>Medium</v>
      </c>
      <c r="T89">
        <v>1</v>
      </c>
      <c r="U89" t="str">
        <f t="shared" si="28"/>
        <v>BAD</v>
      </c>
      <c r="V89">
        <f t="shared" si="29"/>
        <v>81</v>
      </c>
      <c r="W89">
        <f t="shared" si="30"/>
        <v>52</v>
      </c>
      <c r="Y89" t="str">
        <f t="shared" si="31"/>
        <v>Non-Grant</v>
      </c>
      <c r="Z89">
        <f t="shared" si="32"/>
        <v>6.7017543859649127</v>
      </c>
      <c r="AA89" t="str">
        <f t="shared" si="33"/>
        <v>6.70</v>
      </c>
    </row>
    <row r="90" spans="1:27" x14ac:dyDescent="0.3">
      <c r="A90">
        <v>89</v>
      </c>
      <c r="B90" t="s">
        <v>95</v>
      </c>
      <c r="C90">
        <v>65</v>
      </c>
      <c r="D90">
        <v>66</v>
      </c>
      <c r="E90">
        <v>69</v>
      </c>
      <c r="F90">
        <v>80</v>
      </c>
      <c r="G90">
        <v>84</v>
      </c>
      <c r="H90">
        <v>58</v>
      </c>
      <c r="I90">
        <f t="shared" si="17"/>
        <v>422</v>
      </c>
      <c r="J90" t="str">
        <f t="shared" si="18"/>
        <v>89 - Angel Flores</v>
      </c>
      <c r="K90">
        <f t="shared" si="19"/>
        <v>70.333333333333329</v>
      </c>
      <c r="L90" t="str">
        <f t="shared" si="20"/>
        <v>Angel Flores</v>
      </c>
      <c r="M90" t="str">
        <f t="shared" si="21"/>
        <v>70.33</v>
      </c>
      <c r="N90">
        <f t="shared" si="22"/>
        <v>70.333333333333343</v>
      </c>
      <c r="O90" t="str">
        <f t="shared" si="23"/>
        <v>PASS</v>
      </c>
      <c r="P90">
        <f t="shared" si="24"/>
        <v>12</v>
      </c>
      <c r="Q90" t="str">
        <f t="shared" si="25"/>
        <v>Ange</v>
      </c>
      <c r="R90" t="str">
        <f t="shared" si="26"/>
        <v>B</v>
      </c>
      <c r="S90" t="str">
        <f t="shared" si="27"/>
        <v>Medium</v>
      </c>
      <c r="T90">
        <v>1</v>
      </c>
      <c r="U90" t="str">
        <f t="shared" si="28"/>
        <v>BAD</v>
      </c>
      <c r="V90">
        <f t="shared" si="29"/>
        <v>84</v>
      </c>
      <c r="W90">
        <f t="shared" si="30"/>
        <v>58</v>
      </c>
      <c r="Y90" t="str">
        <f t="shared" si="31"/>
        <v>Non-Grant</v>
      </c>
      <c r="Z90">
        <f t="shared" si="32"/>
        <v>7.4035087719298254</v>
      </c>
      <c r="AA90" t="str">
        <f t="shared" si="33"/>
        <v>7.40</v>
      </c>
    </row>
    <row r="91" spans="1:27" x14ac:dyDescent="0.3">
      <c r="A91">
        <v>90</v>
      </c>
      <c r="B91" t="s">
        <v>96</v>
      </c>
      <c r="C91">
        <v>88</v>
      </c>
      <c r="D91">
        <v>90</v>
      </c>
      <c r="E91">
        <v>89</v>
      </c>
      <c r="F91">
        <v>56</v>
      </c>
      <c r="G91">
        <v>59</v>
      </c>
      <c r="H91">
        <v>100</v>
      </c>
      <c r="I91">
        <f t="shared" si="17"/>
        <v>482</v>
      </c>
      <c r="J91" t="str">
        <f t="shared" si="18"/>
        <v>90 - Caroline Ward</v>
      </c>
      <c r="K91">
        <f t="shared" si="19"/>
        <v>80.333333333333329</v>
      </c>
      <c r="L91" t="str">
        <f t="shared" si="20"/>
        <v>Caroline Ward</v>
      </c>
      <c r="M91" t="str">
        <f t="shared" si="21"/>
        <v>80.33</v>
      </c>
      <c r="N91">
        <f t="shared" si="22"/>
        <v>80.333333333333329</v>
      </c>
      <c r="O91" t="str">
        <f t="shared" si="23"/>
        <v>PASS</v>
      </c>
      <c r="P91">
        <f t="shared" si="24"/>
        <v>13</v>
      </c>
      <c r="Q91" t="str">
        <f t="shared" si="25"/>
        <v>Caro</v>
      </c>
      <c r="R91" t="str">
        <f t="shared" si="26"/>
        <v>B+</v>
      </c>
      <c r="S91" t="str">
        <f t="shared" si="27"/>
        <v>Medium</v>
      </c>
      <c r="T91">
        <v>1</v>
      </c>
      <c r="U91" t="str">
        <f t="shared" si="28"/>
        <v>BAD</v>
      </c>
      <c r="V91">
        <f t="shared" si="29"/>
        <v>100</v>
      </c>
      <c r="W91">
        <f t="shared" si="30"/>
        <v>56</v>
      </c>
      <c r="Y91" t="str">
        <f t="shared" si="31"/>
        <v>Grant</v>
      </c>
      <c r="Z91">
        <f t="shared" si="32"/>
        <v>8.4561403508771917</v>
      </c>
      <c r="AA91" t="str">
        <f t="shared" si="33"/>
        <v>8.45</v>
      </c>
    </row>
    <row r="92" spans="1:27" x14ac:dyDescent="0.3">
      <c r="A92">
        <v>91</v>
      </c>
      <c r="B92" t="s">
        <v>97</v>
      </c>
      <c r="C92">
        <v>100</v>
      </c>
      <c r="D92">
        <v>100</v>
      </c>
      <c r="E92">
        <v>100</v>
      </c>
      <c r="F92">
        <v>90</v>
      </c>
      <c r="G92">
        <v>98</v>
      </c>
      <c r="H92">
        <v>72</v>
      </c>
      <c r="I92">
        <f t="shared" si="17"/>
        <v>560</v>
      </c>
      <c r="J92" t="str">
        <f t="shared" si="18"/>
        <v>91 - Adrian Butler</v>
      </c>
      <c r="K92">
        <f t="shared" si="19"/>
        <v>93.333333333333329</v>
      </c>
      <c r="L92" t="str">
        <f t="shared" si="20"/>
        <v>Adrian Butler</v>
      </c>
      <c r="M92" t="str">
        <f t="shared" si="21"/>
        <v>93.33</v>
      </c>
      <c r="N92">
        <f t="shared" si="22"/>
        <v>93.333333333333329</v>
      </c>
      <c r="O92" t="str">
        <f t="shared" si="23"/>
        <v>PASS</v>
      </c>
      <c r="P92">
        <f t="shared" si="24"/>
        <v>13</v>
      </c>
      <c r="Q92" t="str">
        <f t="shared" si="25"/>
        <v>Adri</v>
      </c>
      <c r="R92" t="str">
        <f t="shared" si="26"/>
        <v>A+</v>
      </c>
      <c r="S92" t="str">
        <f t="shared" si="27"/>
        <v>Excellent</v>
      </c>
      <c r="T92">
        <v>1</v>
      </c>
      <c r="U92" t="str">
        <f t="shared" si="28"/>
        <v>GOOD</v>
      </c>
      <c r="V92">
        <f t="shared" si="29"/>
        <v>100</v>
      </c>
      <c r="W92">
        <f t="shared" si="30"/>
        <v>72</v>
      </c>
      <c r="Y92" t="str">
        <f t="shared" si="31"/>
        <v>Grant</v>
      </c>
      <c r="Z92">
        <f t="shared" si="32"/>
        <v>9.8245614035087723</v>
      </c>
      <c r="AA92" t="str">
        <f t="shared" si="33"/>
        <v>9.82</v>
      </c>
    </row>
    <row r="93" spans="1:27" x14ac:dyDescent="0.3">
      <c r="A93">
        <v>92</v>
      </c>
      <c r="B93" t="s">
        <v>98</v>
      </c>
      <c r="C93">
        <v>71</v>
      </c>
      <c r="D93">
        <v>72</v>
      </c>
      <c r="E93">
        <v>72</v>
      </c>
      <c r="F93">
        <v>72</v>
      </c>
      <c r="G93">
        <v>75</v>
      </c>
      <c r="H93">
        <v>86</v>
      </c>
      <c r="I93">
        <f t="shared" si="17"/>
        <v>448</v>
      </c>
      <c r="J93" t="str">
        <f t="shared" si="18"/>
        <v>92 - Samantha Barnes</v>
      </c>
      <c r="K93">
        <f t="shared" si="19"/>
        <v>74.666666666666671</v>
      </c>
      <c r="L93" t="str">
        <f t="shared" si="20"/>
        <v>Samantha Barnes</v>
      </c>
      <c r="M93" t="str">
        <f t="shared" si="21"/>
        <v>74.66</v>
      </c>
      <c r="N93">
        <f t="shared" si="22"/>
        <v>74.666666666666671</v>
      </c>
      <c r="O93" t="str">
        <f t="shared" si="23"/>
        <v>PASS</v>
      </c>
      <c r="P93">
        <f t="shared" si="24"/>
        <v>15</v>
      </c>
      <c r="Q93" t="str">
        <f t="shared" si="25"/>
        <v>Sama</v>
      </c>
      <c r="R93" t="str">
        <f t="shared" si="26"/>
        <v>B</v>
      </c>
      <c r="S93" t="str">
        <f t="shared" si="27"/>
        <v>Medium</v>
      </c>
      <c r="T93">
        <v>1</v>
      </c>
      <c r="U93" t="str">
        <f>IF(OR(G93&gt;90,D93&gt;90),"GOOD","BAD")</f>
        <v>BAD</v>
      </c>
      <c r="V93">
        <f t="shared" si="29"/>
        <v>86</v>
      </c>
      <c r="W93">
        <f t="shared" si="30"/>
        <v>71</v>
      </c>
      <c r="Y93" t="str">
        <f t="shared" si="31"/>
        <v>Non-Grant</v>
      </c>
      <c r="Z93">
        <f t="shared" si="32"/>
        <v>7.859649122807018</v>
      </c>
      <c r="AA93" t="str">
        <f t="shared" si="33"/>
        <v>7.85</v>
      </c>
    </row>
    <row r="94" spans="1:27" x14ac:dyDescent="0.3">
      <c r="A94">
        <v>93</v>
      </c>
      <c r="B94" t="s">
        <v>99</v>
      </c>
      <c r="C94">
        <v>85</v>
      </c>
      <c r="D94">
        <v>83</v>
      </c>
      <c r="E94">
        <v>81</v>
      </c>
      <c r="F94">
        <v>75</v>
      </c>
      <c r="G94">
        <v>69</v>
      </c>
      <c r="H94">
        <v>59</v>
      </c>
      <c r="I94">
        <f t="shared" si="17"/>
        <v>452</v>
      </c>
      <c r="J94" t="str">
        <f t="shared" si="18"/>
        <v>93 - Nolan Cox</v>
      </c>
      <c r="K94">
        <f t="shared" si="19"/>
        <v>75.333333333333329</v>
      </c>
      <c r="L94" t="str">
        <f t="shared" si="20"/>
        <v>Nolan Cox</v>
      </c>
      <c r="M94" t="str">
        <f t="shared" si="21"/>
        <v>75.33</v>
      </c>
      <c r="N94">
        <f t="shared" si="22"/>
        <v>75.333333333333329</v>
      </c>
      <c r="O94" t="str">
        <f t="shared" si="23"/>
        <v>PASS</v>
      </c>
      <c r="P94">
        <f t="shared" si="24"/>
        <v>9</v>
      </c>
      <c r="Q94" t="str">
        <f t="shared" si="25"/>
        <v>Nola</v>
      </c>
      <c r="R94" t="str">
        <f t="shared" si="26"/>
        <v>B</v>
      </c>
      <c r="S94" t="str">
        <f t="shared" si="27"/>
        <v>Medium</v>
      </c>
      <c r="T94">
        <v>1</v>
      </c>
      <c r="U94" t="str">
        <f t="shared" si="28"/>
        <v>BAD</v>
      </c>
      <c r="V94">
        <f t="shared" si="29"/>
        <v>85</v>
      </c>
      <c r="W94">
        <f t="shared" si="30"/>
        <v>59</v>
      </c>
      <c r="Y94" t="str">
        <f t="shared" si="31"/>
        <v>Non-Grant</v>
      </c>
      <c r="Z94">
        <f t="shared" si="32"/>
        <v>7.9298245614035086</v>
      </c>
      <c r="AA94" t="str">
        <f t="shared" si="33"/>
        <v>7.92</v>
      </c>
    </row>
    <row r="95" spans="1:27" x14ac:dyDescent="0.3">
      <c r="A95">
        <v>94</v>
      </c>
      <c r="B95" t="s">
        <v>100</v>
      </c>
      <c r="C95">
        <v>24</v>
      </c>
      <c r="D95">
        <v>32</v>
      </c>
      <c r="E95">
        <v>34</v>
      </c>
      <c r="F95">
        <v>23</v>
      </c>
      <c r="G95">
        <v>25</v>
      </c>
      <c r="H95">
        <v>32</v>
      </c>
      <c r="I95">
        <f t="shared" si="17"/>
        <v>170</v>
      </c>
      <c r="J95" t="str">
        <f t="shared" si="18"/>
        <v>94 - Maya Bryant</v>
      </c>
      <c r="K95">
        <f t="shared" si="19"/>
        <v>28.333333333333332</v>
      </c>
      <c r="L95" t="str">
        <f t="shared" si="20"/>
        <v>Maya Bryant</v>
      </c>
      <c r="M95" t="str">
        <f t="shared" si="21"/>
        <v>28.33</v>
      </c>
      <c r="N95">
        <f t="shared" si="22"/>
        <v>28.333333333333332</v>
      </c>
      <c r="O95" t="str">
        <f t="shared" si="23"/>
        <v>Fail</v>
      </c>
      <c r="P95">
        <f t="shared" si="24"/>
        <v>11</v>
      </c>
      <c r="Q95" t="str">
        <f t="shared" si="25"/>
        <v>Maya</v>
      </c>
      <c r="R95" t="str">
        <f t="shared" si="26"/>
        <v>Fail</v>
      </c>
      <c r="S95" t="str">
        <f t="shared" si="27"/>
        <v>Medium</v>
      </c>
      <c r="T95">
        <v>1</v>
      </c>
      <c r="U95" t="str">
        <f t="shared" si="28"/>
        <v>BAD</v>
      </c>
      <c r="V95">
        <f t="shared" si="29"/>
        <v>34</v>
      </c>
      <c r="W95">
        <f t="shared" si="30"/>
        <v>23</v>
      </c>
      <c r="Y95" t="str">
        <f t="shared" si="31"/>
        <v>Non-Grant</v>
      </c>
      <c r="Z95">
        <f t="shared" si="32"/>
        <v>2.9824561403508771</v>
      </c>
      <c r="AA95" t="str">
        <f t="shared" si="33"/>
        <v>2.98</v>
      </c>
    </row>
    <row r="96" spans="1:27" x14ac:dyDescent="0.3">
      <c r="A96">
        <v>95</v>
      </c>
      <c r="B96" t="s">
        <v>101</v>
      </c>
      <c r="C96">
        <v>91</v>
      </c>
      <c r="D96">
        <v>88</v>
      </c>
      <c r="E96">
        <v>85</v>
      </c>
      <c r="F96">
        <v>58</v>
      </c>
      <c r="G96">
        <v>64</v>
      </c>
      <c r="H96">
        <v>69</v>
      </c>
      <c r="I96">
        <f t="shared" si="17"/>
        <v>455</v>
      </c>
      <c r="J96" t="str">
        <f t="shared" si="18"/>
        <v>95 - Ian Alexander</v>
      </c>
      <c r="K96">
        <f t="shared" si="19"/>
        <v>75.833333333333329</v>
      </c>
      <c r="L96" t="str">
        <f t="shared" si="20"/>
        <v>Ian Alexander</v>
      </c>
      <c r="M96" t="str">
        <f t="shared" si="21"/>
        <v>75.83</v>
      </c>
      <c r="N96">
        <f t="shared" si="22"/>
        <v>75.833333333333329</v>
      </c>
      <c r="O96" t="str">
        <f t="shared" si="23"/>
        <v>PASS</v>
      </c>
      <c r="P96">
        <f t="shared" si="24"/>
        <v>13</v>
      </c>
      <c r="Q96" t="str">
        <f t="shared" si="25"/>
        <v xml:space="preserve">Ian </v>
      </c>
      <c r="R96" t="str">
        <f t="shared" si="26"/>
        <v>B</v>
      </c>
      <c r="S96" t="str">
        <f t="shared" si="27"/>
        <v>Medium</v>
      </c>
      <c r="T96">
        <v>1</v>
      </c>
      <c r="U96" t="str">
        <f t="shared" si="28"/>
        <v>BAD</v>
      </c>
      <c r="V96">
        <f t="shared" si="29"/>
        <v>91</v>
      </c>
      <c r="W96">
        <f t="shared" si="30"/>
        <v>58</v>
      </c>
      <c r="Y96" t="str">
        <f t="shared" si="31"/>
        <v>Non-Grant</v>
      </c>
      <c r="Z96">
        <f t="shared" si="32"/>
        <v>7.9824561403508767</v>
      </c>
      <c r="AA96" t="str">
        <f t="shared" si="33"/>
        <v>7.98</v>
      </c>
    </row>
    <row r="97" spans="1:27" x14ac:dyDescent="0.3">
      <c r="A97">
        <v>96</v>
      </c>
      <c r="B97" t="s">
        <v>102</v>
      </c>
      <c r="C97">
        <v>82</v>
      </c>
      <c r="D97">
        <v>82</v>
      </c>
      <c r="E97">
        <v>83</v>
      </c>
      <c r="F97">
        <v>84</v>
      </c>
      <c r="G97">
        <v>83</v>
      </c>
      <c r="H97">
        <v>80</v>
      </c>
      <c r="I97">
        <f t="shared" si="17"/>
        <v>494</v>
      </c>
      <c r="J97" t="str">
        <f t="shared" si="18"/>
        <v>96 - Kennedy Stone</v>
      </c>
      <c r="K97">
        <f t="shared" si="19"/>
        <v>82.333333333333329</v>
      </c>
      <c r="L97" t="str">
        <f t="shared" si="20"/>
        <v>Kennedy Stone</v>
      </c>
      <c r="M97" t="str">
        <f t="shared" si="21"/>
        <v>82.33</v>
      </c>
      <c r="N97">
        <f t="shared" si="22"/>
        <v>82.333333333333343</v>
      </c>
      <c r="O97" t="str">
        <f t="shared" si="23"/>
        <v>PASS</v>
      </c>
      <c r="P97">
        <f t="shared" si="24"/>
        <v>13</v>
      </c>
      <c r="Q97" t="str">
        <f t="shared" si="25"/>
        <v>Kenn</v>
      </c>
      <c r="R97" t="str">
        <f t="shared" si="26"/>
        <v>B+</v>
      </c>
      <c r="S97" t="str">
        <f t="shared" si="27"/>
        <v>Medium</v>
      </c>
      <c r="T97">
        <v>1</v>
      </c>
      <c r="U97" t="str">
        <f t="shared" si="28"/>
        <v>BAD</v>
      </c>
      <c r="V97">
        <f t="shared" si="29"/>
        <v>84</v>
      </c>
      <c r="W97">
        <f t="shared" si="30"/>
        <v>80</v>
      </c>
      <c r="Y97" t="str">
        <f t="shared" si="31"/>
        <v>Grant</v>
      </c>
      <c r="Z97">
        <f t="shared" si="32"/>
        <v>8.6666666666666679</v>
      </c>
      <c r="AA97" t="str">
        <f t="shared" si="33"/>
        <v>8.66</v>
      </c>
    </row>
    <row r="98" spans="1:27" x14ac:dyDescent="0.3">
      <c r="A98">
        <v>97</v>
      </c>
      <c r="B98" t="s">
        <v>103</v>
      </c>
      <c r="C98">
        <v>73</v>
      </c>
      <c r="D98">
        <v>74</v>
      </c>
      <c r="E98">
        <v>74</v>
      </c>
      <c r="F98">
        <v>99</v>
      </c>
      <c r="G98">
        <v>77</v>
      </c>
      <c r="H98">
        <v>88</v>
      </c>
      <c r="I98">
        <f t="shared" si="17"/>
        <v>485</v>
      </c>
      <c r="J98" t="str">
        <f t="shared" si="18"/>
        <v>97 - Miles Simmons</v>
      </c>
      <c r="K98">
        <f t="shared" si="19"/>
        <v>80.833333333333329</v>
      </c>
      <c r="L98" t="str">
        <f t="shared" si="20"/>
        <v>Miles Simmons</v>
      </c>
      <c r="M98" t="str">
        <f t="shared" si="21"/>
        <v>80.83</v>
      </c>
      <c r="N98">
        <f t="shared" si="22"/>
        <v>80.833333333333329</v>
      </c>
      <c r="O98" t="str">
        <f t="shared" si="23"/>
        <v>PASS</v>
      </c>
      <c r="P98">
        <f t="shared" si="24"/>
        <v>13</v>
      </c>
      <c r="Q98" t="str">
        <f t="shared" si="25"/>
        <v>Mile</v>
      </c>
      <c r="R98" t="str">
        <f t="shared" si="26"/>
        <v>B+</v>
      </c>
      <c r="S98" t="str">
        <f t="shared" si="27"/>
        <v>Medium</v>
      </c>
      <c r="T98">
        <v>1</v>
      </c>
      <c r="U98" t="str">
        <f t="shared" si="28"/>
        <v>BAD</v>
      </c>
      <c r="V98">
        <f t="shared" si="29"/>
        <v>99</v>
      </c>
      <c r="W98">
        <f t="shared" si="30"/>
        <v>73</v>
      </c>
      <c r="Y98" t="str">
        <f t="shared" si="31"/>
        <v>Grant</v>
      </c>
      <c r="Z98">
        <f t="shared" si="32"/>
        <v>8.5087719298245617</v>
      </c>
      <c r="AA98" t="str">
        <f t="shared" si="33"/>
        <v>8.50</v>
      </c>
    </row>
    <row r="99" spans="1:27" x14ac:dyDescent="0.3">
      <c r="A99">
        <v>98</v>
      </c>
      <c r="B99" t="s">
        <v>104</v>
      </c>
      <c r="C99">
        <v>57</v>
      </c>
      <c r="D99">
        <v>57</v>
      </c>
      <c r="E99">
        <v>57</v>
      </c>
      <c r="F99">
        <v>77</v>
      </c>
      <c r="G99">
        <v>60</v>
      </c>
      <c r="H99">
        <v>61</v>
      </c>
      <c r="I99">
        <f t="shared" si="17"/>
        <v>369</v>
      </c>
      <c r="J99" t="str">
        <f t="shared" si="18"/>
        <v>98 - Bella Harper</v>
      </c>
      <c r="K99">
        <f t="shared" si="19"/>
        <v>61.5</v>
      </c>
      <c r="L99" t="str">
        <f t="shared" si="20"/>
        <v>Bella Harper</v>
      </c>
      <c r="M99" t="str">
        <f t="shared" si="21"/>
        <v>61.5</v>
      </c>
      <c r="N99">
        <f t="shared" si="22"/>
        <v>61.5</v>
      </c>
      <c r="O99" t="str">
        <f t="shared" si="23"/>
        <v>PASS</v>
      </c>
      <c r="P99">
        <f t="shared" si="24"/>
        <v>12</v>
      </c>
      <c r="Q99" t="str">
        <f t="shared" si="25"/>
        <v>Bell</v>
      </c>
      <c r="R99" t="str">
        <f t="shared" si="26"/>
        <v>C+</v>
      </c>
      <c r="S99" t="str">
        <f t="shared" si="27"/>
        <v>Medium</v>
      </c>
      <c r="T99">
        <v>1</v>
      </c>
      <c r="U99" t="str">
        <f t="shared" si="28"/>
        <v>BAD</v>
      </c>
      <c r="V99">
        <f t="shared" si="29"/>
        <v>77</v>
      </c>
      <c r="W99">
        <f t="shared" si="30"/>
        <v>57</v>
      </c>
      <c r="Y99" t="str">
        <f t="shared" si="31"/>
        <v>Non-Grant</v>
      </c>
      <c r="Z99">
        <f t="shared" si="32"/>
        <v>6.4736842105263159</v>
      </c>
      <c r="AA99" t="str">
        <f t="shared" si="33"/>
        <v>6.47</v>
      </c>
    </row>
    <row r="100" spans="1:27" x14ac:dyDescent="0.3">
      <c r="A100">
        <v>99</v>
      </c>
      <c r="B100" t="s">
        <v>105</v>
      </c>
      <c r="C100">
        <v>37</v>
      </c>
      <c r="D100">
        <v>35</v>
      </c>
      <c r="E100">
        <v>32</v>
      </c>
      <c r="F100">
        <v>23</v>
      </c>
      <c r="G100">
        <v>35</v>
      </c>
      <c r="H100">
        <v>37</v>
      </c>
      <c r="I100">
        <f t="shared" si="17"/>
        <v>199</v>
      </c>
      <c r="J100" t="str">
        <f t="shared" si="18"/>
        <v>99 - Jason Scott</v>
      </c>
      <c r="K100">
        <f t="shared" si="19"/>
        <v>33.166666666666664</v>
      </c>
      <c r="L100" t="str">
        <f t="shared" si="20"/>
        <v>Jason Scott</v>
      </c>
      <c r="M100" t="str">
        <f t="shared" si="21"/>
        <v>33.16</v>
      </c>
      <c r="N100">
        <f t="shared" si="22"/>
        <v>33.166666666666664</v>
      </c>
      <c r="O100" t="str">
        <f t="shared" si="23"/>
        <v>Fail</v>
      </c>
      <c r="P100">
        <f t="shared" si="24"/>
        <v>11</v>
      </c>
      <c r="Q100" t="str">
        <f t="shared" si="25"/>
        <v>Jaso</v>
      </c>
      <c r="R100" t="str">
        <f t="shared" si="26"/>
        <v>Fail</v>
      </c>
      <c r="S100" t="str">
        <f t="shared" si="27"/>
        <v>Medium</v>
      </c>
      <c r="T100">
        <v>1</v>
      </c>
      <c r="U100" t="str">
        <f t="shared" si="28"/>
        <v>BAD</v>
      </c>
      <c r="V100">
        <f t="shared" si="29"/>
        <v>37</v>
      </c>
      <c r="W100">
        <f t="shared" si="30"/>
        <v>23</v>
      </c>
      <c r="Y100" t="str">
        <f t="shared" si="31"/>
        <v>Non-Grant</v>
      </c>
      <c r="Z100">
        <f t="shared" si="32"/>
        <v>3.4912280701754383</v>
      </c>
      <c r="AA100" t="str">
        <f t="shared" si="33"/>
        <v>3.49</v>
      </c>
    </row>
    <row r="104" spans="1:27" x14ac:dyDescent="0.3">
      <c r="B104" t="s">
        <v>117</v>
      </c>
      <c r="C104">
        <f>COUNT(C2:C101)</f>
        <v>99</v>
      </c>
    </row>
    <row r="105" spans="1:27" x14ac:dyDescent="0.3">
      <c r="B105" t="s">
        <v>118</v>
      </c>
      <c r="C105">
        <f>COUNTA(B2:B101)</f>
        <v>99</v>
      </c>
    </row>
    <row r="106" spans="1:27" x14ac:dyDescent="0.3">
      <c r="B106" t="s">
        <v>116</v>
      </c>
      <c r="C106">
        <f>SUMIFS(T2:T101,D2:D101,"&gt;90",F2:F101,"&lt;100")</f>
        <v>16</v>
      </c>
    </row>
    <row r="107" spans="1:27" x14ac:dyDescent="0.3">
      <c r="B107" t="s">
        <v>119</v>
      </c>
      <c r="C107">
        <f>SUMIF(I2:I101,"&gt;500",T2:T101)</f>
        <v>28</v>
      </c>
    </row>
  </sheetData>
  <conditionalFormatting sqref="C2:H101">
    <cfRule type="dataBar" priority="30">
      <dataBar>
        <cfvo type="min"/>
        <cfvo type="max"/>
        <color rgb="FFFFB628"/>
      </dataBar>
      <extLst>
        <ext xmlns:x14="http://schemas.microsoft.com/office/spreadsheetml/2009/9/main" uri="{B025F937-C7B1-47D3-B67F-A62EFF666E3E}">
          <x14:id>{722F1E1A-331A-44D0-BD77-DB8DE883CEF9}</x14:id>
        </ext>
      </extLst>
    </cfRule>
  </conditionalFormatting>
  <conditionalFormatting sqref="I2:I101">
    <cfRule type="colorScale" priority="29">
      <colorScale>
        <cfvo type="min"/>
        <cfvo type="max"/>
        <color rgb="FFFCFCFF"/>
        <color rgb="FF63BE7B"/>
      </colorScale>
    </cfRule>
  </conditionalFormatting>
  <conditionalFormatting sqref="K1:K101">
    <cfRule type="iconSet" priority="21">
      <iconSet iconSet="3Arrows">
        <cfvo type="percent" val="0"/>
        <cfvo type="percent" val="33"/>
        <cfvo type="percent" val="67"/>
      </iconSet>
    </cfRule>
  </conditionalFormatting>
  <conditionalFormatting sqref="M1:M1048576">
    <cfRule type="iconSet" priority="28">
      <iconSet iconSet="3Arrows">
        <cfvo type="percent" val="0"/>
        <cfvo type="percent" val="33"/>
        <cfvo type="percent" val="67"/>
      </iconSet>
    </cfRule>
  </conditionalFormatting>
  <conditionalFormatting sqref="N2:N101">
    <cfRule type="iconSet" priority="1">
      <iconSet iconSet="3Arrows">
        <cfvo type="percent" val="0"/>
        <cfvo type="percent" val="33"/>
        <cfvo type="percent" val="67"/>
      </iconSet>
    </cfRule>
  </conditionalFormatting>
  <conditionalFormatting sqref="O1:O1048576">
    <cfRule type="colorScale" priority="23">
      <colorScale>
        <cfvo type="min"/>
        <cfvo type="percentile" val="50"/>
        <cfvo type="max"/>
        <color rgb="FF5A8AC6"/>
        <color rgb="FFFCFCFF"/>
        <color rgb="FFF8696B"/>
      </colorScale>
    </cfRule>
  </conditionalFormatting>
  <conditionalFormatting sqref="O2:O101">
    <cfRule type="dataBar" priority="20">
      <dataBar>
        <cfvo type="min"/>
        <cfvo type="max"/>
        <color rgb="FF638EC6"/>
      </dataBar>
      <extLst>
        <ext xmlns:x14="http://schemas.microsoft.com/office/spreadsheetml/2009/9/main" uri="{B025F937-C7B1-47D3-B67F-A62EFF666E3E}">
          <x14:id>{D485F47E-6E6B-4561-88E6-FE291595DBAE}</x14:id>
        </ext>
      </extLst>
    </cfRule>
    <cfRule type="dataBar" priority="22">
      <dataBar>
        <cfvo type="min"/>
        <cfvo type="max"/>
        <color rgb="FF638EC6"/>
      </dataBar>
      <extLst>
        <ext xmlns:x14="http://schemas.microsoft.com/office/spreadsheetml/2009/9/main" uri="{B025F937-C7B1-47D3-B67F-A62EFF666E3E}">
          <x14:id>{4BC80587-F72D-4883-AC3E-A5940044E5EF}</x14:id>
        </ext>
      </extLst>
    </cfRule>
  </conditionalFormatting>
  <conditionalFormatting sqref="O85:O92">
    <cfRule type="dataBar" priority="19">
      <dataBar>
        <cfvo type="min"/>
        <cfvo type="max"/>
        <color rgb="FF638EC6"/>
      </dataBar>
      <extLst>
        <ext xmlns:x14="http://schemas.microsoft.com/office/spreadsheetml/2009/9/main" uri="{B025F937-C7B1-47D3-B67F-A62EFF666E3E}">
          <x14:id>{71B7CBF8-4AF6-43F8-AA7E-832333938A82}</x14:id>
        </ext>
      </extLst>
    </cfRule>
  </conditionalFormatting>
  <conditionalFormatting sqref="X1:X1048576">
    <cfRule type="top10" dxfId="3" priority="5" percent="1" rank="10"/>
  </conditionalFormatting>
  <conditionalFormatting sqref="X2:X101">
    <cfRule type="top10" dxfId="2" priority="2" percent="1" rank="10"/>
    <cfRule type="top10" dxfId="1" priority="3" percent="1" rank="10"/>
    <cfRule type="top10" dxfId="0" priority="4" percent="1" rank="10"/>
  </conditionalFormatting>
  <conditionalFormatting sqref="Y1:AA1 X1:X1048576">
    <cfRule type="iconSet" priority="25">
      <iconSet iconSet="3Arrows">
        <cfvo type="percent" val="0"/>
        <cfvo type="percent" val="33"/>
        <cfvo type="percent" val="67"/>
      </iconSet>
    </cfRule>
  </conditionalFormatting>
  <conditionalFormatting sqref="Z2:AA101">
    <cfRule type="dataBar" priority="6">
      <dataBar>
        <cfvo type="min"/>
        <cfvo type="max"/>
        <color rgb="FFFF555A"/>
      </dataBar>
      <extLst>
        <ext xmlns:x14="http://schemas.microsoft.com/office/spreadsheetml/2009/9/main" uri="{B025F937-C7B1-47D3-B67F-A62EFF666E3E}">
          <x14:id>{03B095B8-BE62-490F-AD56-45E93007BD92}</x14:id>
        </ext>
      </extLst>
    </cfRule>
  </conditionalFormatting>
  <conditionalFormatting sqref="AA1:AA1048576">
    <cfRule type="dataBar" priority="14">
      <dataBar>
        <cfvo type="min"/>
        <cfvo type="max"/>
        <color rgb="FF638EC6"/>
      </dataBar>
      <extLst>
        <ext xmlns:x14="http://schemas.microsoft.com/office/spreadsheetml/2009/9/main" uri="{B025F937-C7B1-47D3-B67F-A62EFF666E3E}">
          <x14:id>{2FEBBDC2-31FC-4C28-B17E-E26F176205A7}</x14:id>
        </ext>
      </extLst>
    </cfRule>
    <cfRule type="colorScale" priority="18">
      <colorScale>
        <cfvo type="min"/>
        <cfvo type="percentile" val="50"/>
        <cfvo type="max"/>
        <color rgb="FFF8696B"/>
        <color rgb="FFFCFCFF"/>
        <color rgb="FF5A8AC6"/>
      </colorScale>
    </cfRule>
  </conditionalFormatting>
  <conditionalFormatting sqref="AA2:AA6">
    <cfRule type="dataBar" priority="7">
      <dataBar>
        <cfvo type="min"/>
        <cfvo type="max"/>
        <color rgb="FF638EC6"/>
      </dataBar>
      <extLst>
        <ext xmlns:x14="http://schemas.microsoft.com/office/spreadsheetml/2009/9/main" uri="{B025F937-C7B1-47D3-B67F-A62EFF666E3E}">
          <x14:id>{D22D5F36-9E2B-467B-9744-7E854F21FB5B}</x14:id>
        </ext>
      </extLst>
    </cfRule>
  </conditionalFormatting>
  <conditionalFormatting sqref="AA2:AA7">
    <cfRule type="dataBar" priority="10">
      <dataBar>
        <cfvo type="min"/>
        <cfvo type="max"/>
        <color rgb="FFD6007B"/>
      </dataBar>
      <extLst>
        <ext xmlns:x14="http://schemas.microsoft.com/office/spreadsheetml/2009/9/main" uri="{B025F937-C7B1-47D3-B67F-A62EFF666E3E}">
          <x14:id>{AAEA4C8E-4371-4878-91E9-4DF30FAD88DD}</x14:id>
        </ext>
      </extLst>
    </cfRule>
  </conditionalFormatting>
  <conditionalFormatting sqref="AA2:AA10">
    <cfRule type="colorScale" priority="9">
      <colorScale>
        <cfvo type="min"/>
        <cfvo type="percentile" val="50"/>
        <cfvo type="max"/>
        <color rgb="FFF8696B"/>
        <color rgb="FFFFEB84"/>
        <color rgb="FF63BE7B"/>
      </colorScale>
    </cfRule>
  </conditionalFormatting>
  <conditionalFormatting sqref="AA2:AA11">
    <cfRule type="dataBar" priority="12">
      <dataBar>
        <cfvo type="min"/>
        <cfvo type="max"/>
        <color rgb="FF638EC6"/>
      </dataBar>
      <extLst>
        <ext xmlns:x14="http://schemas.microsoft.com/office/spreadsheetml/2009/9/main" uri="{B025F937-C7B1-47D3-B67F-A62EFF666E3E}">
          <x14:id>{36A936F0-9C46-4D1F-911B-4676D1841750}</x14:id>
        </ext>
      </extLst>
    </cfRule>
  </conditionalFormatting>
  <conditionalFormatting sqref="AA2:AA101">
    <cfRule type="dataBar" priority="13">
      <dataBar>
        <cfvo type="min"/>
        <cfvo type="max"/>
        <color rgb="FF638EC6"/>
      </dataBar>
      <extLst>
        <ext xmlns:x14="http://schemas.microsoft.com/office/spreadsheetml/2009/9/main" uri="{B025F937-C7B1-47D3-B67F-A62EFF666E3E}">
          <x14:id>{C5B8C75E-3F6A-4328-8602-BB76ACF0D4B7}</x14:id>
        </ext>
      </extLst>
    </cfRule>
  </conditionalFormatting>
  <conditionalFormatting sqref="AA6">
    <cfRule type="dataBar" priority="8">
      <dataBar>
        <cfvo type="min"/>
        <cfvo type="max"/>
        <color rgb="FF638EC6"/>
      </dataBar>
      <extLst>
        <ext xmlns:x14="http://schemas.microsoft.com/office/spreadsheetml/2009/9/main" uri="{B025F937-C7B1-47D3-B67F-A62EFF666E3E}">
          <x14:id>{2F05EF8A-1470-422B-9D40-E0F06C2F9864}</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722F1E1A-331A-44D0-BD77-DB8DE883CEF9}">
            <x14:dataBar minLength="0" maxLength="100" border="1" negativeBarBorderColorSameAsPositive="0">
              <x14:cfvo type="autoMin"/>
              <x14:cfvo type="autoMax"/>
              <x14:borderColor rgb="FFFFB628"/>
              <x14:negativeFillColor rgb="FFFF0000"/>
              <x14:negativeBorderColor rgb="FFFF0000"/>
              <x14:axisColor rgb="FF000000"/>
            </x14:dataBar>
          </x14:cfRule>
          <xm:sqref>C2:H101</xm:sqref>
        </x14:conditionalFormatting>
        <x14:conditionalFormatting xmlns:xm="http://schemas.microsoft.com/office/excel/2006/main">
          <x14:cfRule type="dataBar" id="{D485F47E-6E6B-4561-88E6-FE291595DBAE}">
            <x14:dataBar minLength="0" maxLength="100" border="1" negativeBarBorderColorSameAsPositive="0">
              <x14:cfvo type="autoMin"/>
              <x14:cfvo type="autoMax"/>
              <x14:borderColor rgb="FF638EC6"/>
              <x14:negativeFillColor rgb="FFFF0000"/>
              <x14:negativeBorderColor rgb="FFFF0000"/>
              <x14:axisColor rgb="FF000000"/>
            </x14:dataBar>
          </x14:cfRule>
          <x14:cfRule type="dataBar" id="{4BC80587-F72D-4883-AC3E-A5940044E5EF}">
            <x14:dataBar minLength="0" maxLength="100" border="1" negativeBarBorderColorSameAsPositive="0">
              <x14:cfvo type="autoMin"/>
              <x14:cfvo type="autoMax"/>
              <x14:borderColor rgb="FF638EC6"/>
              <x14:negativeFillColor rgb="FFFF0000"/>
              <x14:negativeBorderColor rgb="FFFF0000"/>
              <x14:axisColor rgb="FF000000"/>
            </x14:dataBar>
          </x14:cfRule>
          <xm:sqref>O2:O101</xm:sqref>
        </x14:conditionalFormatting>
        <x14:conditionalFormatting xmlns:xm="http://schemas.microsoft.com/office/excel/2006/main">
          <x14:cfRule type="dataBar" id="{71B7CBF8-4AF6-43F8-AA7E-832333938A82}">
            <x14:dataBar minLength="0" maxLength="100" border="1" negativeBarBorderColorSameAsPositive="0">
              <x14:cfvo type="autoMin"/>
              <x14:cfvo type="autoMax"/>
              <x14:borderColor rgb="FF638EC6"/>
              <x14:negativeFillColor rgb="FFFF0000"/>
              <x14:negativeBorderColor rgb="FFFF0000"/>
              <x14:axisColor rgb="FF000000"/>
            </x14:dataBar>
          </x14:cfRule>
          <xm:sqref>O85:O92</xm:sqref>
        </x14:conditionalFormatting>
        <x14:conditionalFormatting xmlns:xm="http://schemas.microsoft.com/office/excel/2006/main">
          <x14:cfRule type="dataBar" id="{03B095B8-BE62-490F-AD56-45E93007BD92}">
            <x14:dataBar minLength="0" maxLength="100" border="1" negativeBarBorderColorSameAsPositive="0">
              <x14:cfvo type="autoMin"/>
              <x14:cfvo type="autoMax"/>
              <x14:borderColor rgb="FFFF555A"/>
              <x14:negativeFillColor rgb="FFFF0000"/>
              <x14:negativeBorderColor rgb="FFFF0000"/>
              <x14:axisColor rgb="FF000000"/>
            </x14:dataBar>
          </x14:cfRule>
          <xm:sqref>Z2:AA101</xm:sqref>
        </x14:conditionalFormatting>
        <x14:conditionalFormatting xmlns:xm="http://schemas.microsoft.com/office/excel/2006/main">
          <x14:cfRule type="dataBar" id="{2FEBBDC2-31FC-4C28-B17E-E26F176205A7}">
            <x14:dataBar minLength="0" maxLength="100" border="1" negativeBarBorderColorSameAsPositive="0">
              <x14:cfvo type="autoMin"/>
              <x14:cfvo type="autoMax"/>
              <x14:borderColor rgb="FF638EC6"/>
              <x14:negativeFillColor rgb="FFFF0000"/>
              <x14:negativeBorderColor rgb="FFFF0000"/>
              <x14:axisColor rgb="FF000000"/>
            </x14:dataBar>
          </x14:cfRule>
          <xm:sqref>AA1:AA1048576</xm:sqref>
        </x14:conditionalFormatting>
        <x14:conditionalFormatting xmlns:xm="http://schemas.microsoft.com/office/excel/2006/main">
          <x14:cfRule type="dataBar" id="{D22D5F36-9E2B-467B-9744-7E854F21FB5B}">
            <x14:dataBar minLength="0" maxLength="100" border="1" negativeBarBorderColorSameAsPositive="0">
              <x14:cfvo type="autoMin"/>
              <x14:cfvo type="autoMax"/>
              <x14:borderColor rgb="FF638EC6"/>
              <x14:negativeFillColor rgb="FFFF0000"/>
              <x14:negativeBorderColor rgb="FFFF0000"/>
              <x14:axisColor rgb="FF000000"/>
            </x14:dataBar>
          </x14:cfRule>
          <xm:sqref>AA2:AA6</xm:sqref>
        </x14:conditionalFormatting>
        <x14:conditionalFormatting xmlns:xm="http://schemas.microsoft.com/office/excel/2006/main">
          <x14:cfRule type="dataBar" id="{AAEA4C8E-4371-4878-91E9-4DF30FAD88DD}">
            <x14:dataBar minLength="0" maxLength="100" border="1" negativeBarBorderColorSameAsPositive="0">
              <x14:cfvo type="autoMin"/>
              <x14:cfvo type="autoMax"/>
              <x14:borderColor rgb="FFD6007B"/>
              <x14:negativeFillColor rgb="FFFF0000"/>
              <x14:negativeBorderColor rgb="FFFF0000"/>
              <x14:axisColor rgb="FF000000"/>
            </x14:dataBar>
          </x14:cfRule>
          <xm:sqref>AA2:AA7</xm:sqref>
        </x14:conditionalFormatting>
        <x14:conditionalFormatting xmlns:xm="http://schemas.microsoft.com/office/excel/2006/main">
          <x14:cfRule type="dataBar" id="{36A936F0-9C46-4D1F-911B-4676D1841750}">
            <x14:dataBar minLength="0" maxLength="100" border="1" negativeBarBorderColorSameAsPositive="0">
              <x14:cfvo type="autoMin"/>
              <x14:cfvo type="autoMax"/>
              <x14:borderColor rgb="FF638EC6"/>
              <x14:negativeFillColor rgb="FFFF0000"/>
              <x14:negativeBorderColor rgb="FFFF0000"/>
              <x14:axisColor rgb="FF000000"/>
            </x14:dataBar>
          </x14:cfRule>
          <xm:sqref>AA2:AA11</xm:sqref>
        </x14:conditionalFormatting>
        <x14:conditionalFormatting xmlns:xm="http://schemas.microsoft.com/office/excel/2006/main">
          <x14:cfRule type="dataBar" id="{C5B8C75E-3F6A-4328-8602-BB76ACF0D4B7}">
            <x14:dataBar minLength="0" maxLength="100" border="1" negativeBarBorderColorSameAsPositive="0">
              <x14:cfvo type="autoMin"/>
              <x14:cfvo type="autoMax"/>
              <x14:borderColor rgb="FF638EC6"/>
              <x14:negativeFillColor rgb="FFFF0000"/>
              <x14:negativeBorderColor rgb="FFFF0000"/>
              <x14:axisColor rgb="FF000000"/>
            </x14:dataBar>
          </x14:cfRule>
          <xm:sqref>AA2:AA101</xm:sqref>
        </x14:conditionalFormatting>
        <x14:conditionalFormatting xmlns:xm="http://schemas.microsoft.com/office/excel/2006/main">
          <x14:cfRule type="dataBar" id="{2F05EF8A-1470-422B-9D40-E0F06C2F9864}">
            <x14:dataBar minLength="0" maxLength="100" border="1" negativeBarBorderColorSameAsPositive="0">
              <x14:cfvo type="autoMin"/>
              <x14:cfvo type="autoMax"/>
              <x14:borderColor rgb="FF638EC6"/>
              <x14:negativeFillColor rgb="FFFF0000"/>
              <x14:negativeBorderColor rgb="FFFF0000"/>
              <x14:axisColor rgb="FF000000"/>
            </x14:dataBar>
          </x14:cfRule>
          <xm:sqref>AA6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C1AE2-9E91-4D20-8541-682B8D11AB05}">
  <sheetPr>
    <outlinePr summaryBelow="0"/>
  </sheetPr>
  <dimension ref="B1:F18"/>
  <sheetViews>
    <sheetView showGridLines="0" zoomScale="109" workbookViewId="0">
      <selection activeCell="F18" sqref="F18"/>
    </sheetView>
  </sheetViews>
  <sheetFormatPr defaultRowHeight="14.4" outlineLevelRow="1" outlineLevelCol="1" x14ac:dyDescent="0.3"/>
  <cols>
    <col min="3" max="3" width="10.21875" bestFit="1" customWidth="1"/>
    <col min="4" max="6" width="13.88671875" bestFit="1" customWidth="1" outlineLevel="1"/>
  </cols>
  <sheetData>
    <row r="1" spans="2:6" ht="15" thickBot="1" x14ac:dyDescent="0.35"/>
    <row r="2" spans="2:6" ht="15.6" x14ac:dyDescent="0.3">
      <c r="B2" s="4" t="s">
        <v>130</v>
      </c>
      <c r="C2" s="4"/>
      <c r="D2" s="9"/>
      <c r="E2" s="9"/>
      <c r="F2" s="9"/>
    </row>
    <row r="3" spans="2:6" ht="15.6" collapsed="1" x14ac:dyDescent="0.3">
      <c r="B3" s="3"/>
      <c r="C3" s="3"/>
      <c r="D3" s="10" t="s">
        <v>132</v>
      </c>
      <c r="E3" s="10" t="s">
        <v>141</v>
      </c>
      <c r="F3" s="10" t="s">
        <v>142</v>
      </c>
    </row>
    <row r="4" spans="2:6" ht="40.799999999999997" hidden="1" outlineLevel="1" x14ac:dyDescent="0.3">
      <c r="B4" s="6"/>
      <c r="C4" s="6"/>
      <c r="E4" s="12" t="s">
        <v>129</v>
      </c>
      <c r="F4" s="12" t="s">
        <v>143</v>
      </c>
    </row>
    <row r="5" spans="2:6" x14ac:dyDescent="0.3">
      <c r="B5" s="7" t="s">
        <v>131</v>
      </c>
      <c r="C5" s="7"/>
      <c r="D5" s="5"/>
      <c r="E5" s="5"/>
      <c r="F5" s="5"/>
    </row>
    <row r="6" spans="2:6" outlineLevel="1" x14ac:dyDescent="0.3">
      <c r="B6" s="6"/>
      <c r="C6" s="6" t="s">
        <v>2</v>
      </c>
      <c r="D6">
        <v>78</v>
      </c>
      <c r="E6" s="11">
        <v>85</v>
      </c>
      <c r="F6" s="11">
        <v>50</v>
      </c>
    </row>
    <row r="7" spans="2:6" outlineLevel="1" x14ac:dyDescent="0.3">
      <c r="B7" s="6"/>
      <c r="C7" s="6" t="s">
        <v>3</v>
      </c>
      <c r="D7">
        <v>68</v>
      </c>
      <c r="E7" s="11">
        <v>80</v>
      </c>
      <c r="F7" s="11">
        <v>35</v>
      </c>
    </row>
    <row r="8" spans="2:6" outlineLevel="1" x14ac:dyDescent="0.3">
      <c r="B8" s="6"/>
      <c r="C8" s="6" t="s">
        <v>139</v>
      </c>
      <c r="D8">
        <v>98</v>
      </c>
      <c r="E8" s="11">
        <v>95</v>
      </c>
      <c r="F8" s="11">
        <v>45</v>
      </c>
    </row>
    <row r="9" spans="2:6" outlineLevel="1" x14ac:dyDescent="0.3">
      <c r="B9" s="6"/>
      <c r="C9" s="6" t="s">
        <v>5</v>
      </c>
      <c r="D9">
        <v>89</v>
      </c>
      <c r="E9" s="11">
        <v>90</v>
      </c>
      <c r="F9" s="11">
        <v>50</v>
      </c>
    </row>
    <row r="10" spans="2:6" outlineLevel="1" x14ac:dyDescent="0.3">
      <c r="B10" s="6"/>
      <c r="C10" s="6" t="s">
        <v>4</v>
      </c>
      <c r="D10">
        <v>87</v>
      </c>
      <c r="E10" s="11">
        <v>95</v>
      </c>
      <c r="F10" s="11">
        <v>65</v>
      </c>
    </row>
    <row r="11" spans="2:6" outlineLevel="1" x14ac:dyDescent="0.3">
      <c r="B11" s="6"/>
      <c r="C11" s="6" t="s">
        <v>6</v>
      </c>
      <c r="D11">
        <v>93</v>
      </c>
      <c r="E11" s="11">
        <v>90</v>
      </c>
      <c r="F11" s="11">
        <v>60</v>
      </c>
    </row>
    <row r="12" spans="2:6" outlineLevel="1" x14ac:dyDescent="0.3">
      <c r="B12" s="6"/>
      <c r="C12" s="6" t="s">
        <v>8</v>
      </c>
      <c r="D12">
        <v>59</v>
      </c>
      <c r="E12" s="11">
        <v>80</v>
      </c>
      <c r="F12" s="11">
        <v>45</v>
      </c>
    </row>
    <row r="13" spans="2:6" outlineLevel="1" x14ac:dyDescent="0.3">
      <c r="B13" s="6"/>
      <c r="C13" s="6" t="s">
        <v>140</v>
      </c>
      <c r="D13">
        <v>79</v>
      </c>
      <c r="E13" s="11">
        <v>80</v>
      </c>
      <c r="F13" s="11">
        <v>55</v>
      </c>
    </row>
    <row r="14" spans="2:6" x14ac:dyDescent="0.3">
      <c r="B14" s="7" t="s">
        <v>133</v>
      </c>
      <c r="C14" s="7"/>
      <c r="D14" s="5"/>
      <c r="E14" s="5"/>
      <c r="F14" s="5"/>
    </row>
    <row r="15" spans="2:6" ht="15" outlineLevel="1" thickBot="1" x14ac:dyDescent="0.35">
      <c r="B15" s="8"/>
      <c r="C15" s="8" t="s">
        <v>7</v>
      </c>
      <c r="D15" s="2">
        <v>651</v>
      </c>
      <c r="E15" s="2">
        <v>695</v>
      </c>
      <c r="F15" s="2">
        <v>405</v>
      </c>
    </row>
    <row r="16" spans="2:6" x14ac:dyDescent="0.3">
      <c r="B16" t="s">
        <v>134</v>
      </c>
    </row>
    <row r="17" spans="2:2" x14ac:dyDescent="0.3">
      <c r="B17" t="s">
        <v>135</v>
      </c>
    </row>
    <row r="18" spans="2:2" x14ac:dyDescent="0.3">
      <c r="B18" t="s">
        <v>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D9E15-A658-4DD8-B319-7263674F32FA}">
  <sheetPr>
    <outlinePr summaryBelow="0"/>
  </sheetPr>
  <dimension ref="B1:E14"/>
  <sheetViews>
    <sheetView showGridLines="0" workbookViewId="0"/>
  </sheetViews>
  <sheetFormatPr defaultRowHeight="14.4" outlineLevelRow="1" outlineLevelCol="1" x14ac:dyDescent="0.3"/>
  <cols>
    <col min="3" max="3" width="11.44140625" bestFit="1" customWidth="1"/>
    <col min="4" max="5" width="13.109375" bestFit="1" customWidth="1" outlineLevel="1"/>
  </cols>
  <sheetData>
    <row r="1" spans="2:5" ht="15" thickBot="1" x14ac:dyDescent="0.35"/>
    <row r="2" spans="2:5" ht="15.6" x14ac:dyDescent="0.3">
      <c r="B2" s="4" t="s">
        <v>130</v>
      </c>
      <c r="C2" s="4"/>
      <c r="D2" s="9"/>
      <c r="E2" s="9"/>
    </row>
    <row r="3" spans="2:5" ht="15.6" collapsed="1" x14ac:dyDescent="0.3">
      <c r="B3" s="3"/>
      <c r="C3" s="3"/>
      <c r="D3" s="10" t="s">
        <v>132</v>
      </c>
      <c r="E3" s="10" t="s">
        <v>173</v>
      </c>
    </row>
    <row r="4" spans="2:5" ht="20.399999999999999" hidden="1" outlineLevel="1" x14ac:dyDescent="0.3">
      <c r="B4" s="46"/>
      <c r="C4" s="46"/>
      <c r="D4" s="43"/>
      <c r="E4" s="48" t="s">
        <v>179</v>
      </c>
    </row>
    <row r="5" spans="2:5" x14ac:dyDescent="0.3">
      <c r="B5" s="7" t="s">
        <v>131</v>
      </c>
      <c r="C5" s="7"/>
      <c r="D5" s="45"/>
      <c r="E5" s="45"/>
    </row>
    <row r="6" spans="2:5" outlineLevel="1" x14ac:dyDescent="0.3">
      <c r="B6" s="46"/>
      <c r="C6" s="46" t="s">
        <v>175</v>
      </c>
      <c r="D6" s="43">
        <v>45</v>
      </c>
      <c r="E6" s="47">
        <v>45</v>
      </c>
    </row>
    <row r="7" spans="2:5" outlineLevel="1" x14ac:dyDescent="0.3">
      <c r="B7" s="46"/>
      <c r="C7" s="46" t="s">
        <v>176</v>
      </c>
      <c r="D7" s="43">
        <v>78</v>
      </c>
      <c r="E7" s="47">
        <v>78</v>
      </c>
    </row>
    <row r="8" spans="2:5" outlineLevel="1" x14ac:dyDescent="0.3">
      <c r="B8" s="46"/>
      <c r="C8" s="46" t="s">
        <v>177</v>
      </c>
      <c r="D8" s="43">
        <v>34</v>
      </c>
      <c r="E8" s="47">
        <v>0</v>
      </c>
    </row>
    <row r="9" spans="2:5" outlineLevel="1" x14ac:dyDescent="0.3">
      <c r="B9" s="46"/>
      <c r="C9" s="46" t="s">
        <v>178</v>
      </c>
      <c r="D9" s="43">
        <v>79</v>
      </c>
      <c r="E9" s="47">
        <v>79</v>
      </c>
    </row>
    <row r="10" spans="2:5" x14ac:dyDescent="0.3">
      <c r="B10" s="7" t="s">
        <v>133</v>
      </c>
      <c r="C10" s="7"/>
      <c r="D10" s="45"/>
      <c r="E10" s="45"/>
    </row>
    <row r="11" spans="2:5" ht="15" outlineLevel="1" thickBot="1" x14ac:dyDescent="0.35">
      <c r="B11" s="8"/>
      <c r="C11" s="8" t="s">
        <v>180</v>
      </c>
      <c r="D11" s="44">
        <v>236</v>
      </c>
      <c r="E11" s="44">
        <v>202</v>
      </c>
    </row>
    <row r="12" spans="2:5" x14ac:dyDescent="0.3">
      <c r="B12" t="s">
        <v>134</v>
      </c>
    </row>
    <row r="13" spans="2:5" x14ac:dyDescent="0.3">
      <c r="B13" t="s">
        <v>135</v>
      </c>
    </row>
    <row r="14" spans="2:5" x14ac:dyDescent="0.3">
      <c r="B14" t="s">
        <v>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1015B-FBA4-49A4-B2A6-1A66BA1485EA}">
  <dimension ref="G8:H13"/>
  <sheetViews>
    <sheetView workbookViewId="0">
      <selection activeCell="G8" sqref="G8:H13"/>
    </sheetView>
  </sheetViews>
  <sheetFormatPr defaultRowHeight="14.4" x14ac:dyDescent="0.3"/>
  <sheetData>
    <row r="8" spans="7:8" x14ac:dyDescent="0.3">
      <c r="G8" t="s">
        <v>161</v>
      </c>
      <c r="H8" t="s">
        <v>138</v>
      </c>
    </row>
    <row r="9" spans="7:8" x14ac:dyDescent="0.3">
      <c r="G9" t="s">
        <v>175</v>
      </c>
      <c r="H9">
        <v>45</v>
      </c>
    </row>
    <row r="10" spans="7:8" x14ac:dyDescent="0.3">
      <c r="G10" t="s">
        <v>176</v>
      </c>
      <c r="H10">
        <v>78</v>
      </c>
    </row>
    <row r="11" spans="7:8" x14ac:dyDescent="0.3">
      <c r="G11" t="s">
        <v>177</v>
      </c>
      <c r="H11">
        <v>34</v>
      </c>
    </row>
    <row r="12" spans="7:8" x14ac:dyDescent="0.3">
      <c r="G12" t="s">
        <v>178</v>
      </c>
      <c r="H12">
        <v>79</v>
      </c>
    </row>
    <row r="13" spans="7:8" x14ac:dyDescent="0.3">
      <c r="G13" t="s">
        <v>7</v>
      </c>
      <c r="H13">
        <f>SUM(H9:H12)</f>
        <v>236</v>
      </c>
    </row>
  </sheetData>
  <scenarios current="0" show="0" sqref="H13">
    <scenario name="target1" locked="1" count="4" user="Vikas" comment="Created by Vikas on 6/13/2025">
      <inputCells r="H9" val="45"/>
      <inputCells r="H10" val="78"/>
      <inputCells r="H11" val="0"/>
      <inputCells r="H12" val="79"/>
    </scenario>
  </scenario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3990F-9B87-4ED5-B070-7F28CB1711B0}">
  <dimension ref="A3:D4"/>
  <sheetViews>
    <sheetView workbookViewId="0">
      <selection activeCell="C3" sqref="C3"/>
    </sheetView>
  </sheetViews>
  <sheetFormatPr defaultRowHeight="14.4" x14ac:dyDescent="0.3"/>
  <cols>
    <col min="1" max="1" width="21.88671875" bestFit="1" customWidth="1"/>
    <col min="2" max="2" width="19" bestFit="1" customWidth="1"/>
    <col min="3" max="3" width="19.77734375" bestFit="1" customWidth="1"/>
    <col min="4" max="4" width="13.77734375" bestFit="1" customWidth="1"/>
  </cols>
  <sheetData>
    <row r="3" spans="1:4" x14ac:dyDescent="0.3">
      <c r="A3" t="s">
        <v>168</v>
      </c>
      <c r="B3" t="s">
        <v>169</v>
      </c>
      <c r="C3" t="s">
        <v>172</v>
      </c>
      <c r="D3" t="s">
        <v>170</v>
      </c>
    </row>
    <row r="4" spans="1:4" x14ac:dyDescent="0.3">
      <c r="A4">
        <v>26</v>
      </c>
      <c r="B4">
        <v>93</v>
      </c>
      <c r="C4">
        <v>7</v>
      </c>
      <c r="D4">
        <v>100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4D724-E0E5-4AFF-85E4-CB72933B33EE}">
  <dimension ref="A4:L34"/>
  <sheetViews>
    <sheetView topLeftCell="B11" zoomScale="118" zoomScaleNormal="100" workbookViewId="0">
      <selection activeCell="E21" sqref="E21"/>
    </sheetView>
  </sheetViews>
  <sheetFormatPr defaultRowHeight="14.4" x14ac:dyDescent="0.3"/>
  <cols>
    <col min="1" max="1" width="17.88671875" customWidth="1"/>
    <col min="3" max="3" width="16" customWidth="1"/>
    <col min="4" max="4" width="22.33203125" customWidth="1"/>
    <col min="5" max="5" width="19.21875" customWidth="1"/>
    <col min="6" max="6" width="18.21875" customWidth="1"/>
    <col min="7" max="7" width="16.6640625" customWidth="1"/>
    <col min="9" max="9" width="25.5546875" customWidth="1"/>
    <col min="10" max="10" width="14.5546875" customWidth="1"/>
  </cols>
  <sheetData>
    <row r="4" spans="3:12" x14ac:dyDescent="0.3">
      <c r="I4" s="27" t="s">
        <v>160</v>
      </c>
      <c r="J4" s="28" t="s">
        <v>161</v>
      </c>
    </row>
    <row r="5" spans="3:12" x14ac:dyDescent="0.3">
      <c r="C5" s="13" t="s">
        <v>121</v>
      </c>
      <c r="D5" s="13">
        <v>76</v>
      </c>
      <c r="I5" s="29">
        <v>1</v>
      </c>
      <c r="J5" s="32" t="str" cm="1">
        <f t="array" ref="J5">_xlfn._xlws.FILTER('Student Marks'!B2:B101,'Student Marks'!N2:N101=LARGE('Student Marks'!N2:N101,1))</f>
        <v>Henry Green</v>
      </c>
    </row>
    <row r="6" spans="3:12" x14ac:dyDescent="0.3">
      <c r="C6" s="1" t="s">
        <v>122</v>
      </c>
      <c r="D6" s="24" t="str">
        <f>LOOKUP(D5,'Student Marks'!A2:X101,'Student Marks'!B2:B101)</f>
        <v>Audrey Simmons</v>
      </c>
      <c r="I6" s="30">
        <v>2</v>
      </c>
      <c r="J6" s="33" t="str" cm="1">
        <f t="array" ref="J6">_xlfn._xlws.FILTER('Student Marks'!B2:B101,'Student Marks'!N2:N101=LARGE('Student Marks'!N2:N101,2))</f>
        <v>Alexander Lee</v>
      </c>
    </row>
    <row r="7" spans="3:12" x14ac:dyDescent="0.3">
      <c r="C7" s="14" t="s">
        <v>123</v>
      </c>
      <c r="D7" s="14">
        <f>VLOOKUP(D5,'Student Marks'!A2:I101,9,0)</f>
        <v>533</v>
      </c>
      <c r="I7" s="31">
        <v>3</v>
      </c>
      <c r="J7" s="34" t="str" cm="1">
        <f t="array" ref="J7">_xlfn._xlws.FILTER('Student Marks'!B2:B101,'Student Marks'!N2:N101=LARGE('Student Marks'!N2:N101,3))</f>
        <v>Stella Turner</v>
      </c>
    </row>
    <row r="8" spans="3:12" x14ac:dyDescent="0.3">
      <c r="C8" s="15" t="s">
        <v>124</v>
      </c>
      <c r="D8" s="21" t="str">
        <f>VLOOKUP(D5,'Student Marks'!A2:X101,13,0)</f>
        <v>88.83</v>
      </c>
      <c r="I8" s="26" t="s">
        <v>159</v>
      </c>
      <c r="J8" s="1">
        <f>COUNTIFS('Student Marks'!N2:N101,"&gt;50",'Student Marks'!N2:N101,"&lt;70")</f>
        <v>24</v>
      </c>
    </row>
    <row r="9" spans="3:12" x14ac:dyDescent="0.3">
      <c r="C9" s="16" t="s">
        <v>112</v>
      </c>
      <c r="D9" s="22" t="str">
        <f>VLOOKUP(D5,'Student Marks'!A2:R101,18,0)</f>
        <v>A</v>
      </c>
      <c r="I9" s="15" t="s">
        <v>163</v>
      </c>
      <c r="J9" s="35">
        <f>COUNTIF('Student Marks'!O2:O101,"Pass")</f>
        <v>92</v>
      </c>
    </row>
    <row r="10" spans="3:12" x14ac:dyDescent="0.3">
      <c r="C10" s="17" t="s">
        <v>126</v>
      </c>
      <c r="D10" s="17">
        <f>VLOOKUP(D5,'Student Marks'!A2:X101,22,0)</f>
        <v>100</v>
      </c>
      <c r="I10" s="36" t="s">
        <v>164</v>
      </c>
      <c r="J10" s="37">
        <f>COUNTIF('Student Marks'!O2:O101,"Fail")</f>
        <v>7</v>
      </c>
    </row>
    <row r="11" spans="3:12" x14ac:dyDescent="0.3">
      <c r="C11" s="18" t="s">
        <v>125</v>
      </c>
      <c r="D11" s="18">
        <f>VLOOKUP(D5,'Student Marks'!A2:X101,23,0)</f>
        <v>80</v>
      </c>
      <c r="I11" s="38" t="s">
        <v>165</v>
      </c>
      <c r="J11" s="39">
        <f>J9/100*100</f>
        <v>92</v>
      </c>
    </row>
    <row r="12" spans="3:12" x14ac:dyDescent="0.3">
      <c r="C12" s="14" t="s">
        <v>120</v>
      </c>
      <c r="D12" s="23" t="str">
        <f>VLOOKUP(D5,'Student Marks'!A2:O101,15,0)</f>
        <v>PASS</v>
      </c>
      <c r="I12" s="16" t="s">
        <v>166</v>
      </c>
      <c r="J12" s="40">
        <f>J10/100*100</f>
        <v>7.0000000000000009</v>
      </c>
    </row>
    <row r="13" spans="3:12" x14ac:dyDescent="0.3">
      <c r="C13" s="16" t="s">
        <v>145</v>
      </c>
      <c r="D13" s="22" t="str">
        <f>VLOOKUP(D5,'Student Marks'!A2:AA101,27,0)</f>
        <v>9.35</v>
      </c>
      <c r="I13" s="38" t="s">
        <v>167</v>
      </c>
      <c r="J13" s="41">
        <f>COUNT('Student Marks'!A2:A101)</f>
        <v>99</v>
      </c>
    </row>
    <row r="15" spans="3:12" x14ac:dyDescent="0.3">
      <c r="L15" s="20">
        <v>78</v>
      </c>
    </row>
    <row r="22" spans="1:8" x14ac:dyDescent="0.3">
      <c r="A22" s="19" t="s">
        <v>1</v>
      </c>
      <c r="B22" s="19" t="s">
        <v>2</v>
      </c>
      <c r="C22" s="19" t="s">
        <v>3</v>
      </c>
      <c r="D22" s="19" t="s">
        <v>4</v>
      </c>
      <c r="E22" s="19" t="s">
        <v>5</v>
      </c>
      <c r="F22" s="19" t="s">
        <v>6</v>
      </c>
      <c r="G22" s="19" t="s">
        <v>8</v>
      </c>
      <c r="H22" s="19" t="s">
        <v>7</v>
      </c>
    </row>
    <row r="23" spans="1:8" x14ac:dyDescent="0.3">
      <c r="A23" s="15" t="str">
        <f>HLOOKUP(A22,'Student Marks'!A1:AA101,2,0)</f>
        <v>Aiden Smith</v>
      </c>
      <c r="B23" s="15">
        <f>HLOOKUP(B22,'Student Marks'!B1:AB101,2,0)</f>
        <v>86</v>
      </c>
      <c r="C23" s="15">
        <f>HLOOKUP(C22,'Student Marks'!C1:AC101,2,0)</f>
        <v>91</v>
      </c>
      <c r="D23" s="15">
        <f>HLOOKUP(D22,'Student Marks'!D1:AD101,2,0)</f>
        <v>92</v>
      </c>
      <c r="E23" s="15">
        <f>HLOOKUP(E22,'Student Marks'!E1:AE101,2,0)</f>
        <v>91</v>
      </c>
      <c r="F23" s="15">
        <f>HLOOKUP(F22,'Student Marks'!F1:AF101,2,0)</f>
        <v>88</v>
      </c>
      <c r="G23" s="15">
        <f>HLOOKUP(G22,'Student Marks'!G1:AG101,2,0)</f>
        <v>89</v>
      </c>
      <c r="H23" s="15">
        <f>HLOOKUP(H22,'Student Marks'!H1:AH101,2,0)</f>
        <v>537</v>
      </c>
    </row>
    <row r="33" spans="4:7" x14ac:dyDescent="0.3">
      <c r="D33" s="26" t="s">
        <v>159</v>
      </c>
      <c r="E33" s="15" t="s">
        <v>163</v>
      </c>
      <c r="F33" s="36" t="s">
        <v>164</v>
      </c>
      <c r="G33" s="38" t="s">
        <v>167</v>
      </c>
    </row>
    <row r="34" spans="4:7" x14ac:dyDescent="0.3">
      <c r="D34" s="1">
        <f>COUNTIFS('Student Marks'!H28:H127,"&gt;50",'Student Marks'!H28:H127,"&lt;70")</f>
        <v>26</v>
      </c>
      <c r="E34" s="35">
        <f>COUNTIF('Student Marks'!O2:O101,"Pass")</f>
        <v>92</v>
      </c>
      <c r="F34" s="37">
        <f>COUNTIF('Student Marks'!O2:O101,"Fail")</f>
        <v>7</v>
      </c>
      <c r="G34" s="41">
        <f>COUNT('Student Marks'!A2:A101)</f>
        <v>99</v>
      </c>
    </row>
  </sheetData>
  <scenarios current="0" sqref="D6 D7 D8 D9 D10 D11 D12">
    <scenario name="MaxiumMarks" locked="1" count="8" user="Vikas" comment="Created by Vikas on 6/1/2025_x000a_Modified by Vikas on 6/1/2025">
      <inputCells r="D5" val="4"/>
      <inputCells r="D6" val="Sophia Brown"/>
      <inputCells r="D7" val="439"/>
      <inputCells r="D8" val="73.1"/>
      <inputCells r="D9" val="B"/>
      <inputCells r="D10" val="35"/>
      <inputCells r="D11" val="80"/>
      <inputCells r="D12" val="Medium"/>
    </scenario>
  </scenario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129CB407-4EC7-4C86-A13F-F77204E89C0E}">
          <x14:formula1>
            <xm:f>'Student Marks'!$A$2:$A$101</xm:f>
          </x14:formula1>
          <xm:sqref>D5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7BBA6-D8C8-43C6-80D5-6339085F5261}">
  <sheetPr>
    <outlinePr summaryBelow="0"/>
  </sheetPr>
  <dimension ref="B1:G18"/>
  <sheetViews>
    <sheetView showGridLines="0" tabSelected="1" workbookViewId="0"/>
  </sheetViews>
  <sheetFormatPr defaultRowHeight="14.4" outlineLevelRow="1" outlineLevelCol="1" x14ac:dyDescent="0.3"/>
  <cols>
    <col min="3" max="3" width="10.21875" bestFit="1" customWidth="1"/>
    <col min="4" max="7" width="13.88671875" bestFit="1" customWidth="1" outlineLevel="1"/>
  </cols>
  <sheetData>
    <row r="1" spans="2:7" ht="15" thickBot="1" x14ac:dyDescent="0.35"/>
    <row r="2" spans="2:7" ht="15.6" x14ac:dyDescent="0.3">
      <c r="B2" s="4" t="s">
        <v>130</v>
      </c>
      <c r="C2" s="4"/>
      <c r="D2" s="9"/>
      <c r="E2" s="9"/>
      <c r="F2" s="9"/>
      <c r="G2" s="9"/>
    </row>
    <row r="3" spans="2:7" ht="15.6" collapsed="1" x14ac:dyDescent="0.3">
      <c r="B3" s="3"/>
      <c r="C3" s="3"/>
      <c r="D3" s="10" t="s">
        <v>132</v>
      </c>
      <c r="E3" s="10" t="s">
        <v>141</v>
      </c>
      <c r="F3" s="10" t="s">
        <v>142</v>
      </c>
      <c r="G3" s="10" t="s">
        <v>173</v>
      </c>
    </row>
    <row r="4" spans="2:7" ht="40.799999999999997" hidden="1" outlineLevel="1" x14ac:dyDescent="0.3">
      <c r="B4" s="6"/>
      <c r="C4" s="6"/>
      <c r="E4" s="12" t="s">
        <v>129</v>
      </c>
      <c r="F4" s="12" t="s">
        <v>143</v>
      </c>
      <c r="G4" s="12" t="s">
        <v>174</v>
      </c>
    </row>
    <row r="5" spans="2:7" x14ac:dyDescent="0.3">
      <c r="B5" s="7" t="s">
        <v>131</v>
      </c>
      <c r="C5" s="7"/>
      <c r="D5" s="5"/>
      <c r="E5" s="5"/>
      <c r="F5" s="5"/>
      <c r="G5" s="5"/>
    </row>
    <row r="6" spans="2:7" outlineLevel="1" x14ac:dyDescent="0.3">
      <c r="B6" s="6"/>
      <c r="C6" s="6" t="s">
        <v>2</v>
      </c>
      <c r="D6">
        <v>85</v>
      </c>
      <c r="E6" s="11">
        <v>85</v>
      </c>
      <c r="F6" s="11">
        <v>50</v>
      </c>
      <c r="G6" s="11">
        <v>78</v>
      </c>
    </row>
    <row r="7" spans="2:7" outlineLevel="1" x14ac:dyDescent="0.3">
      <c r="B7" s="6"/>
      <c r="C7" s="6" t="s">
        <v>3</v>
      </c>
      <c r="D7">
        <v>80</v>
      </c>
      <c r="E7" s="11">
        <v>80</v>
      </c>
      <c r="F7" s="11">
        <v>35</v>
      </c>
      <c r="G7" s="11">
        <v>68</v>
      </c>
    </row>
    <row r="8" spans="2:7" outlineLevel="1" x14ac:dyDescent="0.3">
      <c r="B8" s="6"/>
      <c r="C8" s="6" t="s">
        <v>139</v>
      </c>
      <c r="D8">
        <v>95</v>
      </c>
      <c r="E8" s="11">
        <v>95</v>
      </c>
      <c r="F8" s="11">
        <v>45</v>
      </c>
      <c r="G8" s="11">
        <v>0</v>
      </c>
    </row>
    <row r="9" spans="2:7" outlineLevel="1" x14ac:dyDescent="0.3">
      <c r="B9" s="6"/>
      <c r="C9" s="6" t="s">
        <v>5</v>
      </c>
      <c r="D9">
        <v>90</v>
      </c>
      <c r="E9" s="11">
        <v>90</v>
      </c>
      <c r="F9" s="11">
        <v>50</v>
      </c>
      <c r="G9" s="11">
        <v>89</v>
      </c>
    </row>
    <row r="10" spans="2:7" outlineLevel="1" x14ac:dyDescent="0.3">
      <c r="B10" s="6"/>
      <c r="C10" s="6" t="s">
        <v>4</v>
      </c>
      <c r="D10">
        <v>95</v>
      </c>
      <c r="E10" s="11">
        <v>95</v>
      </c>
      <c r="F10" s="11">
        <v>65</v>
      </c>
      <c r="G10" s="11">
        <v>87</v>
      </c>
    </row>
    <row r="11" spans="2:7" outlineLevel="1" x14ac:dyDescent="0.3">
      <c r="B11" s="6"/>
      <c r="C11" s="6" t="s">
        <v>6</v>
      </c>
      <c r="D11">
        <v>90</v>
      </c>
      <c r="E11" s="11">
        <v>90</v>
      </c>
      <c r="F11" s="11">
        <v>60</v>
      </c>
      <c r="G11" s="11">
        <v>93</v>
      </c>
    </row>
    <row r="12" spans="2:7" outlineLevel="1" x14ac:dyDescent="0.3">
      <c r="B12" s="6"/>
      <c r="C12" s="6" t="s">
        <v>8</v>
      </c>
      <c r="D12">
        <v>80</v>
      </c>
      <c r="E12" s="11">
        <v>80</v>
      </c>
      <c r="F12" s="11">
        <v>45</v>
      </c>
      <c r="G12" s="11">
        <v>59</v>
      </c>
    </row>
    <row r="13" spans="2:7" outlineLevel="1" x14ac:dyDescent="0.3">
      <c r="B13" s="6"/>
      <c r="C13" s="6" t="s">
        <v>140</v>
      </c>
      <c r="D13">
        <v>80</v>
      </c>
      <c r="E13" s="11">
        <v>80</v>
      </c>
      <c r="F13" s="11">
        <v>55</v>
      </c>
      <c r="G13" s="11">
        <v>79</v>
      </c>
    </row>
    <row r="14" spans="2:7" x14ac:dyDescent="0.3">
      <c r="B14" s="7" t="s">
        <v>133</v>
      </c>
      <c r="C14" s="7"/>
      <c r="D14" s="5"/>
      <c r="E14" s="5"/>
      <c r="F14" s="5"/>
      <c r="G14" s="5"/>
    </row>
    <row r="15" spans="2:7" ht="15" outlineLevel="1" thickBot="1" x14ac:dyDescent="0.35">
      <c r="B15" s="8"/>
      <c r="C15" s="8" t="s">
        <v>7</v>
      </c>
      <c r="D15" s="2">
        <v>695</v>
      </c>
      <c r="E15" s="2">
        <v>695</v>
      </c>
      <c r="F15" s="2">
        <v>405</v>
      </c>
      <c r="G15" s="2">
        <v>553</v>
      </c>
    </row>
    <row r="16" spans="2:7" x14ac:dyDescent="0.3">
      <c r="B16" t="s">
        <v>134</v>
      </c>
    </row>
    <row r="17" spans="2:2" x14ac:dyDescent="0.3">
      <c r="B17" t="s">
        <v>135</v>
      </c>
    </row>
    <row r="18" spans="2:2" x14ac:dyDescent="0.3">
      <c r="B18" t="s">
        <v>136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0337B-36BC-4101-AB80-A26203ED1260}">
  <dimension ref="C4:D13"/>
  <sheetViews>
    <sheetView workbookViewId="0">
      <selection activeCell="D13" sqref="D13"/>
    </sheetView>
  </sheetViews>
  <sheetFormatPr defaultRowHeight="14.4" x14ac:dyDescent="0.3"/>
  <cols>
    <col min="3" max="3" width="9.21875" customWidth="1"/>
  </cols>
  <sheetData>
    <row r="4" spans="3:4" x14ac:dyDescent="0.3">
      <c r="C4" t="s">
        <v>137</v>
      </c>
      <c r="D4" t="s">
        <v>138</v>
      </c>
    </row>
    <row r="5" spans="3:4" x14ac:dyDescent="0.3">
      <c r="C5" t="s">
        <v>2</v>
      </c>
      <c r="D5">
        <v>85</v>
      </c>
    </row>
    <row r="6" spans="3:4" x14ac:dyDescent="0.3">
      <c r="C6" t="s">
        <v>3</v>
      </c>
      <c r="D6">
        <v>80</v>
      </c>
    </row>
    <row r="7" spans="3:4" x14ac:dyDescent="0.3">
      <c r="C7" t="s">
        <v>139</v>
      </c>
      <c r="D7">
        <v>95</v>
      </c>
    </row>
    <row r="8" spans="3:4" x14ac:dyDescent="0.3">
      <c r="C8" t="s">
        <v>5</v>
      </c>
      <c r="D8">
        <v>90</v>
      </c>
    </row>
    <row r="9" spans="3:4" x14ac:dyDescent="0.3">
      <c r="C9" t="s">
        <v>4</v>
      </c>
      <c r="D9">
        <v>95</v>
      </c>
    </row>
    <row r="10" spans="3:4" x14ac:dyDescent="0.3">
      <c r="C10" t="s">
        <v>6</v>
      </c>
      <c r="D10">
        <v>90</v>
      </c>
    </row>
    <row r="11" spans="3:4" x14ac:dyDescent="0.3">
      <c r="C11" t="s">
        <v>8</v>
      </c>
      <c r="D11">
        <v>80</v>
      </c>
    </row>
    <row r="12" spans="3:4" x14ac:dyDescent="0.3">
      <c r="C12" t="s">
        <v>140</v>
      </c>
      <c r="D12">
        <v>80</v>
      </c>
    </row>
    <row r="13" spans="3:4" x14ac:dyDescent="0.3">
      <c r="C13" t="s">
        <v>7</v>
      </c>
      <c r="D13">
        <f>SUM(D5:D12)</f>
        <v>695</v>
      </c>
    </row>
  </sheetData>
  <scenarios current="1" show="0" sqref="D13">
    <scenario name="MaximumMarks" locked="1" count="8" user="Vikas" comment="Created by Vikas on 6/1/2025_x000a_Modified by Vikas on 6/1/2025">
      <inputCells r="D5" val="85"/>
      <inputCells r="D6" val="80"/>
      <inputCells r="D7" val="95"/>
      <inputCells r="D8" val="90"/>
      <inputCells r="D9" val="95"/>
      <inputCells r="D10" val="90"/>
      <inputCells r="D11" val="80"/>
      <inputCells r="D12" val="80"/>
    </scenario>
    <scenario name="MinimumMarks" locked="1" count="8" user="Vikas" comment="Created by Vikas on 6/1/2025">
      <inputCells r="D5" val="50"/>
      <inputCells r="D6" val="35"/>
      <inputCells r="D7" val="45"/>
      <inputCells r="D8" val="50"/>
      <inputCells r="D9" val="65"/>
      <inputCells r="D10" val="60"/>
      <inputCells r="D11" val="45"/>
      <inputCells r="D12" val="55"/>
    </scenario>
    <scenario name="target1" locked="1" count="8" user="Vikas" comment="Created by Vikas on 6/10/2025">
      <inputCells r="D5" val="78"/>
      <inputCells r="D6" val="68"/>
      <inputCells r="D7" val="0"/>
      <inputCells r="D8" val="89"/>
      <inputCells r="D9" val="87"/>
      <inputCells r="D10" val="93"/>
      <inputCells r="D11" val="59"/>
      <inputCells r="D12" val="79"/>
    </scenario>
  </scenario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16</vt:i4>
      </vt:variant>
    </vt:vector>
  </HeadingPairs>
  <TitlesOfParts>
    <vt:vector size="27" baseType="lpstr">
      <vt:lpstr>Pivot Table</vt:lpstr>
      <vt:lpstr>Sheet3</vt:lpstr>
      <vt:lpstr>Sheet5</vt:lpstr>
      <vt:lpstr>Student Marks</vt:lpstr>
      <vt:lpstr>Scenario Summary 3</vt:lpstr>
      <vt:lpstr>Scenario Summary 6</vt:lpstr>
      <vt:lpstr>Sheet6</vt:lpstr>
      <vt:lpstr>Sheet2</vt:lpstr>
      <vt:lpstr>Student Progress Card</vt:lpstr>
      <vt:lpstr>Scenario Summary 5</vt:lpstr>
      <vt:lpstr>Sheet4</vt:lpstr>
      <vt:lpstr>English</vt:lpstr>
      <vt:lpstr>Geography</vt:lpstr>
      <vt:lpstr>Hariom</vt:lpstr>
      <vt:lpstr>Hindi</vt:lpstr>
      <vt:lpstr>History</vt:lpstr>
      <vt:lpstr>Marathi</vt:lpstr>
      <vt:lpstr>Math</vt:lpstr>
      <vt:lpstr>Name</vt:lpstr>
      <vt:lpstr>Ram</vt:lpstr>
      <vt:lpstr>Sanskrit</vt:lpstr>
      <vt:lpstr>Science</vt:lpstr>
      <vt:lpstr>Subject</vt:lpstr>
      <vt:lpstr>Total</vt:lpstr>
      <vt:lpstr>Total_Marks</vt:lpstr>
      <vt:lpstr>Vikas</vt:lpstr>
      <vt:lpstr>vishal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Vikas Kshirsagar</dc:creator>
  <cp:lastModifiedBy>Vikas Kshirsagar</cp:lastModifiedBy>
  <dcterms:created xsi:type="dcterms:W3CDTF">2025-06-01T04:51:48Z</dcterms:created>
  <dcterms:modified xsi:type="dcterms:W3CDTF">2025-06-13T05:59:41Z</dcterms:modified>
</cp:coreProperties>
</file>