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_SANGGA\Documents\BLDG 6851 Term Project\"/>
    </mc:Choice>
  </mc:AlternateContent>
  <xr:revisionPtr revIDLastSave="0" documentId="8_{DAB9BEA2-353C-4A31-B0EC-66F7F772F78A}" xr6:coauthVersionLast="36" xr6:coauthVersionMax="36" xr10:uidLastSave="{00000000-0000-0000-0000-000000000000}"/>
  <bookViews>
    <workbookView xWindow="0" yWindow="0" windowWidth="28800" windowHeight="14025" xr2:uid="{AAF997C7-3624-440E-9E05-FC9417910A65}"/>
  </bookViews>
  <sheets>
    <sheet name="Slab and steel fib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1" l="1"/>
  <c r="M88" i="1"/>
  <c r="M86" i="1"/>
  <c r="M87" i="1"/>
  <c r="M82" i="1"/>
  <c r="M79" i="1"/>
  <c r="L285" i="1"/>
  <c r="M257" i="1"/>
  <c r="M256" i="1"/>
  <c r="M255" i="1"/>
  <c r="M254" i="1"/>
  <c r="M253" i="1"/>
  <c r="M252" i="1"/>
  <c r="M258" i="1" s="1"/>
  <c r="M259" i="1" s="1"/>
  <c r="M63" i="1"/>
  <c r="M62" i="1"/>
  <c r="M61" i="1"/>
  <c r="M60" i="1"/>
  <c r="M59" i="1"/>
  <c r="M58" i="1"/>
  <c r="M64" i="1" l="1"/>
  <c r="M65" i="1" s="1"/>
  <c r="M306" i="1" l="1"/>
  <c r="M308" i="1" s="1"/>
  <c r="M309" i="1" s="1"/>
  <c r="M293" i="1"/>
  <c r="M292" i="1"/>
  <c r="L302" i="1"/>
  <c r="L303" i="1" s="1"/>
  <c r="L286" i="1"/>
  <c r="M272" i="1"/>
  <c r="J271" i="1"/>
  <c r="M271" i="1" s="1"/>
  <c r="L281" i="1"/>
  <c r="L282" i="1" s="1"/>
  <c r="L267" i="1"/>
  <c r="L268" i="1" s="1"/>
  <c r="J344" i="1"/>
  <c r="L344" i="1" s="1"/>
  <c r="J343" i="1"/>
  <c r="L343" i="1" s="1"/>
  <c r="J337" i="1"/>
  <c r="L337" i="1" s="1"/>
  <c r="J336" i="1"/>
  <c r="L336" i="1" s="1"/>
  <c r="L109" i="1"/>
  <c r="J108" i="1"/>
  <c r="L108" i="1" s="1"/>
  <c r="J321" i="1"/>
  <c r="L321" i="1" s="1"/>
  <c r="J320" i="1"/>
  <c r="L320" i="1" s="1"/>
  <c r="L239" i="1"/>
  <c r="L240" i="1" s="1"/>
  <c r="J231" i="1"/>
  <c r="L231" i="1" s="1"/>
  <c r="L232" i="1" s="1"/>
  <c r="L224" i="1"/>
  <c r="L225" i="1" s="1"/>
  <c r="J214" i="1"/>
  <c r="L214" i="1" s="1"/>
  <c r="K213" i="1"/>
  <c r="L213" i="1" s="1"/>
  <c r="L207" i="1"/>
  <c r="L208" i="1" s="1"/>
  <c r="L202" i="1"/>
  <c r="K201" i="1"/>
  <c r="L201" i="1" s="1"/>
  <c r="L195" i="1"/>
  <c r="K194" i="1"/>
  <c r="L194" i="1" s="1"/>
  <c r="L180" i="1"/>
  <c r="L181" i="1" s="1"/>
  <c r="L177" i="1"/>
  <c r="L178" i="1" s="1"/>
  <c r="L172" i="1"/>
  <c r="L171" i="1"/>
  <c r="L152" i="1"/>
  <c r="L153" i="1" s="1"/>
  <c r="L146" i="1"/>
  <c r="L147" i="1" s="1"/>
  <c r="L140" i="1"/>
  <c r="L139" i="1"/>
  <c r="N128" i="1"/>
  <c r="N122" i="1"/>
  <c r="N123" i="1"/>
  <c r="N124" i="1"/>
  <c r="N125" i="1"/>
  <c r="N126" i="1"/>
  <c r="N127" i="1"/>
  <c r="N121" i="1"/>
  <c r="M99" i="1"/>
  <c r="M98" i="1"/>
  <c r="M97" i="1"/>
  <c r="M96" i="1"/>
  <c r="M95" i="1"/>
  <c r="M94" i="1"/>
  <c r="M43" i="1"/>
  <c r="M44" i="1"/>
  <c r="M45" i="1"/>
  <c r="M46" i="1"/>
  <c r="M47" i="1"/>
  <c r="M42" i="1"/>
  <c r="L173" i="1" l="1"/>
  <c r="L111" i="1"/>
  <c r="L112" i="1" s="1"/>
  <c r="M294" i="1"/>
  <c r="M295" i="1" s="1"/>
  <c r="L288" i="1"/>
  <c r="M273" i="1"/>
  <c r="M274" i="1" s="1"/>
  <c r="M276" i="1" s="1"/>
  <c r="M312" i="1" s="1"/>
  <c r="L203" i="1"/>
  <c r="L196" i="1"/>
  <c r="L242" i="1"/>
  <c r="L243" i="1" s="1"/>
  <c r="L345" i="1"/>
  <c r="L346" i="1" s="1"/>
  <c r="L215" i="1"/>
  <c r="L217" i="1" s="1"/>
  <c r="L218" i="1" s="1"/>
  <c r="L338" i="1"/>
  <c r="L339" i="1" s="1"/>
  <c r="L322" i="1"/>
  <c r="N129" i="1"/>
  <c r="N130" i="1" s="1"/>
  <c r="L174" i="1"/>
  <c r="L183" i="1" s="1"/>
  <c r="L141" i="1"/>
  <c r="L143" i="1" s="1"/>
  <c r="L155" i="1" s="1"/>
  <c r="M100" i="1"/>
  <c r="M101" i="1" s="1"/>
  <c r="M48" i="1"/>
  <c r="M49" i="1" s="1"/>
  <c r="L324" i="1" l="1"/>
  <c r="L348" i="1"/>
  <c r="N12" i="1"/>
  <c r="N13" i="1"/>
  <c r="N14" i="1"/>
  <c r="N15" i="1"/>
  <c r="N16" i="1"/>
  <c r="N11" i="1"/>
  <c r="N17" i="1" l="1"/>
  <c r="N18" i="1" l="1"/>
  <c r="M23" i="1" l="1"/>
</calcChain>
</file>

<file path=xl/sharedStrings.xml><?xml version="1.0" encoding="utf-8"?>
<sst xmlns="http://schemas.openxmlformats.org/spreadsheetml/2006/main" count="249" uniqueCount="109">
  <si>
    <t xml:space="preserve">Slab Quantity </t>
  </si>
  <si>
    <t xml:space="preserve">Total area is divided into parts </t>
  </si>
  <si>
    <t xml:space="preserve">Length </t>
  </si>
  <si>
    <t xml:space="preserve">Width </t>
  </si>
  <si>
    <t xml:space="preserve">Height </t>
  </si>
  <si>
    <t>A</t>
  </si>
  <si>
    <t>C</t>
  </si>
  <si>
    <t>D</t>
  </si>
  <si>
    <t>E</t>
  </si>
  <si>
    <t>F</t>
  </si>
  <si>
    <t xml:space="preserve">B </t>
  </si>
  <si>
    <t>No</t>
  </si>
  <si>
    <t xml:space="preserve">cu. M </t>
  </si>
  <si>
    <t xml:space="preserve">Steel fiber </t>
  </si>
  <si>
    <t>High Range Super Plasticizer (Required with Steel Fibres)</t>
  </si>
  <si>
    <t>Floor Hardener Traprock 60lbs/100sf</t>
  </si>
  <si>
    <t>Pour / Finish 6" Slab on Grade</t>
  </si>
  <si>
    <t>Sawcuts @ slab on grade</t>
  </si>
  <si>
    <t>Wet Cure Slab on Grade &gt; film</t>
  </si>
  <si>
    <t>Fire-rated CMU Block 190mm - 2 hrs</t>
  </si>
  <si>
    <t>2' x 10' x 12' @ Parapet</t>
  </si>
  <si>
    <t>Aluminum Composite Panel Alucobond System SL2000 - Color Red @ Canopy</t>
  </si>
  <si>
    <t>Aluminum Soffits Alucobond System SL2000 - Color Red @ Canopy</t>
  </si>
  <si>
    <t>Insulated Metal Panels (Type W2) - Grey</t>
  </si>
  <si>
    <t>Roof R1 (Bldg) - 4 ply built up roofing over R30 rigid insulation over vapor retarder - Note 301/A3.2</t>
  </si>
  <si>
    <t>Alum Curtain Wall 1" Insulated Tempered Glass - Vision &amp; Spandrel Panels</t>
  </si>
  <si>
    <t>Drywall Partition type P2 - 2hr separation</t>
  </si>
  <si>
    <t>Paint Door &amp; Frame 2 coats - Single door</t>
  </si>
  <si>
    <t>Drywall Paint 2 coats @ P2 wall type (both sides)</t>
  </si>
  <si>
    <t>sq m</t>
  </si>
  <si>
    <t>South wall</t>
  </si>
  <si>
    <t>Name</t>
  </si>
  <si>
    <t>East wall</t>
  </si>
  <si>
    <t xml:space="preserve">North - East </t>
  </si>
  <si>
    <t>North Wall</t>
  </si>
  <si>
    <t>South -East (Inclined wall)</t>
  </si>
  <si>
    <t>west wall</t>
  </si>
  <si>
    <t>west wall (2)</t>
  </si>
  <si>
    <t>west wall (3)</t>
  </si>
  <si>
    <t>Part A</t>
  </si>
  <si>
    <t>Area</t>
  </si>
  <si>
    <t>Part B</t>
  </si>
  <si>
    <t>Area (Sq. m)</t>
  </si>
  <si>
    <t>Total</t>
  </si>
  <si>
    <t>Part C</t>
  </si>
  <si>
    <t xml:space="preserve">West part </t>
  </si>
  <si>
    <t xml:space="preserve">length </t>
  </si>
  <si>
    <t xml:space="preserve">height </t>
  </si>
  <si>
    <t xml:space="preserve">Area </t>
  </si>
  <si>
    <t xml:space="preserve">North part </t>
  </si>
  <si>
    <t xml:space="preserve">South part </t>
  </si>
  <si>
    <t xml:space="preserve">East part </t>
  </si>
  <si>
    <t xml:space="preserve">East Part </t>
  </si>
  <si>
    <t xml:space="preserve">Assume </t>
  </si>
  <si>
    <t>Number</t>
  </si>
  <si>
    <t xml:space="preserve">Number </t>
  </si>
  <si>
    <t>height</t>
  </si>
  <si>
    <t xml:space="preserve">Assumption </t>
  </si>
  <si>
    <t>Height</t>
  </si>
  <si>
    <t>Outer side wall area</t>
  </si>
  <si>
    <t>Internal side wall area</t>
  </si>
  <si>
    <t xml:space="preserve">East Eleveation </t>
  </si>
  <si>
    <t xml:space="preserve">North Eleveation </t>
  </si>
  <si>
    <t xml:space="preserve">Deduction </t>
  </si>
  <si>
    <t>Door 1</t>
  </si>
  <si>
    <t>Door 2</t>
  </si>
  <si>
    <t>Length</t>
  </si>
  <si>
    <t xml:space="preserve">Area 1 </t>
  </si>
  <si>
    <t>Area 2</t>
  </si>
  <si>
    <t xml:space="preserve">West Eleveation </t>
  </si>
  <si>
    <t>Remark</t>
  </si>
  <si>
    <t>JOINTS TO BE AT MAX. 10'-0" o/c U.N.O. OR APPROVED.</t>
  </si>
  <si>
    <t xml:space="preserve">Note :- </t>
  </si>
  <si>
    <t xml:space="preserve">Here the sawcuts are provided at 10' maximum distance </t>
  </si>
  <si>
    <t>wastage factor 3%</t>
  </si>
  <si>
    <t xml:space="preserve">Slab quantity </t>
  </si>
  <si>
    <t xml:space="preserve">High range super plasticizer </t>
  </si>
  <si>
    <t>Liter</t>
  </si>
  <si>
    <t>Total in sq ft.</t>
  </si>
  <si>
    <t xml:space="preserve">Total in meter sqare </t>
  </si>
  <si>
    <t xml:space="preserve">Total in meter  </t>
  </si>
  <si>
    <t xml:space="preserve">Total in meter  sqare </t>
  </si>
  <si>
    <t xml:space="preserve">Total in sq. ft  </t>
  </si>
  <si>
    <t>Grand Total</t>
  </si>
  <si>
    <t xml:space="preserve">Total in sq. meter </t>
  </si>
  <si>
    <t xml:space="preserve">Grand Total </t>
  </si>
  <si>
    <t xml:space="preserve">Grand total in sq. m </t>
  </si>
  <si>
    <t xml:space="preserve">Grand total in sq. ft </t>
  </si>
  <si>
    <t xml:space="preserve">Total in sqare feet  </t>
  </si>
  <si>
    <t xml:space="preserve">Total in sqare feet </t>
  </si>
  <si>
    <t xml:space="preserve">Area afte deduction </t>
  </si>
  <si>
    <t>`</t>
  </si>
  <si>
    <t xml:space="preserve">Total in square feet  </t>
  </si>
  <si>
    <t xml:space="preserve">Total in meter square </t>
  </si>
  <si>
    <t xml:space="preserve">The thickness of 2hr separation partition wall is 150 mm </t>
  </si>
  <si>
    <t xml:space="preserve">Number of paint door and frame 2 coats -single door </t>
  </si>
  <si>
    <t>The P2 wall thickness 150 mm</t>
  </si>
  <si>
    <t xml:space="preserve">Total in square meter  </t>
  </si>
  <si>
    <t>Total in square feet</t>
  </si>
  <si>
    <t>Grand total</t>
  </si>
  <si>
    <t>Note :- Here the total length and width of building is divided into number of parts by keeping minimum distance between two consecuting grids 10' as per the remark.</t>
  </si>
  <si>
    <t>Number of grids with minimum 10' distance in North-South direction = (Total length of grid in West-East direction (m))/10'</t>
  </si>
  <si>
    <t>Number of West-East direction = (Total length of grid in North-South direction (m))/10'</t>
  </si>
  <si>
    <t>Total length of grid in West-East direction (feet)</t>
  </si>
  <si>
    <t>Total length of grid in North-South direction (feet)</t>
  </si>
  <si>
    <t>Total length of sawcuts in West-East direction (m)</t>
  </si>
  <si>
    <t>Total length of sawcuts in North-South direction (m)</t>
  </si>
  <si>
    <t xml:space="preserve">Total Sawcut in linear feet </t>
  </si>
  <si>
    <t xml:space="preserve">Steel fiber(kg) = 15 * slab quantity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</si>
</sst>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" fontId="2" fillId="0" borderId="10" xfId="0" applyNumberFormat="1" applyFont="1" applyBorder="1"/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228600</xdr:colOff>
      <xdr:row>3</xdr:row>
      <xdr:rowOff>72779</xdr:rowOff>
    </xdr:from>
    <xdr:to>
      <xdr:col>25</xdr:col>
      <xdr:colOff>493657</xdr:colOff>
      <xdr:row>19</xdr:row>
      <xdr:rowOff>70054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C93CD0-6AEA-C0D4-FB4F-6447A282F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1686" y="627950"/>
          <a:ext cx="5141857" cy="3163097"/>
        </a:xfrm>
        <a:prstGeom prst="rect">
          <a:avLst/>
        </a:prstGeom>
      </xdr:spPr>
    </xdr:pic>
    <xdr:clientData/>
  </xdr:twoCellAnchor>
  <xdr:twoCellAnchor editAs="oneCell">
    <xdr:from>
      <xdr:col>12</xdr:col>
      <xdr:colOff>197226</xdr:colOff>
      <xdr:row>136</xdr:row>
      <xdr:rowOff>8963</xdr:rowOff>
    </xdr:from>
    <xdr:to>
      <xdr:col>15</xdr:col>
      <xdr:colOff>354140</xdr:colOff>
      <xdr:row>155</xdr:row>
      <xdr:rowOff>185212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8D8619-6304-1479-B186-2D4CCCED8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0614" y="25145998"/>
          <a:ext cx="2550491" cy="3538014"/>
        </a:xfrm>
        <a:prstGeom prst="rect">
          <a:avLst/>
        </a:prstGeom>
      </xdr:spPr>
    </xdr:pic>
    <xdr:clientData/>
  </xdr:twoCellAnchor>
  <xdr:twoCellAnchor editAs="oneCell">
    <xdr:from>
      <xdr:col>12</xdr:col>
      <xdr:colOff>161755</xdr:colOff>
      <xdr:row>190</xdr:row>
      <xdr:rowOff>30012</xdr:rowOff>
    </xdr:from>
    <xdr:to>
      <xdr:col>13</xdr:col>
      <xdr:colOff>404079</xdr:colOff>
      <xdr:row>196</xdr:row>
      <xdr:rowOff>61320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7FA42F-6367-5FED-AE19-BA8D3B51A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6202" y="35530247"/>
          <a:ext cx="1416701" cy="1214649"/>
        </a:xfrm>
        <a:prstGeom prst="rect">
          <a:avLst/>
        </a:prstGeom>
      </xdr:spPr>
    </xdr:pic>
    <xdr:clientData/>
  </xdr:twoCellAnchor>
  <xdr:twoCellAnchor editAs="oneCell">
    <xdr:from>
      <xdr:col>12</xdr:col>
      <xdr:colOff>376518</xdr:colOff>
      <xdr:row>198</xdr:row>
      <xdr:rowOff>199637</xdr:rowOff>
    </xdr:from>
    <xdr:to>
      <xdr:col>13</xdr:col>
      <xdr:colOff>556156</xdr:colOff>
      <xdr:row>202</xdr:row>
      <xdr:rowOff>172137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73F4BE-0F45-5B39-CE95-DD8FA78B3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90965" y="37277661"/>
          <a:ext cx="1354015" cy="770358"/>
        </a:xfrm>
        <a:prstGeom prst="rect">
          <a:avLst/>
        </a:prstGeom>
      </xdr:spPr>
    </xdr:pic>
    <xdr:clientData/>
  </xdr:twoCellAnchor>
  <xdr:twoCellAnchor editAs="oneCell">
    <xdr:from>
      <xdr:col>12</xdr:col>
      <xdr:colOff>255023</xdr:colOff>
      <xdr:row>204</xdr:row>
      <xdr:rowOff>65819</xdr:rowOff>
    </xdr:from>
    <xdr:to>
      <xdr:col>13</xdr:col>
      <xdr:colOff>107341</xdr:colOff>
      <xdr:row>207</xdr:row>
      <xdr:rowOff>197959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FDD7743-C809-D443-A17E-C8164C1BA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69470" y="38345113"/>
          <a:ext cx="1026695" cy="732775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304800</xdr:colOff>
      <xdr:row>222</xdr:row>
      <xdr:rowOff>18114</xdr:rowOff>
    </xdr:from>
    <xdr:to>
      <xdr:col>17</xdr:col>
      <xdr:colOff>258695</xdr:colOff>
      <xdr:row>226</xdr:row>
      <xdr:rowOff>77703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4F8644-D72A-59DD-BC96-686FE6D6B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26659" y="37920890"/>
          <a:ext cx="3567953" cy="829274"/>
        </a:xfrm>
        <a:prstGeom prst="rect">
          <a:avLst/>
        </a:prstGeom>
      </xdr:spPr>
    </xdr:pic>
    <xdr:clientData/>
  </xdr:twoCellAnchor>
  <xdr:twoCellAnchor editAs="oneCell">
    <xdr:from>
      <xdr:col>12</xdr:col>
      <xdr:colOff>304451</xdr:colOff>
      <xdr:row>227</xdr:row>
      <xdr:rowOff>143692</xdr:rowOff>
    </xdr:from>
    <xdr:to>
      <xdr:col>14</xdr:col>
      <xdr:colOff>161108</xdr:colOff>
      <xdr:row>233</xdr:row>
      <xdr:rowOff>151001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2A3BD2B-D997-30E6-7055-B20C63395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29640" y="39706732"/>
          <a:ext cx="1641915" cy="1167727"/>
        </a:xfrm>
        <a:prstGeom prst="rect">
          <a:avLst/>
        </a:prstGeom>
      </xdr:spPr>
    </xdr:pic>
    <xdr:clientData/>
  </xdr:twoCellAnchor>
  <xdr:twoCellAnchor editAs="oneCell">
    <xdr:from>
      <xdr:col>12</xdr:col>
      <xdr:colOff>300445</xdr:colOff>
      <xdr:row>235</xdr:row>
      <xdr:rowOff>105326</xdr:rowOff>
    </xdr:from>
    <xdr:to>
      <xdr:col>17</xdr:col>
      <xdr:colOff>95793</xdr:colOff>
      <xdr:row>240</xdr:row>
      <xdr:rowOff>61774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4932530-E3E4-5060-FCFC-43C1A6BAE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04011" y="41131406"/>
          <a:ext cx="3409406" cy="925276"/>
        </a:xfrm>
        <a:prstGeom prst="rect">
          <a:avLst/>
        </a:prstGeom>
      </xdr:spPr>
    </xdr:pic>
    <xdr:clientData/>
  </xdr:twoCellAnchor>
  <xdr:twoCellAnchor editAs="oneCell">
    <xdr:from>
      <xdr:col>17</xdr:col>
      <xdr:colOff>516835</xdr:colOff>
      <xdr:row>106</xdr:row>
      <xdr:rowOff>29817</xdr:rowOff>
    </xdr:from>
    <xdr:to>
      <xdr:col>19</xdr:col>
      <xdr:colOff>533400</xdr:colOff>
      <xdr:row>113</xdr:row>
      <xdr:rowOff>138020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8749231-CB5D-7D42-25EF-08006F78D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36585" y="17746317"/>
          <a:ext cx="1235765" cy="15502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ADB4E-8E72-4050-99EF-C74EDA69D41F}">
  <dimension ref="H2:V348"/>
  <sheetViews>
    <sheetView tabSelected="1" topLeftCell="A34" zoomScale="85" zoomScaleNormal="85" workbookViewId="0">
      <selection activeCell="P16" sqref="P16"/>
    </sheetView>
  </sheetViews>
  <sheetFormatPr defaultColWidth="8.85546875" defaultRowHeight="15.75" x14ac:dyDescent="0.25"/>
  <cols>
    <col min="1" max="8" width="8.85546875" style="3"/>
    <col min="9" max="9" width="16.28515625" style="3" customWidth="1"/>
    <col min="10" max="10" width="8.85546875" style="3" customWidth="1"/>
    <col min="11" max="11" width="11" style="3" customWidth="1"/>
    <col min="12" max="12" width="15.28515625" style="3" customWidth="1"/>
    <col min="13" max="13" width="17.140625" style="3" bestFit="1" customWidth="1"/>
    <col min="14" max="16384" width="8.85546875" style="3"/>
  </cols>
  <sheetData>
    <row r="2" spans="9:17" x14ac:dyDescent="0.25">
      <c r="I2"/>
      <c r="J2"/>
      <c r="K2"/>
      <c r="L2"/>
      <c r="M2"/>
      <c r="N2"/>
      <c r="O2"/>
      <c r="P2"/>
      <c r="Q2"/>
    </row>
    <row r="4" spans="9:17" ht="16.5" thickBot="1" x14ac:dyDescent="0.3"/>
    <row r="5" spans="9:17" ht="16.5" thickBot="1" x14ac:dyDescent="0.3">
      <c r="I5" s="30" t="s">
        <v>0</v>
      </c>
      <c r="J5" s="31"/>
      <c r="K5" s="31"/>
      <c r="L5" s="31"/>
      <c r="M5" s="31"/>
      <c r="N5" s="32"/>
      <c r="O5"/>
      <c r="P5"/>
      <c r="Q5"/>
    </row>
    <row r="6" spans="9:17" x14ac:dyDescent="0.25">
      <c r="I6" s="7"/>
      <c r="N6" s="8"/>
    </row>
    <row r="7" spans="9:17" x14ac:dyDescent="0.25">
      <c r="I7" s="24" t="s">
        <v>1</v>
      </c>
      <c r="J7" s="23"/>
      <c r="K7" s="23"/>
      <c r="L7" s="23"/>
      <c r="M7" s="23"/>
      <c r="N7" s="25"/>
      <c r="O7"/>
      <c r="P7"/>
    </row>
    <row r="8" spans="9:17" x14ac:dyDescent="0.25">
      <c r="I8" s="7"/>
      <c r="N8" s="8"/>
    </row>
    <row r="9" spans="9:17" x14ac:dyDescent="0.25">
      <c r="I9" s="7"/>
      <c r="N9" s="8"/>
    </row>
    <row r="10" spans="9:17" x14ac:dyDescent="0.25">
      <c r="I10" s="13"/>
      <c r="J10" s="2" t="s">
        <v>11</v>
      </c>
      <c r="K10" s="2" t="s">
        <v>2</v>
      </c>
      <c r="L10" s="2" t="s">
        <v>3</v>
      </c>
      <c r="M10" s="2" t="s">
        <v>4</v>
      </c>
      <c r="N10" s="14" t="s">
        <v>12</v>
      </c>
      <c r="O10"/>
    </row>
    <row r="11" spans="9:17" x14ac:dyDescent="0.25">
      <c r="I11" s="13" t="s">
        <v>5</v>
      </c>
      <c r="J11" s="2">
        <v>1</v>
      </c>
      <c r="K11" s="2">
        <v>30.271000000000001</v>
      </c>
      <c r="L11" s="2">
        <v>131.244</v>
      </c>
      <c r="M11" s="2">
        <v>0.15</v>
      </c>
      <c r="N11" s="14">
        <f>J11*K11*L11*M11</f>
        <v>595.93306860000007</v>
      </c>
      <c r="O11"/>
    </row>
    <row r="12" spans="9:17" x14ac:dyDescent="0.25">
      <c r="I12" s="13" t="s">
        <v>10</v>
      </c>
      <c r="J12" s="2">
        <v>0.5</v>
      </c>
      <c r="K12" s="2">
        <v>34.537999999999997</v>
      </c>
      <c r="L12" s="2">
        <v>26.047999999999998</v>
      </c>
      <c r="M12" s="2">
        <v>0.15</v>
      </c>
      <c r="N12" s="14">
        <f t="shared" ref="N12:N16" si="0">J12*K12*L12*M12</f>
        <v>67.473436799999988</v>
      </c>
      <c r="O12"/>
    </row>
    <row r="13" spans="9:17" x14ac:dyDescent="0.25">
      <c r="I13" s="13" t="s">
        <v>6</v>
      </c>
      <c r="J13" s="2">
        <v>1</v>
      </c>
      <c r="K13" s="2">
        <v>34.537999999999997</v>
      </c>
      <c r="L13" s="2">
        <v>81.83</v>
      </c>
      <c r="M13" s="2">
        <v>0.15</v>
      </c>
      <c r="N13" s="14">
        <f t="shared" si="0"/>
        <v>423.93668099999996</v>
      </c>
      <c r="O13"/>
    </row>
    <row r="14" spans="9:17" x14ac:dyDescent="0.25">
      <c r="I14" s="13" t="s">
        <v>7</v>
      </c>
      <c r="J14" s="2">
        <v>1</v>
      </c>
      <c r="K14" s="2">
        <v>14.326000000000001</v>
      </c>
      <c r="L14" s="2">
        <v>16.030999999999999</v>
      </c>
      <c r="M14" s="2">
        <v>0.15</v>
      </c>
      <c r="N14" s="14">
        <f t="shared" si="0"/>
        <v>34.449015899999999</v>
      </c>
      <c r="O14"/>
    </row>
    <row r="15" spans="9:17" x14ac:dyDescent="0.25">
      <c r="I15" s="13" t="s">
        <v>8</v>
      </c>
      <c r="J15" s="2">
        <v>0.5</v>
      </c>
      <c r="K15" s="2">
        <v>23.366</v>
      </c>
      <c r="L15" s="2">
        <v>30.88</v>
      </c>
      <c r="M15" s="2">
        <v>0.15</v>
      </c>
      <c r="N15" s="14">
        <f t="shared" si="0"/>
        <v>54.115655999999994</v>
      </c>
      <c r="O15"/>
    </row>
    <row r="16" spans="9:17" x14ac:dyDescent="0.25">
      <c r="I16" s="13" t="s">
        <v>9</v>
      </c>
      <c r="J16" s="2">
        <v>1</v>
      </c>
      <c r="K16" s="2">
        <v>23.366</v>
      </c>
      <c r="L16" s="2">
        <v>6.681</v>
      </c>
      <c r="M16" s="2">
        <v>0.15</v>
      </c>
      <c r="N16" s="14">
        <f t="shared" si="0"/>
        <v>23.416236900000001</v>
      </c>
      <c r="O16"/>
    </row>
    <row r="17" spans="9:18" x14ac:dyDescent="0.25">
      <c r="I17" s="13"/>
      <c r="J17" s="2"/>
      <c r="K17" s="2"/>
      <c r="L17" s="2"/>
      <c r="M17" s="2"/>
      <c r="N17" s="14">
        <f>SUM(N11:N16)</f>
        <v>1199.3240951999999</v>
      </c>
      <c r="O17"/>
    </row>
    <row r="18" spans="9:18" ht="16.5" thickBot="1" x14ac:dyDescent="0.3">
      <c r="I18" s="15"/>
      <c r="J18" s="16"/>
      <c r="K18" s="16"/>
      <c r="L18" s="16"/>
      <c r="M18" s="16" t="s">
        <v>74</v>
      </c>
      <c r="N18" s="17">
        <f>N17*1.03</f>
        <v>1235.303818056</v>
      </c>
      <c r="O18"/>
    </row>
    <row r="20" spans="9:18" ht="16.5" thickBot="1" x14ac:dyDescent="0.3"/>
    <row r="21" spans="9:18" ht="16.5" thickBot="1" x14ac:dyDescent="0.3">
      <c r="I21" s="30" t="s">
        <v>13</v>
      </c>
      <c r="J21" s="31"/>
      <c r="K21" s="31"/>
      <c r="L21" s="31"/>
      <c r="M21" s="32"/>
      <c r="N21"/>
      <c r="O21"/>
      <c r="P21"/>
      <c r="Q21"/>
      <c r="R21"/>
    </row>
    <row r="22" spans="9:18" ht="16.5" thickBot="1" x14ac:dyDescent="0.3">
      <c r="I22" s="7"/>
      <c r="M22" s="8"/>
    </row>
    <row r="23" spans="9:18" x14ac:dyDescent="0.25">
      <c r="I23" s="39" t="s">
        <v>75</v>
      </c>
      <c r="J23" s="40"/>
      <c r="K23" s="40"/>
      <c r="L23" s="40"/>
      <c r="M23" s="4">
        <f>N18</f>
        <v>1235.303818056</v>
      </c>
    </row>
    <row r="24" spans="9:18" ht="16.149999999999999" customHeight="1" thickBot="1" x14ac:dyDescent="0.3">
      <c r="I24" s="28" t="s">
        <v>108</v>
      </c>
      <c r="J24" s="29"/>
      <c r="K24" s="29"/>
      <c r="L24" s="29"/>
      <c r="M24" s="5">
        <f>M23*15</f>
        <v>18529.55727084</v>
      </c>
    </row>
    <row r="27" spans="9:18" ht="16.5" thickBot="1" x14ac:dyDescent="0.3"/>
    <row r="28" spans="9:18" ht="16.5" thickBot="1" x14ac:dyDescent="0.3">
      <c r="I28" s="30" t="s">
        <v>14</v>
      </c>
      <c r="J28" s="31"/>
      <c r="K28" s="31"/>
      <c r="L28" s="31"/>
      <c r="M28" s="31"/>
      <c r="N28" s="32"/>
      <c r="O28"/>
      <c r="P28"/>
      <c r="Q28"/>
    </row>
    <row r="29" spans="9:18" x14ac:dyDescent="0.25">
      <c r="I29" s="7"/>
      <c r="N29" s="8"/>
    </row>
    <row r="30" spans="9:18" ht="16.5" thickBot="1" x14ac:dyDescent="0.25">
      <c r="I30" s="26" t="s">
        <v>76</v>
      </c>
      <c r="J30" s="27"/>
      <c r="K30" s="27"/>
      <c r="L30" s="27"/>
      <c r="M30" s="22">
        <v>1235.3</v>
      </c>
      <c r="N30" s="17" t="s">
        <v>77</v>
      </c>
    </row>
    <row r="36" spans="9:17" ht="16.5" thickBot="1" x14ac:dyDescent="0.3"/>
    <row r="37" spans="9:17" ht="16.5" thickBot="1" x14ac:dyDescent="0.3">
      <c r="I37" s="30" t="s">
        <v>15</v>
      </c>
      <c r="J37" s="31"/>
      <c r="K37" s="31"/>
      <c r="L37" s="31"/>
      <c r="M37" s="32"/>
      <c r="N37"/>
      <c r="O37"/>
      <c r="P37"/>
      <c r="Q37"/>
    </row>
    <row r="38" spans="9:17" x14ac:dyDescent="0.25">
      <c r="I38" s="7"/>
      <c r="M38" s="8"/>
    </row>
    <row r="39" spans="9:17" x14ac:dyDescent="0.25">
      <c r="I39" s="7"/>
      <c r="M39" s="8"/>
    </row>
    <row r="40" spans="9:17" ht="16.5" thickBot="1" x14ac:dyDescent="0.3">
      <c r="I40" s="7"/>
      <c r="M40" s="8"/>
    </row>
    <row r="41" spans="9:17" x14ac:dyDescent="0.25">
      <c r="I41" s="10"/>
      <c r="J41" s="11" t="s">
        <v>11</v>
      </c>
      <c r="K41" s="11" t="s">
        <v>2</v>
      </c>
      <c r="L41" s="11" t="s">
        <v>3</v>
      </c>
      <c r="M41" s="12" t="s">
        <v>29</v>
      </c>
    </row>
    <row r="42" spans="9:17" x14ac:dyDescent="0.25">
      <c r="I42" s="13" t="s">
        <v>5</v>
      </c>
      <c r="J42" s="2">
        <v>1</v>
      </c>
      <c r="K42" s="2">
        <v>30.050999999999998</v>
      </c>
      <c r="L42" s="2">
        <v>130.804</v>
      </c>
      <c r="M42" s="18">
        <f t="shared" ref="M42:M47" si="1">J42*K42*L42</f>
        <v>3930.7910039999997</v>
      </c>
    </row>
    <row r="43" spans="9:17" x14ac:dyDescent="0.25">
      <c r="I43" s="13" t="s">
        <v>10</v>
      </c>
      <c r="J43" s="2">
        <v>0.5</v>
      </c>
      <c r="K43" s="2">
        <v>34.137999999999998</v>
      </c>
      <c r="L43" s="2">
        <v>25.827999999999999</v>
      </c>
      <c r="M43" s="18">
        <f t="shared" si="1"/>
        <v>440.85813199999996</v>
      </c>
    </row>
    <row r="44" spans="9:17" x14ac:dyDescent="0.25">
      <c r="I44" s="13" t="s">
        <v>6</v>
      </c>
      <c r="J44" s="2">
        <v>1</v>
      </c>
      <c r="K44" s="2">
        <v>34.537999999999997</v>
      </c>
      <c r="L44" s="2">
        <v>81.83</v>
      </c>
      <c r="M44" s="18">
        <f t="shared" si="1"/>
        <v>2826.2445399999997</v>
      </c>
    </row>
    <row r="45" spans="9:17" x14ac:dyDescent="0.25">
      <c r="I45" s="13" t="s">
        <v>7</v>
      </c>
      <c r="J45" s="2">
        <v>1</v>
      </c>
      <c r="K45" s="2">
        <v>14.326000000000001</v>
      </c>
      <c r="L45" s="2">
        <v>15.590999999999999</v>
      </c>
      <c r="M45" s="18">
        <f t="shared" si="1"/>
        <v>223.35666599999999</v>
      </c>
    </row>
    <row r="46" spans="9:17" x14ac:dyDescent="0.25">
      <c r="I46" s="13" t="s">
        <v>8</v>
      </c>
      <c r="J46" s="2">
        <v>0.5</v>
      </c>
      <c r="K46" s="2">
        <v>23.146000000000001</v>
      </c>
      <c r="L46" s="2">
        <v>30.66</v>
      </c>
      <c r="M46" s="18">
        <f t="shared" si="1"/>
        <v>354.82818000000003</v>
      </c>
    </row>
    <row r="47" spans="9:17" x14ac:dyDescent="0.25">
      <c r="I47" s="13" t="s">
        <v>9</v>
      </c>
      <c r="J47" s="2">
        <v>1</v>
      </c>
      <c r="K47" s="2">
        <v>23.146000000000001</v>
      </c>
      <c r="L47" s="2">
        <v>6.681</v>
      </c>
      <c r="M47" s="18">
        <f t="shared" si="1"/>
        <v>154.63842600000001</v>
      </c>
    </row>
    <row r="48" spans="9:17" x14ac:dyDescent="0.25">
      <c r="I48" s="24" t="s">
        <v>79</v>
      </c>
      <c r="J48" s="23"/>
      <c r="K48" s="23"/>
      <c r="L48" s="23"/>
      <c r="M48" s="18">
        <f>SUM(M42:M47)</f>
        <v>7930.7169480000002</v>
      </c>
    </row>
    <row r="49" spans="9:18" ht="16.5" thickBot="1" x14ac:dyDescent="0.3">
      <c r="I49" s="26" t="s">
        <v>78</v>
      </c>
      <c r="J49" s="27"/>
      <c r="K49" s="27"/>
      <c r="L49" s="27"/>
      <c r="M49" s="19">
        <f>M48*3.28*3.28</f>
        <v>85321.82521336319</v>
      </c>
    </row>
    <row r="52" spans="9:18" ht="16.5" thickBot="1" x14ac:dyDescent="0.3"/>
    <row r="53" spans="9:18" ht="16.5" thickBot="1" x14ac:dyDescent="0.3">
      <c r="I53" s="30" t="s">
        <v>16</v>
      </c>
      <c r="J53" s="31"/>
      <c r="K53" s="31"/>
      <c r="L53" s="31"/>
      <c r="M53" s="32"/>
      <c r="N53"/>
      <c r="O53"/>
      <c r="P53"/>
      <c r="Q53"/>
      <c r="R53"/>
    </row>
    <row r="54" spans="9:18" x14ac:dyDescent="0.25">
      <c r="I54" s="7"/>
      <c r="M54" s="8"/>
    </row>
    <row r="55" spans="9:18" x14ac:dyDescent="0.25">
      <c r="I55" s="7"/>
      <c r="M55" s="8"/>
    </row>
    <row r="56" spans="9:18" ht="16.5" thickBot="1" x14ac:dyDescent="0.3">
      <c r="I56" s="7"/>
      <c r="M56" s="8"/>
    </row>
    <row r="57" spans="9:18" x14ac:dyDescent="0.25">
      <c r="I57" s="10"/>
      <c r="J57" s="11" t="s">
        <v>11</v>
      </c>
      <c r="K57" s="11" t="s">
        <v>2</v>
      </c>
      <c r="L57" s="11" t="s">
        <v>3</v>
      </c>
      <c r="M57" s="12" t="s">
        <v>29</v>
      </c>
    </row>
    <row r="58" spans="9:18" x14ac:dyDescent="0.25">
      <c r="I58" s="13" t="s">
        <v>5</v>
      </c>
      <c r="J58" s="2">
        <v>1</v>
      </c>
      <c r="K58" s="2">
        <v>30.050999999999998</v>
      </c>
      <c r="L58" s="2">
        <v>130.804</v>
      </c>
      <c r="M58" s="18">
        <f t="shared" ref="M58:M63" si="2">J58*K58*L58</f>
        <v>3930.7910039999997</v>
      </c>
    </row>
    <row r="59" spans="9:18" x14ac:dyDescent="0.25">
      <c r="I59" s="13" t="s">
        <v>10</v>
      </c>
      <c r="J59" s="2">
        <v>0.5</v>
      </c>
      <c r="K59" s="2">
        <v>34.137999999999998</v>
      </c>
      <c r="L59" s="2">
        <v>25.827999999999999</v>
      </c>
      <c r="M59" s="18">
        <f t="shared" si="2"/>
        <v>440.85813199999996</v>
      </c>
    </row>
    <row r="60" spans="9:18" x14ac:dyDescent="0.25">
      <c r="I60" s="13" t="s">
        <v>6</v>
      </c>
      <c r="J60" s="2">
        <v>1</v>
      </c>
      <c r="K60" s="2">
        <v>34.537999999999997</v>
      </c>
      <c r="L60" s="2">
        <v>81.83</v>
      </c>
      <c r="M60" s="18">
        <f t="shared" si="2"/>
        <v>2826.2445399999997</v>
      </c>
    </row>
    <row r="61" spans="9:18" x14ac:dyDescent="0.25">
      <c r="I61" s="13" t="s">
        <v>7</v>
      </c>
      <c r="J61" s="2">
        <v>1</v>
      </c>
      <c r="K61" s="2">
        <v>14.326000000000001</v>
      </c>
      <c r="L61" s="2">
        <v>15.590999999999999</v>
      </c>
      <c r="M61" s="18">
        <f t="shared" si="2"/>
        <v>223.35666599999999</v>
      </c>
    </row>
    <row r="62" spans="9:18" x14ac:dyDescent="0.25">
      <c r="I62" s="13" t="s">
        <v>8</v>
      </c>
      <c r="J62" s="2">
        <v>0.5</v>
      </c>
      <c r="K62" s="2">
        <v>23.146000000000001</v>
      </c>
      <c r="L62" s="2">
        <v>30.66</v>
      </c>
      <c r="M62" s="18">
        <f t="shared" si="2"/>
        <v>354.82818000000003</v>
      </c>
    </row>
    <row r="63" spans="9:18" x14ac:dyDescent="0.25">
      <c r="I63" s="13" t="s">
        <v>9</v>
      </c>
      <c r="J63" s="2">
        <v>1</v>
      </c>
      <c r="K63" s="2">
        <v>23.146000000000001</v>
      </c>
      <c r="L63" s="2">
        <v>6.681</v>
      </c>
      <c r="M63" s="18">
        <f t="shared" si="2"/>
        <v>154.63842600000001</v>
      </c>
    </row>
    <row r="64" spans="9:18" x14ac:dyDescent="0.25">
      <c r="I64" s="24" t="s">
        <v>79</v>
      </c>
      <c r="J64" s="23"/>
      <c r="K64" s="23"/>
      <c r="L64" s="23"/>
      <c r="M64" s="18">
        <f>SUM(M58:M63)</f>
        <v>7930.7169480000002</v>
      </c>
    </row>
    <row r="65" spans="9:18" ht="16.5" thickBot="1" x14ac:dyDescent="0.3">
      <c r="I65" s="26" t="s">
        <v>78</v>
      </c>
      <c r="J65" s="27"/>
      <c r="K65" s="27"/>
      <c r="L65" s="27"/>
      <c r="M65" s="19">
        <f>M64*3.28*3.28</f>
        <v>85321.82521336319</v>
      </c>
    </row>
    <row r="67" spans="9:18" ht="16.5" thickBot="1" x14ac:dyDescent="0.3">
      <c r="N67"/>
      <c r="O67"/>
      <c r="P67"/>
      <c r="Q67"/>
      <c r="R67"/>
    </row>
    <row r="68" spans="9:18" x14ac:dyDescent="0.25">
      <c r="I68" s="44" t="s">
        <v>17</v>
      </c>
      <c r="J68" s="45"/>
      <c r="K68" s="45"/>
      <c r="L68" s="45"/>
      <c r="M68" s="46"/>
      <c r="N68"/>
      <c r="O68"/>
      <c r="P68"/>
      <c r="Q68"/>
      <c r="R68"/>
    </row>
    <row r="69" spans="9:18" x14ac:dyDescent="0.25">
      <c r="I69" s="13" t="s">
        <v>70</v>
      </c>
      <c r="J69" s="2" t="s">
        <v>71</v>
      </c>
      <c r="K69" s="2"/>
      <c r="L69" s="2"/>
      <c r="M69" s="14"/>
    </row>
    <row r="70" spans="9:18" x14ac:dyDescent="0.25">
      <c r="I70" s="13" t="s">
        <v>72</v>
      </c>
      <c r="J70" s="23" t="s">
        <v>73</v>
      </c>
      <c r="K70" s="23"/>
      <c r="L70" s="23"/>
      <c r="M70" s="25"/>
    </row>
    <row r="71" spans="9:18" x14ac:dyDescent="0.25">
      <c r="I71" s="49"/>
      <c r="J71" s="50"/>
      <c r="K71" s="50"/>
      <c r="L71" s="50"/>
      <c r="M71" s="51"/>
    </row>
    <row r="72" spans="9:18" x14ac:dyDescent="0.25">
      <c r="I72" s="47" t="s">
        <v>100</v>
      </c>
      <c r="J72" s="48"/>
      <c r="K72" s="48"/>
      <c r="L72" s="48"/>
      <c r="M72" s="52"/>
    </row>
    <row r="73" spans="9:18" x14ac:dyDescent="0.25">
      <c r="I73" s="47"/>
      <c r="J73" s="48"/>
      <c r="K73" s="48"/>
      <c r="L73" s="48"/>
      <c r="M73" s="52"/>
    </row>
    <row r="74" spans="9:18" x14ac:dyDescent="0.25">
      <c r="I74" s="47"/>
      <c r="J74" s="48"/>
      <c r="K74" s="48"/>
      <c r="L74" s="48"/>
      <c r="M74" s="52"/>
    </row>
    <row r="75" spans="9:18" x14ac:dyDescent="0.25">
      <c r="I75" s="49"/>
      <c r="J75" s="50"/>
      <c r="K75" s="50"/>
      <c r="L75" s="50"/>
      <c r="M75" s="51"/>
    </row>
    <row r="76" spans="9:18" x14ac:dyDescent="0.25">
      <c r="I76" s="24" t="s">
        <v>103</v>
      </c>
      <c r="J76" s="23"/>
      <c r="K76" s="23"/>
      <c r="L76" s="23"/>
      <c r="M76" s="14">
        <v>427.84319999999997</v>
      </c>
    </row>
    <row r="77" spans="9:18" x14ac:dyDescent="0.25">
      <c r="I77" s="24" t="s">
        <v>104</v>
      </c>
      <c r="J77" s="23"/>
      <c r="K77" s="23"/>
      <c r="L77" s="23"/>
      <c r="M77" s="14">
        <v>209.92</v>
      </c>
    </row>
    <row r="78" spans="9:18" x14ac:dyDescent="0.25">
      <c r="I78" s="49"/>
      <c r="J78" s="50"/>
      <c r="K78" s="50"/>
      <c r="L78" s="50"/>
      <c r="M78" s="51"/>
    </row>
    <row r="79" spans="9:18" ht="15.6" customHeight="1" x14ac:dyDescent="0.25">
      <c r="I79" s="47" t="s">
        <v>101</v>
      </c>
      <c r="J79" s="48"/>
      <c r="K79" s="48"/>
      <c r="L79" s="48"/>
      <c r="M79" s="25">
        <f>M76/10</f>
        <v>42.784319999999994</v>
      </c>
    </row>
    <row r="80" spans="9:18" x14ac:dyDescent="0.25">
      <c r="I80" s="47"/>
      <c r="J80" s="48"/>
      <c r="K80" s="48"/>
      <c r="L80" s="48"/>
      <c r="M80" s="25"/>
    </row>
    <row r="81" spans="9:22" x14ac:dyDescent="0.25">
      <c r="I81" s="47"/>
      <c r="J81" s="48"/>
      <c r="K81" s="48"/>
      <c r="L81" s="48"/>
      <c r="M81" s="25"/>
    </row>
    <row r="82" spans="9:22" x14ac:dyDescent="0.25">
      <c r="I82" s="47" t="s">
        <v>102</v>
      </c>
      <c r="J82" s="48"/>
      <c r="K82" s="48"/>
      <c r="L82" s="48"/>
      <c r="M82" s="25">
        <f>M77/10</f>
        <v>20.991999999999997</v>
      </c>
    </row>
    <row r="83" spans="9:22" x14ac:dyDescent="0.25">
      <c r="I83" s="47"/>
      <c r="J83" s="48"/>
      <c r="K83" s="48"/>
      <c r="L83" s="48"/>
      <c r="M83" s="25"/>
    </row>
    <row r="84" spans="9:22" x14ac:dyDescent="0.25">
      <c r="I84" s="47"/>
      <c r="J84" s="48"/>
      <c r="K84" s="48"/>
      <c r="L84" s="48"/>
      <c r="M84" s="25"/>
    </row>
    <row r="85" spans="9:22" x14ac:dyDescent="0.25">
      <c r="I85" s="58"/>
      <c r="J85" s="59"/>
      <c r="K85" s="59"/>
      <c r="L85" s="59"/>
      <c r="M85" s="60"/>
    </row>
    <row r="86" spans="9:22" x14ac:dyDescent="0.25">
      <c r="I86" s="24" t="s">
        <v>105</v>
      </c>
      <c r="J86" s="23"/>
      <c r="K86" s="23"/>
      <c r="L86" s="23"/>
      <c r="M86" s="14">
        <f>M76*M82</f>
        <v>8981.2844543999981</v>
      </c>
    </row>
    <row r="87" spans="9:22" x14ac:dyDescent="0.25">
      <c r="I87" s="24" t="s">
        <v>106</v>
      </c>
      <c r="J87" s="23"/>
      <c r="K87" s="23"/>
      <c r="L87" s="23"/>
      <c r="M87" s="14">
        <f>M79*M77</f>
        <v>8981.2844543999981</v>
      </c>
    </row>
    <row r="88" spans="9:22" ht="16.5" thickBot="1" x14ac:dyDescent="0.3">
      <c r="I88" s="28" t="s">
        <v>107</v>
      </c>
      <c r="J88" s="29"/>
      <c r="K88" s="29"/>
      <c r="L88" s="29"/>
      <c r="M88" s="17">
        <f>SUM(M86:M87)</f>
        <v>17962.568908799996</v>
      </c>
    </row>
    <row r="89" spans="9:22" ht="16.5" thickBot="1" x14ac:dyDescent="0.3"/>
    <row r="90" spans="9:22" ht="16.5" thickBot="1" x14ac:dyDescent="0.3">
      <c r="I90" s="30" t="s">
        <v>18</v>
      </c>
      <c r="J90" s="31"/>
      <c r="K90" s="31"/>
      <c r="L90" s="31"/>
      <c r="M90" s="32"/>
      <c r="N90"/>
      <c r="O90"/>
      <c r="P90"/>
      <c r="Q90"/>
      <c r="R90"/>
      <c r="S90"/>
      <c r="T90"/>
      <c r="U90"/>
      <c r="V90"/>
    </row>
    <row r="91" spans="9:22" x14ac:dyDescent="0.25">
      <c r="I91" s="7"/>
      <c r="M91" s="8"/>
    </row>
    <row r="92" spans="9:22" ht="16.5" thickBot="1" x14ac:dyDescent="0.3">
      <c r="I92" s="7"/>
      <c r="M92" s="8"/>
    </row>
    <row r="93" spans="9:22" x14ac:dyDescent="0.25">
      <c r="I93" s="10"/>
      <c r="J93" s="11" t="s">
        <v>11</v>
      </c>
      <c r="K93" s="11" t="s">
        <v>2</v>
      </c>
      <c r="L93" s="11" t="s">
        <v>3</v>
      </c>
      <c r="M93" s="12" t="s">
        <v>29</v>
      </c>
    </row>
    <row r="94" spans="9:22" x14ac:dyDescent="0.25">
      <c r="I94" s="13" t="s">
        <v>5</v>
      </c>
      <c r="J94" s="2">
        <v>1</v>
      </c>
      <c r="K94" s="2">
        <v>30.050999999999998</v>
      </c>
      <c r="L94" s="2">
        <v>130.804</v>
      </c>
      <c r="M94" s="18">
        <f t="shared" ref="M94:M99" si="3">J94*K94*L94</f>
        <v>3930.7910039999997</v>
      </c>
    </row>
    <row r="95" spans="9:22" x14ac:dyDescent="0.25">
      <c r="I95" s="13" t="s">
        <v>10</v>
      </c>
      <c r="J95" s="2">
        <v>0.5</v>
      </c>
      <c r="K95" s="2">
        <v>34.137999999999998</v>
      </c>
      <c r="L95" s="2">
        <v>25.827999999999999</v>
      </c>
      <c r="M95" s="18">
        <f t="shared" si="3"/>
        <v>440.85813199999996</v>
      </c>
    </row>
    <row r="96" spans="9:22" x14ac:dyDescent="0.25">
      <c r="I96" s="13" t="s">
        <v>6</v>
      </c>
      <c r="J96" s="2">
        <v>1</v>
      </c>
      <c r="K96" s="2">
        <v>34.537999999999997</v>
      </c>
      <c r="L96" s="2">
        <v>81.83</v>
      </c>
      <c r="M96" s="18">
        <f t="shared" si="3"/>
        <v>2826.2445399999997</v>
      </c>
    </row>
    <row r="97" spans="9:18" x14ac:dyDescent="0.25">
      <c r="I97" s="13" t="s">
        <v>7</v>
      </c>
      <c r="J97" s="2">
        <v>1</v>
      </c>
      <c r="K97" s="2">
        <v>14.326000000000001</v>
      </c>
      <c r="L97" s="2">
        <v>15.590999999999999</v>
      </c>
      <c r="M97" s="18">
        <f t="shared" si="3"/>
        <v>223.35666599999999</v>
      </c>
    </row>
    <row r="98" spans="9:18" x14ac:dyDescent="0.25">
      <c r="I98" s="13" t="s">
        <v>8</v>
      </c>
      <c r="J98" s="2">
        <v>0.5</v>
      </c>
      <c r="K98" s="2">
        <v>23.146000000000001</v>
      </c>
      <c r="L98" s="2">
        <v>30.66</v>
      </c>
      <c r="M98" s="18">
        <f t="shared" si="3"/>
        <v>354.82818000000003</v>
      </c>
    </row>
    <row r="99" spans="9:18" x14ac:dyDescent="0.25">
      <c r="I99" s="13" t="s">
        <v>9</v>
      </c>
      <c r="J99" s="2">
        <v>1</v>
      </c>
      <c r="K99" s="2">
        <v>23.146000000000001</v>
      </c>
      <c r="L99" s="2">
        <v>6.681</v>
      </c>
      <c r="M99" s="18">
        <f t="shared" si="3"/>
        <v>154.63842600000001</v>
      </c>
    </row>
    <row r="100" spans="9:18" x14ac:dyDescent="0.25">
      <c r="I100" s="24"/>
      <c r="J100" s="23"/>
      <c r="K100" s="23"/>
      <c r="L100" s="23"/>
      <c r="M100" s="18">
        <f>SUM(M94:M99)</f>
        <v>7930.7169480000002</v>
      </c>
    </row>
    <row r="101" spans="9:18" ht="16.5" thickBot="1" x14ac:dyDescent="0.3">
      <c r="I101" s="26"/>
      <c r="J101" s="27"/>
      <c r="K101" s="27"/>
      <c r="L101" s="27"/>
      <c r="M101" s="19">
        <f>M100*3.28*3.28</f>
        <v>85321.82521336319</v>
      </c>
    </row>
    <row r="104" spans="9:18" ht="16.5" thickBot="1" x14ac:dyDescent="0.3"/>
    <row r="105" spans="9:18" ht="16.5" thickBot="1" x14ac:dyDescent="0.3">
      <c r="I105" s="30" t="s">
        <v>19</v>
      </c>
      <c r="J105" s="31"/>
      <c r="K105" s="31"/>
      <c r="L105" s="32"/>
      <c r="M105"/>
      <c r="N105"/>
      <c r="O105"/>
      <c r="P105"/>
      <c r="Q105"/>
      <c r="R105"/>
    </row>
    <row r="106" spans="9:18" ht="16.5" thickBot="1" x14ac:dyDescent="0.3">
      <c r="I106" s="7"/>
      <c r="L106" s="8"/>
    </row>
    <row r="107" spans="9:18" x14ac:dyDescent="0.25">
      <c r="I107" s="10" t="s">
        <v>55</v>
      </c>
      <c r="J107" s="11" t="s">
        <v>2</v>
      </c>
      <c r="K107" s="11" t="s">
        <v>56</v>
      </c>
      <c r="L107" s="12" t="s">
        <v>43</v>
      </c>
    </row>
    <row r="108" spans="9:18" x14ac:dyDescent="0.25">
      <c r="I108" s="13">
        <v>1</v>
      </c>
      <c r="J108" s="2">
        <f>(0.19/2)*2+4.166+6.959</f>
        <v>11.315000000000001</v>
      </c>
      <c r="K108" s="2">
        <v>3.65</v>
      </c>
      <c r="L108" s="14">
        <f>I108*J108*K108</f>
        <v>41.299750000000003</v>
      </c>
    </row>
    <row r="109" spans="9:18" ht="16.5" thickBot="1" x14ac:dyDescent="0.3">
      <c r="I109" s="15">
        <v>3</v>
      </c>
      <c r="J109" s="16">
        <v>5.4059999999999997</v>
      </c>
      <c r="K109" s="16">
        <v>3.65</v>
      </c>
      <c r="L109" s="17">
        <f>I109*J109*K109</f>
        <v>59.195699999999995</v>
      </c>
    </row>
    <row r="110" spans="9:18" ht="16.5" thickBot="1" x14ac:dyDescent="0.3">
      <c r="I110" s="7"/>
      <c r="L110" s="8"/>
    </row>
    <row r="111" spans="9:18" x14ac:dyDescent="0.25">
      <c r="I111" s="44" t="s">
        <v>79</v>
      </c>
      <c r="J111" s="45"/>
      <c r="K111" s="45"/>
      <c r="L111" s="12">
        <f>SUM(L108:L109)</f>
        <v>100.49545000000001</v>
      </c>
    </row>
    <row r="112" spans="9:18" ht="16.5" thickBot="1" x14ac:dyDescent="0.3">
      <c r="I112" s="26" t="s">
        <v>78</v>
      </c>
      <c r="J112" s="27"/>
      <c r="K112" s="27"/>
      <c r="L112" s="17">
        <f>L111*3.28*3.28</f>
        <v>1081.1702492799998</v>
      </c>
    </row>
    <row r="117" spans="9:17" ht="16.5" thickBot="1" x14ac:dyDescent="0.3"/>
    <row r="118" spans="9:17" ht="16.5" thickBot="1" x14ac:dyDescent="0.3">
      <c r="I118" s="30" t="s">
        <v>20</v>
      </c>
      <c r="J118" s="31"/>
      <c r="K118" s="31"/>
      <c r="L118" s="31"/>
      <c r="M118" s="31"/>
      <c r="N118" s="31"/>
      <c r="O118" s="31"/>
      <c r="P118" s="31"/>
      <c r="Q118" s="32"/>
    </row>
    <row r="119" spans="9:17" x14ac:dyDescent="0.25">
      <c r="I119" s="7"/>
      <c r="Q119" s="8"/>
    </row>
    <row r="120" spans="9:17" x14ac:dyDescent="0.25">
      <c r="I120" s="7"/>
      <c r="J120" s="23" t="s">
        <v>31</v>
      </c>
      <c r="K120" s="23"/>
      <c r="L120" s="2" t="s">
        <v>11</v>
      </c>
      <c r="M120" s="2" t="s">
        <v>2</v>
      </c>
      <c r="N120" s="2" t="s">
        <v>29</v>
      </c>
      <c r="Q120" s="8"/>
    </row>
    <row r="121" spans="9:17" x14ac:dyDescent="0.25">
      <c r="I121" s="7"/>
      <c r="J121" s="23" t="s">
        <v>30</v>
      </c>
      <c r="K121" s="23"/>
      <c r="L121" s="2">
        <v>1</v>
      </c>
      <c r="M121" s="2">
        <v>30.404</v>
      </c>
      <c r="N121" s="2">
        <f t="shared" ref="N121:N128" si="4">M121</f>
        <v>30.404</v>
      </c>
      <c r="Q121" s="8"/>
    </row>
    <row r="122" spans="9:17" x14ac:dyDescent="0.25">
      <c r="I122" s="7"/>
      <c r="J122" s="23" t="s">
        <v>35</v>
      </c>
      <c r="K122" s="23"/>
      <c r="L122" s="2">
        <v>1</v>
      </c>
      <c r="M122" s="2">
        <v>43.258000000000003</v>
      </c>
      <c r="N122" s="2">
        <f t="shared" si="4"/>
        <v>43.258000000000003</v>
      </c>
      <c r="Q122" s="8"/>
    </row>
    <row r="123" spans="9:17" x14ac:dyDescent="0.25">
      <c r="I123" s="7"/>
      <c r="J123" s="23" t="s">
        <v>32</v>
      </c>
      <c r="K123" s="23"/>
      <c r="L123" s="2">
        <v>1</v>
      </c>
      <c r="M123" s="2">
        <v>82.218999999999994</v>
      </c>
      <c r="N123" s="2">
        <f t="shared" si="4"/>
        <v>82.218999999999994</v>
      </c>
      <c r="Q123" s="8"/>
    </row>
    <row r="124" spans="9:17" x14ac:dyDescent="0.25">
      <c r="I124" s="7"/>
      <c r="J124" s="23" t="s">
        <v>33</v>
      </c>
      <c r="K124" s="23"/>
      <c r="L124" s="2">
        <v>1</v>
      </c>
      <c r="M124" s="2">
        <v>36.874000000000002</v>
      </c>
      <c r="N124" s="2">
        <f t="shared" si="4"/>
        <v>36.874000000000002</v>
      </c>
      <c r="Q124" s="8"/>
    </row>
    <row r="125" spans="9:17" x14ac:dyDescent="0.25">
      <c r="I125" s="7"/>
      <c r="J125" s="23" t="s">
        <v>34</v>
      </c>
      <c r="K125" s="23"/>
      <c r="L125" s="2">
        <v>1</v>
      </c>
      <c r="M125" s="2">
        <v>50.363999999999997</v>
      </c>
      <c r="N125" s="2">
        <f t="shared" si="4"/>
        <v>50.363999999999997</v>
      </c>
      <c r="Q125" s="8"/>
    </row>
    <row r="126" spans="9:17" x14ac:dyDescent="0.25">
      <c r="I126" s="7"/>
      <c r="J126" s="23" t="s">
        <v>36</v>
      </c>
      <c r="K126" s="23"/>
      <c r="L126" s="2">
        <v>1</v>
      </c>
      <c r="M126" s="2">
        <v>15.231</v>
      </c>
      <c r="N126" s="2">
        <f t="shared" si="4"/>
        <v>15.231</v>
      </c>
      <c r="Q126" s="8"/>
    </row>
    <row r="127" spans="9:17" x14ac:dyDescent="0.25">
      <c r="I127" s="7"/>
      <c r="J127" s="23" t="s">
        <v>37</v>
      </c>
      <c r="K127" s="23"/>
      <c r="L127" s="2">
        <v>1</v>
      </c>
      <c r="M127" s="2">
        <v>14.864000000000001</v>
      </c>
      <c r="N127" s="2">
        <f t="shared" si="4"/>
        <v>14.864000000000001</v>
      </c>
      <c r="Q127" s="8"/>
    </row>
    <row r="128" spans="9:17" x14ac:dyDescent="0.25">
      <c r="I128" s="7"/>
      <c r="J128" s="23" t="s">
        <v>38</v>
      </c>
      <c r="K128" s="23"/>
      <c r="L128" s="2">
        <v>1</v>
      </c>
      <c r="M128" s="2">
        <v>114.831</v>
      </c>
      <c r="N128" s="2">
        <f t="shared" si="4"/>
        <v>114.831</v>
      </c>
      <c r="Q128" s="8"/>
    </row>
    <row r="129" spans="9:17" x14ac:dyDescent="0.25">
      <c r="I129" s="7"/>
      <c r="J129" s="23" t="s">
        <v>80</v>
      </c>
      <c r="K129" s="23"/>
      <c r="L129" s="23"/>
      <c r="M129" s="23"/>
      <c r="N129" s="2">
        <f>SUM(N121:N128)</f>
        <v>388.04500000000002</v>
      </c>
      <c r="Q129" s="8"/>
    </row>
    <row r="130" spans="9:17" x14ac:dyDescent="0.25">
      <c r="I130" s="7"/>
      <c r="J130" s="23" t="s">
        <v>78</v>
      </c>
      <c r="K130" s="23"/>
      <c r="L130" s="23"/>
      <c r="M130" s="23"/>
      <c r="N130" s="2">
        <f>N129*3.28</f>
        <v>1272.7875999999999</v>
      </c>
      <c r="Q130" s="8"/>
    </row>
    <row r="131" spans="9:17" ht="16.5" thickBot="1" x14ac:dyDescent="0.3">
      <c r="I131" s="20"/>
      <c r="J131" s="21"/>
      <c r="K131" s="21"/>
      <c r="L131" s="21"/>
      <c r="M131" s="21"/>
      <c r="N131" s="21"/>
      <c r="O131" s="21"/>
      <c r="P131" s="21"/>
      <c r="Q131" s="9"/>
    </row>
    <row r="135" spans="9:17" ht="16.5" thickBot="1" x14ac:dyDescent="0.3"/>
    <row r="136" spans="9:17" x14ac:dyDescent="0.25">
      <c r="I136" s="33" t="s">
        <v>21</v>
      </c>
      <c r="J136" s="34"/>
      <c r="K136" s="34"/>
      <c r="L136" s="35"/>
      <c r="M136"/>
      <c r="N136"/>
      <c r="O136"/>
      <c r="P136"/>
      <c r="Q136"/>
    </row>
    <row r="137" spans="9:17" x14ac:dyDescent="0.25">
      <c r="I137" s="41"/>
      <c r="J137" s="42"/>
      <c r="K137" s="42"/>
      <c r="L137" s="43"/>
    </row>
    <row r="138" spans="9:17" x14ac:dyDescent="0.25">
      <c r="I138" s="13"/>
      <c r="J138" s="2" t="s">
        <v>2</v>
      </c>
      <c r="K138" s="2" t="s">
        <v>3</v>
      </c>
      <c r="L138" s="14" t="s">
        <v>42</v>
      </c>
    </row>
    <row r="139" spans="9:17" x14ac:dyDescent="0.25">
      <c r="I139" s="13" t="s">
        <v>39</v>
      </c>
      <c r="J139" s="2">
        <v>9.3689999999999998</v>
      </c>
      <c r="K139" s="2">
        <v>1.45</v>
      </c>
      <c r="L139" s="14">
        <f>J139*K139</f>
        <v>13.585049999999999</v>
      </c>
    </row>
    <row r="140" spans="9:17" x14ac:dyDescent="0.25">
      <c r="I140" s="13"/>
      <c r="J140" s="2">
        <v>10.88</v>
      </c>
      <c r="K140" s="2">
        <v>1.6</v>
      </c>
      <c r="L140" s="14">
        <f>J140*K140</f>
        <v>17.408000000000001</v>
      </c>
    </row>
    <row r="141" spans="9:17" x14ac:dyDescent="0.25">
      <c r="I141" s="24" t="s">
        <v>81</v>
      </c>
      <c r="J141" s="23"/>
      <c r="K141" s="23"/>
      <c r="L141" s="14">
        <f>SUM(L139:L140)</f>
        <v>30.99305</v>
      </c>
    </row>
    <row r="142" spans="9:17" hidden="1" x14ac:dyDescent="0.25">
      <c r="I142" s="13"/>
      <c r="J142" s="2"/>
      <c r="K142" s="2"/>
      <c r="L142" s="14"/>
    </row>
    <row r="143" spans="9:17" x14ac:dyDescent="0.25">
      <c r="I143" s="24" t="s">
        <v>82</v>
      </c>
      <c r="J143" s="23"/>
      <c r="K143" s="23"/>
      <c r="L143" s="14">
        <f>L141*3.28*3.28</f>
        <v>333.43562911999993</v>
      </c>
    </row>
    <row r="144" spans="9:17" x14ac:dyDescent="0.25">
      <c r="I144" s="7"/>
      <c r="L144" s="8"/>
    </row>
    <row r="145" spans="9:12" x14ac:dyDescent="0.25">
      <c r="I145" s="7"/>
      <c r="L145" s="8"/>
    </row>
    <row r="146" spans="9:12" x14ac:dyDescent="0.25">
      <c r="I146" s="13" t="s">
        <v>41</v>
      </c>
      <c r="J146" s="2">
        <v>18.600000000000001</v>
      </c>
      <c r="K146" s="2">
        <v>0.60899999999999999</v>
      </c>
      <c r="L146" s="14">
        <f>J146*K146</f>
        <v>11.327400000000001</v>
      </c>
    </row>
    <row r="147" spans="9:12" x14ac:dyDescent="0.25">
      <c r="I147" s="24" t="s">
        <v>82</v>
      </c>
      <c r="J147" s="23"/>
      <c r="K147" s="23"/>
      <c r="L147" s="14">
        <f>L146*3.28*3.28</f>
        <v>121.86470016</v>
      </c>
    </row>
    <row r="148" spans="9:12" x14ac:dyDescent="0.25">
      <c r="I148" s="7"/>
      <c r="L148" s="8"/>
    </row>
    <row r="149" spans="9:12" x14ac:dyDescent="0.25">
      <c r="I149" s="7"/>
      <c r="L149" s="8"/>
    </row>
    <row r="150" spans="9:12" x14ac:dyDescent="0.25">
      <c r="I150" s="7"/>
      <c r="L150" s="8"/>
    </row>
    <row r="151" spans="9:12" x14ac:dyDescent="0.25">
      <c r="I151" s="7"/>
      <c r="L151" s="8"/>
    </row>
    <row r="152" spans="9:12" x14ac:dyDescent="0.25">
      <c r="I152" s="13" t="s">
        <v>44</v>
      </c>
      <c r="J152" s="2">
        <v>18.5</v>
      </c>
      <c r="K152" s="2">
        <v>1.2</v>
      </c>
      <c r="L152" s="14">
        <f>J152*K152</f>
        <v>22.2</v>
      </c>
    </row>
    <row r="153" spans="9:12" x14ac:dyDescent="0.25">
      <c r="I153" s="24" t="s">
        <v>82</v>
      </c>
      <c r="J153" s="23"/>
      <c r="K153" s="23"/>
      <c r="L153" s="14">
        <f>L152*3.28*3.28</f>
        <v>238.83647999999994</v>
      </c>
    </row>
    <row r="154" spans="9:12" hidden="1" x14ac:dyDescent="0.25">
      <c r="I154" s="13"/>
      <c r="J154" s="2"/>
      <c r="K154" s="2"/>
      <c r="L154" s="14"/>
    </row>
    <row r="155" spans="9:12" ht="16.5" thickBot="1" x14ac:dyDescent="0.3">
      <c r="I155" s="26" t="s">
        <v>83</v>
      </c>
      <c r="J155" s="27"/>
      <c r="K155" s="27"/>
      <c r="L155" s="17">
        <f>L143+L147+L153</f>
        <v>694.13680927999985</v>
      </c>
    </row>
    <row r="166" spans="9:19" ht="16.5" thickBot="1" x14ac:dyDescent="0.3"/>
    <row r="167" spans="9:19" x14ac:dyDescent="0.25">
      <c r="I167" s="33" t="s">
        <v>22</v>
      </c>
      <c r="J167" s="34"/>
      <c r="K167" s="34"/>
      <c r="L167" s="35"/>
      <c r="M167"/>
      <c r="N167"/>
      <c r="O167"/>
      <c r="P167"/>
      <c r="Q167"/>
      <c r="R167"/>
      <c r="S167"/>
    </row>
    <row r="168" spans="9:19" ht="16.5" thickBot="1" x14ac:dyDescent="0.3">
      <c r="I168" s="36"/>
      <c r="J168" s="37"/>
      <c r="K168" s="37"/>
      <c r="L168" s="38"/>
    </row>
    <row r="169" spans="9:19" ht="16.5" thickBot="1" x14ac:dyDescent="0.3">
      <c r="I169" s="7"/>
      <c r="L169" s="8"/>
    </row>
    <row r="170" spans="9:19" x14ac:dyDescent="0.25">
      <c r="I170" s="10"/>
      <c r="J170" s="11" t="s">
        <v>2</v>
      </c>
      <c r="K170" s="11" t="s">
        <v>3</v>
      </c>
      <c r="L170" s="12" t="s">
        <v>42</v>
      </c>
    </row>
    <row r="171" spans="9:19" x14ac:dyDescent="0.25">
      <c r="I171" s="13" t="s">
        <v>39</v>
      </c>
      <c r="J171" s="2">
        <v>9.3689999999999998</v>
      </c>
      <c r="K171" s="2">
        <v>1.45</v>
      </c>
      <c r="L171" s="14">
        <f>J171*K171</f>
        <v>13.585049999999999</v>
      </c>
    </row>
    <row r="172" spans="9:19" x14ac:dyDescent="0.25">
      <c r="I172" s="13"/>
      <c r="J172" s="2">
        <v>10.88</v>
      </c>
      <c r="K172" s="2">
        <v>1.6</v>
      </c>
      <c r="L172" s="14">
        <f>J172*K172</f>
        <v>17.408000000000001</v>
      </c>
    </row>
    <row r="173" spans="9:19" x14ac:dyDescent="0.25">
      <c r="I173" s="24" t="s">
        <v>84</v>
      </c>
      <c r="J173" s="23"/>
      <c r="K173" s="23"/>
      <c r="L173" s="14">
        <f>SUM(L171:L172)</f>
        <v>30.99305</v>
      </c>
    </row>
    <row r="174" spans="9:19" ht="16.5" thickBot="1" x14ac:dyDescent="0.3">
      <c r="I174" s="26" t="s">
        <v>82</v>
      </c>
      <c r="J174" s="27"/>
      <c r="K174" s="27"/>
      <c r="L174" s="17">
        <f>L173*3.28*3.28</f>
        <v>333.43562911999993</v>
      </c>
    </row>
    <row r="175" spans="9:19" x14ac:dyDescent="0.25">
      <c r="I175" s="7"/>
      <c r="L175" s="8"/>
    </row>
    <row r="176" spans="9:19" ht="16.5" thickBot="1" x14ac:dyDescent="0.3">
      <c r="I176" s="7"/>
      <c r="L176" s="8"/>
    </row>
    <row r="177" spans="9:18" x14ac:dyDescent="0.25">
      <c r="I177" s="10" t="s">
        <v>41</v>
      </c>
      <c r="J177" s="11">
        <v>18.600000000000001</v>
      </c>
      <c r="K177" s="11">
        <v>0.60899999999999999</v>
      </c>
      <c r="L177" s="12">
        <f>J177*K177</f>
        <v>11.327400000000001</v>
      </c>
    </row>
    <row r="178" spans="9:18" ht="16.5" thickBot="1" x14ac:dyDescent="0.3">
      <c r="I178" s="15"/>
      <c r="J178" s="16"/>
      <c r="K178" s="16"/>
      <c r="L178" s="17">
        <f>L177*3.28*3.28</f>
        <v>121.86470016</v>
      </c>
    </row>
    <row r="179" spans="9:18" ht="16.5" thickBot="1" x14ac:dyDescent="0.3">
      <c r="I179" s="7"/>
      <c r="L179" s="8"/>
    </row>
    <row r="180" spans="9:18" x14ac:dyDescent="0.25">
      <c r="I180" s="10" t="s">
        <v>44</v>
      </c>
      <c r="J180" s="11">
        <v>18.5</v>
      </c>
      <c r="K180" s="11">
        <v>1.2</v>
      </c>
      <c r="L180" s="12">
        <f>J180*K180</f>
        <v>22.2</v>
      </c>
    </row>
    <row r="181" spans="9:18" x14ac:dyDescent="0.25">
      <c r="I181" s="24" t="s">
        <v>82</v>
      </c>
      <c r="J181" s="23"/>
      <c r="K181" s="23"/>
      <c r="L181" s="14">
        <f>L180*3.28*3.28</f>
        <v>238.83647999999994</v>
      </c>
    </row>
    <row r="182" spans="9:18" x14ac:dyDescent="0.25">
      <c r="I182" s="13"/>
      <c r="J182" s="2"/>
      <c r="K182" s="2"/>
      <c r="L182" s="14"/>
    </row>
    <row r="183" spans="9:18" ht="16.5" thickBot="1" x14ac:dyDescent="0.3">
      <c r="I183" s="26" t="s">
        <v>85</v>
      </c>
      <c r="J183" s="27"/>
      <c r="K183" s="27"/>
      <c r="L183" s="17">
        <f>L174+L178+L181</f>
        <v>694.13680927999985</v>
      </c>
    </row>
    <row r="189" spans="9:18" ht="16.5" thickBot="1" x14ac:dyDescent="0.3"/>
    <row r="190" spans="9:18" ht="16.5" thickBot="1" x14ac:dyDescent="0.3">
      <c r="I190" s="30" t="s">
        <v>23</v>
      </c>
      <c r="J190" s="31"/>
      <c r="K190" s="31"/>
      <c r="L190" s="32"/>
      <c r="M190"/>
      <c r="N190"/>
      <c r="O190"/>
      <c r="P190"/>
      <c r="Q190"/>
      <c r="R190"/>
    </row>
    <row r="191" spans="9:18" x14ac:dyDescent="0.25">
      <c r="I191" s="7"/>
      <c r="L191" s="8"/>
    </row>
    <row r="192" spans="9:18" x14ac:dyDescent="0.25">
      <c r="I192" s="7"/>
      <c r="L192" s="8"/>
    </row>
    <row r="193" spans="9:12" x14ac:dyDescent="0.25">
      <c r="I193" s="13" t="s">
        <v>45</v>
      </c>
      <c r="J193" s="2" t="s">
        <v>46</v>
      </c>
      <c r="K193" s="2" t="s">
        <v>47</v>
      </c>
      <c r="L193" s="14" t="s">
        <v>48</v>
      </c>
    </row>
    <row r="194" spans="9:12" x14ac:dyDescent="0.25">
      <c r="I194" s="13"/>
      <c r="J194" s="2">
        <v>15.231</v>
      </c>
      <c r="K194" s="2">
        <f>12.141-9.297</f>
        <v>2.8439999999999994</v>
      </c>
      <c r="L194" s="14">
        <f>J194*K194</f>
        <v>43.316963999999992</v>
      </c>
    </row>
    <row r="195" spans="9:12" x14ac:dyDescent="0.25">
      <c r="I195" s="13"/>
      <c r="J195" s="2">
        <v>2.7629999999999999</v>
      </c>
      <c r="K195" s="2">
        <v>9.2970000000000006</v>
      </c>
      <c r="L195" s="14">
        <f>J195*K195</f>
        <v>25.687611</v>
      </c>
    </row>
    <row r="196" spans="9:12" x14ac:dyDescent="0.25">
      <c r="I196" s="13"/>
      <c r="J196" s="2"/>
      <c r="K196" s="2" t="s">
        <v>43</v>
      </c>
      <c r="L196" s="14">
        <f>SUM(L194:L195)</f>
        <v>69.004574999999988</v>
      </c>
    </row>
    <row r="197" spans="9:12" x14ac:dyDescent="0.25">
      <c r="I197" s="7"/>
      <c r="L197" s="8"/>
    </row>
    <row r="198" spans="9:12" x14ac:dyDescent="0.25">
      <c r="I198" s="7"/>
      <c r="L198" s="8"/>
    </row>
    <row r="199" spans="9:12" ht="16.5" thickBot="1" x14ac:dyDescent="0.3">
      <c r="I199" s="7"/>
      <c r="L199" s="8"/>
    </row>
    <row r="200" spans="9:12" x14ac:dyDescent="0.25">
      <c r="I200" s="10" t="s">
        <v>49</v>
      </c>
      <c r="J200" s="11" t="s">
        <v>46</v>
      </c>
      <c r="K200" s="11" t="s">
        <v>47</v>
      </c>
      <c r="L200" s="12" t="s">
        <v>48</v>
      </c>
    </row>
    <row r="201" spans="9:12" x14ac:dyDescent="0.25">
      <c r="I201" s="13"/>
      <c r="J201" s="2">
        <v>37.280999999999999</v>
      </c>
      <c r="K201" s="2">
        <f>12.141-9.297</f>
        <v>2.8439999999999994</v>
      </c>
      <c r="L201" s="14">
        <f>J201*K201</f>
        <v>106.02716399999997</v>
      </c>
    </row>
    <row r="202" spans="9:12" x14ac:dyDescent="0.25">
      <c r="I202" s="13"/>
      <c r="J202" s="2">
        <v>4.6660000000000004</v>
      </c>
      <c r="K202" s="2">
        <v>9.2970000000000006</v>
      </c>
      <c r="L202" s="14">
        <f>J202*K202</f>
        <v>43.379802000000005</v>
      </c>
    </row>
    <row r="203" spans="9:12" ht="16.5" thickBot="1" x14ac:dyDescent="0.3">
      <c r="I203" s="15"/>
      <c r="J203" s="16"/>
      <c r="K203" s="16" t="s">
        <v>43</v>
      </c>
      <c r="L203" s="17">
        <f>SUM(L201:L202)</f>
        <v>149.40696599999998</v>
      </c>
    </row>
    <row r="204" spans="9:12" x14ac:dyDescent="0.25">
      <c r="I204" s="7"/>
      <c r="L204" s="8"/>
    </row>
    <row r="205" spans="9:12" ht="16.5" thickBot="1" x14ac:dyDescent="0.3">
      <c r="I205" s="7"/>
      <c r="L205" s="8"/>
    </row>
    <row r="206" spans="9:12" x14ac:dyDescent="0.25">
      <c r="I206" s="10" t="s">
        <v>50</v>
      </c>
      <c r="J206" s="11" t="s">
        <v>46</v>
      </c>
      <c r="K206" s="11" t="s">
        <v>47</v>
      </c>
      <c r="L206" s="12" t="s">
        <v>48</v>
      </c>
    </row>
    <row r="207" spans="9:12" x14ac:dyDescent="0.25">
      <c r="I207" s="13"/>
      <c r="J207" s="2">
        <v>6.3879999999999999</v>
      </c>
      <c r="K207" s="2">
        <v>9.2970000000000006</v>
      </c>
      <c r="L207" s="14">
        <f>J207*K207</f>
        <v>59.389236000000004</v>
      </c>
    </row>
    <row r="208" spans="9:12" ht="16.5" thickBot="1" x14ac:dyDescent="0.3">
      <c r="I208" s="15"/>
      <c r="J208" s="16"/>
      <c r="K208" s="16" t="s">
        <v>43</v>
      </c>
      <c r="L208" s="17">
        <f>SUM(L207)</f>
        <v>59.389236000000004</v>
      </c>
    </row>
    <row r="209" spans="9:21" x14ac:dyDescent="0.25">
      <c r="I209" s="7"/>
      <c r="L209" s="8"/>
    </row>
    <row r="210" spans="9:21" x14ac:dyDescent="0.25">
      <c r="I210" s="7"/>
      <c r="L210" s="8"/>
    </row>
    <row r="211" spans="9:21" ht="16.5" thickBot="1" x14ac:dyDescent="0.3">
      <c r="I211" s="7"/>
      <c r="L211" s="8"/>
    </row>
    <row r="212" spans="9:21" x14ac:dyDescent="0.25">
      <c r="I212" s="10" t="s">
        <v>51</v>
      </c>
      <c r="J212" s="11" t="s">
        <v>46</v>
      </c>
      <c r="K212" s="11" t="s">
        <v>47</v>
      </c>
      <c r="L212" s="12" t="s">
        <v>48</v>
      </c>
    </row>
    <row r="213" spans="9:21" x14ac:dyDescent="0.25">
      <c r="I213" s="13"/>
      <c r="J213" s="2">
        <v>44.802999999999997</v>
      </c>
      <c r="K213" s="2">
        <f>12.141-9.297</f>
        <v>2.8439999999999994</v>
      </c>
      <c r="L213" s="14">
        <f>J213*K213</f>
        <v>127.41973199999997</v>
      </c>
    </row>
    <row r="214" spans="9:21" x14ac:dyDescent="0.25">
      <c r="I214" s="13"/>
      <c r="J214" s="2">
        <f>2*4.615</f>
        <v>9.23</v>
      </c>
      <c r="K214" s="2">
        <v>9.2970000000000006</v>
      </c>
      <c r="L214" s="14">
        <f>J214*K214</f>
        <v>85.811310000000006</v>
      </c>
    </row>
    <row r="215" spans="9:21" ht="16.5" thickBot="1" x14ac:dyDescent="0.3">
      <c r="I215" s="15"/>
      <c r="J215" s="16"/>
      <c r="K215" s="16" t="s">
        <v>43</v>
      </c>
      <c r="L215" s="17">
        <f>SUM(L213:L214)</f>
        <v>213.23104199999997</v>
      </c>
    </row>
    <row r="216" spans="9:21" ht="16.5" thickBot="1" x14ac:dyDescent="0.3">
      <c r="I216" s="7"/>
      <c r="L216" s="8"/>
    </row>
    <row r="217" spans="9:21" x14ac:dyDescent="0.25">
      <c r="I217" s="44" t="s">
        <v>86</v>
      </c>
      <c r="J217" s="45"/>
      <c r="K217" s="45"/>
      <c r="L217" s="12">
        <f>SUM(L215+L208+L203+L196)</f>
        <v>491.03181899999998</v>
      </c>
    </row>
    <row r="218" spans="9:21" ht="16.5" thickBot="1" x14ac:dyDescent="0.3">
      <c r="I218" s="26" t="s">
        <v>87</v>
      </c>
      <c r="J218" s="27"/>
      <c r="K218" s="27"/>
      <c r="L218" s="17">
        <f>L217*3.28*3.28</f>
        <v>5282.7167215295995</v>
      </c>
    </row>
    <row r="219" spans="9:21" ht="16.5" thickBot="1" x14ac:dyDescent="0.3">
      <c r="M219"/>
      <c r="N219"/>
      <c r="O219"/>
      <c r="P219"/>
      <c r="Q219"/>
      <c r="R219"/>
      <c r="S219"/>
      <c r="T219"/>
      <c r="U219"/>
    </row>
    <row r="220" spans="9:21" ht="16.5" thickBot="1" x14ac:dyDescent="0.3">
      <c r="I220" s="30" t="s">
        <v>23</v>
      </c>
      <c r="J220" s="31"/>
      <c r="K220" s="31"/>
      <c r="L220" s="32"/>
      <c r="M220"/>
      <c r="N220"/>
      <c r="O220"/>
      <c r="P220"/>
      <c r="Q220"/>
      <c r="R220"/>
      <c r="S220"/>
      <c r="T220"/>
      <c r="U220"/>
    </row>
    <row r="221" spans="9:21" x14ac:dyDescent="0.25">
      <c r="I221" s="7"/>
      <c r="L221" s="8"/>
    </row>
    <row r="222" spans="9:21" ht="16.5" thickBot="1" x14ac:dyDescent="0.3">
      <c r="I222" s="7"/>
      <c r="L222" s="8"/>
    </row>
    <row r="223" spans="9:21" x14ac:dyDescent="0.25">
      <c r="I223" s="10" t="s">
        <v>52</v>
      </c>
      <c r="J223" s="11" t="s">
        <v>46</v>
      </c>
      <c r="K223" s="11" t="s">
        <v>47</v>
      </c>
      <c r="L223" s="12" t="s">
        <v>48</v>
      </c>
    </row>
    <row r="224" spans="9:21" x14ac:dyDescent="0.25">
      <c r="I224" s="13">
        <v>2</v>
      </c>
      <c r="J224" s="2">
        <v>5.3150000000000004</v>
      </c>
      <c r="K224" s="2">
        <v>4.5</v>
      </c>
      <c r="L224" s="14">
        <f>J224*K224</f>
        <v>23.9175</v>
      </c>
    </row>
    <row r="225" spans="9:12" ht="16.5" thickBot="1" x14ac:dyDescent="0.3">
      <c r="I225" s="26" t="s">
        <v>79</v>
      </c>
      <c r="J225" s="27"/>
      <c r="K225" s="27"/>
      <c r="L225" s="17">
        <f>SUM(L224)</f>
        <v>23.9175</v>
      </c>
    </row>
    <row r="226" spans="9:12" x14ac:dyDescent="0.25">
      <c r="I226" s="7"/>
      <c r="L226" s="8"/>
    </row>
    <row r="227" spans="9:12" x14ac:dyDescent="0.25">
      <c r="I227" s="7"/>
      <c r="L227" s="8"/>
    </row>
    <row r="228" spans="9:12" x14ac:dyDescent="0.25">
      <c r="I228" s="7"/>
      <c r="L228" s="8"/>
    </row>
    <row r="229" spans="9:12" x14ac:dyDescent="0.25">
      <c r="I229" s="7"/>
      <c r="L229" s="8"/>
    </row>
    <row r="230" spans="9:12" x14ac:dyDescent="0.25">
      <c r="I230" s="13" t="s">
        <v>49</v>
      </c>
      <c r="J230" s="2" t="s">
        <v>46</v>
      </c>
      <c r="K230" s="2" t="s">
        <v>47</v>
      </c>
      <c r="L230" s="14" t="s">
        <v>48</v>
      </c>
    </row>
    <row r="231" spans="9:12" x14ac:dyDescent="0.25">
      <c r="I231" s="13">
        <v>1</v>
      </c>
      <c r="J231" s="2">
        <f>6.51+1.953</f>
        <v>8.4629999999999992</v>
      </c>
      <c r="K231" s="2">
        <v>4.5</v>
      </c>
      <c r="L231" s="14">
        <f>J231*K231</f>
        <v>38.083499999999994</v>
      </c>
    </row>
    <row r="232" spans="9:12" x14ac:dyDescent="0.25">
      <c r="I232" s="24" t="s">
        <v>79</v>
      </c>
      <c r="J232" s="23"/>
      <c r="K232" s="23"/>
      <c r="L232" s="14">
        <f>SUM(L231)</f>
        <v>38.083499999999994</v>
      </c>
    </row>
    <row r="233" spans="9:12" x14ac:dyDescent="0.25">
      <c r="I233" s="7"/>
      <c r="L233" s="8"/>
    </row>
    <row r="234" spans="9:12" x14ac:dyDescent="0.25">
      <c r="I234" s="7"/>
      <c r="L234" s="8"/>
    </row>
    <row r="235" spans="9:12" x14ac:dyDescent="0.25">
      <c r="I235" s="7"/>
      <c r="L235" s="8"/>
    </row>
    <row r="236" spans="9:12" x14ac:dyDescent="0.25">
      <c r="I236" s="7"/>
      <c r="L236" s="8"/>
    </row>
    <row r="237" spans="9:12" x14ac:dyDescent="0.25">
      <c r="I237" s="7"/>
      <c r="L237" s="8"/>
    </row>
    <row r="238" spans="9:12" x14ac:dyDescent="0.25">
      <c r="I238" s="13" t="s">
        <v>45</v>
      </c>
      <c r="J238" s="2" t="s">
        <v>46</v>
      </c>
      <c r="K238" s="2" t="s">
        <v>47</v>
      </c>
      <c r="L238" s="14" t="s">
        <v>48</v>
      </c>
    </row>
    <row r="239" spans="9:12" x14ac:dyDescent="0.25">
      <c r="I239" s="13">
        <v>1</v>
      </c>
      <c r="J239" s="2">
        <v>5.3639999999999999</v>
      </c>
      <c r="K239" s="2">
        <v>4.5</v>
      </c>
      <c r="L239" s="14">
        <f>J239*K239</f>
        <v>24.137999999999998</v>
      </c>
    </row>
    <row r="240" spans="9:12" x14ac:dyDescent="0.25">
      <c r="I240" s="24" t="s">
        <v>79</v>
      </c>
      <c r="J240" s="23"/>
      <c r="K240" s="23"/>
      <c r="L240" s="14">
        <f>SUM(L239)</f>
        <v>24.137999999999998</v>
      </c>
    </row>
    <row r="241" spans="9:18" x14ac:dyDescent="0.25">
      <c r="I241" s="49"/>
      <c r="J241" s="50"/>
      <c r="K241" s="50"/>
      <c r="L241" s="51"/>
    </row>
    <row r="242" spans="9:18" x14ac:dyDescent="0.25">
      <c r="I242" s="24" t="s">
        <v>79</v>
      </c>
      <c r="J242" s="23"/>
      <c r="K242" s="23"/>
      <c r="L242" s="14">
        <f>L225+L232+L240</f>
        <v>86.138999999999982</v>
      </c>
    </row>
    <row r="243" spans="9:18" ht="16.5" thickBot="1" x14ac:dyDescent="0.3">
      <c r="I243" s="26" t="s">
        <v>88</v>
      </c>
      <c r="J243" s="27"/>
      <c r="K243" s="27"/>
      <c r="L243" s="17">
        <f>L242*3.28*3.28</f>
        <v>926.71781759999965</v>
      </c>
    </row>
    <row r="246" spans="9:18" ht="16.5" thickBot="1" x14ac:dyDescent="0.3">
      <c r="N246"/>
      <c r="O246"/>
      <c r="P246"/>
      <c r="Q246"/>
      <c r="R246"/>
    </row>
    <row r="247" spans="9:18" ht="16.5" thickBot="1" x14ac:dyDescent="0.3">
      <c r="I247" s="30" t="s">
        <v>24</v>
      </c>
      <c r="J247" s="31"/>
      <c r="K247" s="31"/>
      <c r="L247" s="31"/>
      <c r="M247" s="32"/>
      <c r="N247"/>
      <c r="O247"/>
      <c r="P247"/>
      <c r="Q247"/>
      <c r="R247"/>
    </row>
    <row r="250" spans="9:18" ht="16.5" thickBot="1" x14ac:dyDescent="0.3">
      <c r="J250"/>
      <c r="K250"/>
      <c r="L250"/>
      <c r="M250"/>
      <c r="N250"/>
      <c r="O250"/>
      <c r="P250"/>
      <c r="Q250"/>
    </row>
    <row r="251" spans="9:18" x14ac:dyDescent="0.25">
      <c r="I251" s="10"/>
      <c r="J251" s="11" t="s">
        <v>11</v>
      </c>
      <c r="K251" s="11" t="s">
        <v>2</v>
      </c>
      <c r="L251" s="11" t="s">
        <v>3</v>
      </c>
      <c r="M251" s="12" t="s">
        <v>29</v>
      </c>
    </row>
    <row r="252" spans="9:18" x14ac:dyDescent="0.25">
      <c r="I252" s="13" t="s">
        <v>5</v>
      </c>
      <c r="J252" s="2">
        <v>1</v>
      </c>
      <c r="K252" s="2">
        <v>30.050999999999998</v>
      </c>
      <c r="L252" s="2">
        <v>130.804</v>
      </c>
      <c r="M252" s="18">
        <f t="shared" ref="M252:M257" si="5">J252*K252*L252</f>
        <v>3930.7910039999997</v>
      </c>
    </row>
    <row r="253" spans="9:18" x14ac:dyDescent="0.25">
      <c r="I253" s="13" t="s">
        <v>10</v>
      </c>
      <c r="J253" s="2">
        <v>0.5</v>
      </c>
      <c r="K253" s="2">
        <v>34.137999999999998</v>
      </c>
      <c r="L253" s="2">
        <v>25.827999999999999</v>
      </c>
      <c r="M253" s="18">
        <f t="shared" si="5"/>
        <v>440.85813199999996</v>
      </c>
    </row>
    <row r="254" spans="9:18" x14ac:dyDescent="0.25">
      <c r="I254" s="13" t="s">
        <v>6</v>
      </c>
      <c r="J254" s="2">
        <v>1</v>
      </c>
      <c r="K254" s="2">
        <v>34.537999999999997</v>
      </c>
      <c r="L254" s="2">
        <v>81.83</v>
      </c>
      <c r="M254" s="18">
        <f t="shared" si="5"/>
        <v>2826.2445399999997</v>
      </c>
    </row>
    <row r="255" spans="9:18" x14ac:dyDescent="0.25">
      <c r="I255" s="13" t="s">
        <v>7</v>
      </c>
      <c r="J255" s="2">
        <v>1</v>
      </c>
      <c r="K255" s="2">
        <v>14.326000000000001</v>
      </c>
      <c r="L255" s="2">
        <v>15.590999999999999</v>
      </c>
      <c r="M255" s="18">
        <f t="shared" si="5"/>
        <v>223.35666599999999</v>
      </c>
    </row>
    <row r="256" spans="9:18" x14ac:dyDescent="0.25">
      <c r="I256" s="13" t="s">
        <v>8</v>
      </c>
      <c r="J256" s="2">
        <v>0.5</v>
      </c>
      <c r="K256" s="2">
        <v>23.146000000000001</v>
      </c>
      <c r="L256" s="2">
        <v>30.66</v>
      </c>
      <c r="M256" s="18">
        <f t="shared" si="5"/>
        <v>354.82818000000003</v>
      </c>
    </row>
    <row r="257" spans="9:18" x14ac:dyDescent="0.25">
      <c r="I257" s="13" t="s">
        <v>9</v>
      </c>
      <c r="J257" s="2">
        <v>1</v>
      </c>
      <c r="K257" s="2">
        <v>23.146000000000001</v>
      </c>
      <c r="L257" s="2">
        <v>6.681</v>
      </c>
      <c r="M257" s="18">
        <f t="shared" si="5"/>
        <v>154.63842600000001</v>
      </c>
    </row>
    <row r="258" spans="9:18" x14ac:dyDescent="0.25">
      <c r="I258" s="24"/>
      <c r="J258" s="23"/>
      <c r="K258" s="23"/>
      <c r="L258" s="23"/>
      <c r="M258" s="18">
        <f>SUM(M252:M257)</f>
        <v>7930.7169480000002</v>
      </c>
    </row>
    <row r="259" spans="9:18" ht="16.5" thickBot="1" x14ac:dyDescent="0.3">
      <c r="I259" s="26"/>
      <c r="J259" s="27"/>
      <c r="K259" s="27"/>
      <c r="L259" s="27"/>
      <c r="M259" s="19">
        <f>M258*3.28*3.28</f>
        <v>85321.82521336319</v>
      </c>
    </row>
    <row r="262" spans="9:18" ht="16.5" thickBot="1" x14ac:dyDescent="0.3"/>
    <row r="263" spans="9:18" x14ac:dyDescent="0.25">
      <c r="I263" s="33" t="s">
        <v>25</v>
      </c>
      <c r="J263" s="34"/>
      <c r="K263" s="34"/>
      <c r="L263" s="34"/>
      <c r="M263" s="35"/>
      <c r="N263"/>
      <c r="O263"/>
      <c r="P263"/>
      <c r="Q263"/>
      <c r="R263"/>
    </row>
    <row r="264" spans="9:18" ht="16.5" thickBot="1" x14ac:dyDescent="0.3">
      <c r="I264" s="36"/>
      <c r="J264" s="37"/>
      <c r="K264" s="37"/>
      <c r="L264" s="37"/>
      <c r="M264" s="38"/>
    </row>
    <row r="265" spans="9:18" ht="16.5" thickBot="1" x14ac:dyDescent="0.3">
      <c r="I265" s="7"/>
      <c r="M265" s="8"/>
    </row>
    <row r="266" spans="9:18" x14ac:dyDescent="0.25">
      <c r="I266" s="10" t="s">
        <v>62</v>
      </c>
      <c r="J266" s="11" t="s">
        <v>2</v>
      </c>
      <c r="K266" s="11" t="s">
        <v>58</v>
      </c>
      <c r="L266" s="12" t="s">
        <v>40</v>
      </c>
      <c r="M266" s="6"/>
    </row>
    <row r="267" spans="9:18" x14ac:dyDescent="0.25">
      <c r="I267" s="13"/>
      <c r="J267" s="2">
        <v>32.615000000000002</v>
      </c>
      <c r="K267" s="2">
        <v>9.2970000000000006</v>
      </c>
      <c r="L267" s="14">
        <f>J267*K267</f>
        <v>303.22165500000006</v>
      </c>
      <c r="M267" s="8"/>
    </row>
    <row r="268" spans="9:18" ht="16.5" thickBot="1" x14ac:dyDescent="0.3">
      <c r="I268" s="26" t="s">
        <v>79</v>
      </c>
      <c r="J268" s="27"/>
      <c r="K268" s="27"/>
      <c r="L268" s="17">
        <f>L267*3.28*3.28</f>
        <v>3262.1798531520003</v>
      </c>
      <c r="M268" s="8"/>
    </row>
    <row r="269" spans="9:18" ht="16.5" thickBot="1" x14ac:dyDescent="0.3">
      <c r="I269" s="7"/>
      <c r="M269" s="8"/>
    </row>
    <row r="270" spans="9:18" x14ac:dyDescent="0.25">
      <c r="I270" s="10" t="s">
        <v>63</v>
      </c>
      <c r="J270" s="11" t="s">
        <v>66</v>
      </c>
      <c r="K270" s="11" t="s">
        <v>56</v>
      </c>
      <c r="L270" s="11" t="s">
        <v>54</v>
      </c>
      <c r="M270" s="12" t="s">
        <v>48</v>
      </c>
    </row>
    <row r="271" spans="9:18" x14ac:dyDescent="0.25">
      <c r="I271" s="13" t="s">
        <v>64</v>
      </c>
      <c r="J271" s="2">
        <f>6.51+1.953</f>
        <v>8.4629999999999992</v>
      </c>
      <c r="K271" s="2">
        <v>4.5</v>
      </c>
      <c r="L271" s="2">
        <v>1</v>
      </c>
      <c r="M271" s="18">
        <f>J271*K271*L271</f>
        <v>38.083499999999994</v>
      </c>
    </row>
    <row r="272" spans="9:18" x14ac:dyDescent="0.25">
      <c r="I272" s="13" t="s">
        <v>65</v>
      </c>
      <c r="J272" s="2">
        <v>2</v>
      </c>
      <c r="K272" s="2">
        <v>2.5</v>
      </c>
      <c r="L272" s="2">
        <v>2</v>
      </c>
      <c r="M272" s="18">
        <f>J272*K272*L272</f>
        <v>10</v>
      </c>
    </row>
    <row r="273" spans="9:13" x14ac:dyDescent="0.25">
      <c r="I273" s="24" t="s">
        <v>79</v>
      </c>
      <c r="J273" s="23"/>
      <c r="K273" s="23"/>
      <c r="L273" s="23"/>
      <c r="M273" s="18">
        <f>SUM(M271:M272)</f>
        <v>48.083499999999994</v>
      </c>
    </row>
    <row r="274" spans="9:13" x14ac:dyDescent="0.25">
      <c r="I274" s="24" t="s">
        <v>89</v>
      </c>
      <c r="J274" s="23"/>
      <c r="K274" s="23"/>
      <c r="L274" s="23"/>
      <c r="M274" s="18">
        <f>M273*3.28*3.28</f>
        <v>517.30152639999983</v>
      </c>
    </row>
    <row r="275" spans="9:13" x14ac:dyDescent="0.25">
      <c r="I275" s="49"/>
      <c r="J275" s="50"/>
      <c r="K275" s="50"/>
      <c r="L275" s="50"/>
      <c r="M275" s="51"/>
    </row>
    <row r="276" spans="9:13" ht="16.5" thickBot="1" x14ac:dyDescent="0.3">
      <c r="I276" s="26" t="s">
        <v>90</v>
      </c>
      <c r="J276" s="27"/>
      <c r="K276" s="27"/>
      <c r="L276" s="27"/>
      <c r="M276" s="19">
        <f>L268-M274</f>
        <v>2744.8783267520002</v>
      </c>
    </row>
    <row r="277" spans="9:13" x14ac:dyDescent="0.25">
      <c r="I277" s="7"/>
      <c r="M277" s="8"/>
    </row>
    <row r="278" spans="9:13" x14ac:dyDescent="0.25">
      <c r="I278" s="7"/>
      <c r="M278" s="8"/>
    </row>
    <row r="279" spans="9:13" ht="16.5" thickBot="1" x14ac:dyDescent="0.3">
      <c r="I279" s="7"/>
      <c r="M279" s="8"/>
    </row>
    <row r="280" spans="9:13" x14ac:dyDescent="0.25">
      <c r="I280" s="10" t="s">
        <v>61</v>
      </c>
      <c r="J280" s="11" t="s">
        <v>2</v>
      </c>
      <c r="K280" s="11" t="s">
        <v>58</v>
      </c>
      <c r="L280" s="11" t="s">
        <v>40</v>
      </c>
      <c r="M280" s="6"/>
    </row>
    <row r="281" spans="9:13" x14ac:dyDescent="0.25">
      <c r="I281" s="13" t="s">
        <v>67</v>
      </c>
      <c r="J281" s="2">
        <v>32.917999999999999</v>
      </c>
      <c r="K281" s="2">
        <v>9.2970000000000006</v>
      </c>
      <c r="L281" s="2">
        <f>J281*K281</f>
        <v>306.03864600000003</v>
      </c>
      <c r="M281" s="8"/>
    </row>
    <row r="282" spans="9:13" x14ac:dyDescent="0.25">
      <c r="I282" s="24" t="s">
        <v>89</v>
      </c>
      <c r="J282" s="23"/>
      <c r="K282" s="23"/>
      <c r="L282" s="2">
        <f>L281*3.28*3.28</f>
        <v>3292.4861691264</v>
      </c>
      <c r="M282" s="8"/>
    </row>
    <row r="283" spans="9:13" x14ac:dyDescent="0.25">
      <c r="I283" s="7"/>
      <c r="M283" s="8"/>
    </row>
    <row r="284" spans="9:13" x14ac:dyDescent="0.25">
      <c r="I284" s="13"/>
      <c r="J284" s="2" t="s">
        <v>2</v>
      </c>
      <c r="K284" s="2" t="s">
        <v>58</v>
      </c>
      <c r="L284" s="2" t="s">
        <v>48</v>
      </c>
      <c r="M284" s="8"/>
    </row>
    <row r="285" spans="9:13" x14ac:dyDescent="0.25">
      <c r="I285" s="13" t="s">
        <v>68</v>
      </c>
      <c r="J285" s="2">
        <v>2.1339999999999999</v>
      </c>
      <c r="K285" s="2">
        <v>9.2970000000000006</v>
      </c>
      <c r="L285" s="2">
        <f>J285*K285</f>
        <v>19.839798000000002</v>
      </c>
      <c r="M285" s="8"/>
    </row>
    <row r="286" spans="9:13" x14ac:dyDescent="0.25">
      <c r="I286" s="13"/>
      <c r="J286" s="2"/>
      <c r="K286" s="2"/>
      <c r="L286" s="2">
        <f>L285*3.28*3.28</f>
        <v>213.44448280319997</v>
      </c>
      <c r="M286" s="8"/>
    </row>
    <row r="287" spans="9:13" x14ac:dyDescent="0.25">
      <c r="I287" s="7"/>
      <c r="M287" s="8"/>
    </row>
    <row r="288" spans="9:13" x14ac:dyDescent="0.25">
      <c r="I288" s="24" t="s">
        <v>89</v>
      </c>
      <c r="J288" s="23"/>
      <c r="K288" s="23"/>
      <c r="L288" s="2">
        <f>L282+L286</f>
        <v>3505.9306519296001</v>
      </c>
      <c r="M288" s="8"/>
    </row>
    <row r="289" spans="9:13" x14ac:dyDescent="0.25">
      <c r="I289" s="7"/>
      <c r="M289" s="8"/>
    </row>
    <row r="290" spans="9:13" x14ac:dyDescent="0.25">
      <c r="I290" s="7"/>
      <c r="M290" s="8"/>
    </row>
    <row r="291" spans="9:13" x14ac:dyDescent="0.25">
      <c r="I291" s="13" t="s">
        <v>63</v>
      </c>
      <c r="J291" s="2" t="s">
        <v>66</v>
      </c>
      <c r="K291" s="2" t="s">
        <v>56</v>
      </c>
      <c r="L291" s="2" t="s">
        <v>54</v>
      </c>
      <c r="M291" s="14" t="s">
        <v>48</v>
      </c>
    </row>
    <row r="292" spans="9:13" x14ac:dyDescent="0.25">
      <c r="I292" s="13" t="s">
        <v>64</v>
      </c>
      <c r="J292" s="2">
        <v>4.3150000000000004</v>
      </c>
      <c r="K292" s="2">
        <v>4.5</v>
      </c>
      <c r="L292" s="2">
        <v>2</v>
      </c>
      <c r="M292" s="14">
        <f>J292*K292*L292</f>
        <v>38.835000000000001</v>
      </c>
    </row>
    <row r="293" spans="9:13" x14ac:dyDescent="0.25">
      <c r="I293" s="13" t="s">
        <v>65</v>
      </c>
      <c r="J293" s="2">
        <v>2</v>
      </c>
      <c r="K293" s="2">
        <v>2.5</v>
      </c>
      <c r="L293" s="2">
        <v>2</v>
      </c>
      <c r="M293" s="14">
        <f>J293*K293*L293</f>
        <v>10</v>
      </c>
    </row>
    <row r="294" spans="9:13" x14ac:dyDescent="0.25">
      <c r="I294" s="24" t="s">
        <v>79</v>
      </c>
      <c r="J294" s="23"/>
      <c r="K294" s="23"/>
      <c r="L294" s="23"/>
      <c r="M294" s="14">
        <f>SUM(M292:M293)</f>
        <v>48.835000000000001</v>
      </c>
    </row>
    <row r="295" spans="9:13" x14ac:dyDescent="0.25">
      <c r="I295" s="24" t="s">
        <v>89</v>
      </c>
      <c r="J295" s="23"/>
      <c r="K295" s="23"/>
      <c r="L295" s="23"/>
      <c r="M295" s="14">
        <f>M294*3.28*3.28</f>
        <v>525.38646399999993</v>
      </c>
    </row>
    <row r="296" spans="9:13" x14ac:dyDescent="0.25">
      <c r="I296" s="7"/>
      <c r="M296" s="8"/>
    </row>
    <row r="297" spans="9:13" x14ac:dyDescent="0.25">
      <c r="I297" s="7"/>
      <c r="K297" s="3" t="s">
        <v>91</v>
      </c>
      <c r="M297" s="8"/>
    </row>
    <row r="298" spans="9:13" ht="16.5" thickBot="1" x14ac:dyDescent="0.3">
      <c r="I298" s="26" t="s">
        <v>90</v>
      </c>
      <c r="J298" s="27"/>
      <c r="K298" s="27"/>
      <c r="L298" s="27"/>
      <c r="M298" s="19">
        <v>2980.5441879296004</v>
      </c>
    </row>
    <row r="299" spans="9:13" ht="16.5" thickBot="1" x14ac:dyDescent="0.3">
      <c r="I299" s="7"/>
      <c r="M299" s="8"/>
    </row>
    <row r="300" spans="9:13" x14ac:dyDescent="0.25">
      <c r="I300" s="10" t="s">
        <v>69</v>
      </c>
      <c r="J300" s="11"/>
      <c r="K300" s="11"/>
      <c r="L300" s="11"/>
      <c r="M300" s="6"/>
    </row>
    <row r="301" spans="9:13" x14ac:dyDescent="0.25">
      <c r="I301" s="13"/>
      <c r="J301" s="2" t="s">
        <v>2</v>
      </c>
      <c r="K301" s="2" t="s">
        <v>58</v>
      </c>
      <c r="L301" s="2" t="s">
        <v>40</v>
      </c>
      <c r="M301" s="8"/>
    </row>
    <row r="302" spans="9:13" x14ac:dyDescent="0.25">
      <c r="I302" s="13" t="s">
        <v>67</v>
      </c>
      <c r="J302" s="2">
        <v>12.468</v>
      </c>
      <c r="K302" s="2">
        <v>9.2970000000000006</v>
      </c>
      <c r="L302" s="2">
        <f>J302*K302</f>
        <v>115.914996</v>
      </c>
      <c r="M302" s="8"/>
    </row>
    <row r="303" spans="9:13" x14ac:dyDescent="0.25">
      <c r="I303" s="13"/>
      <c r="J303" s="2"/>
      <c r="K303" s="2"/>
      <c r="L303" s="2">
        <f>L302*3.28*3.28</f>
        <v>1247.0598929663997</v>
      </c>
      <c r="M303" s="8"/>
    </row>
    <row r="304" spans="9:13" x14ac:dyDescent="0.25">
      <c r="I304" s="7"/>
      <c r="M304" s="8"/>
    </row>
    <row r="305" spans="9:17" x14ac:dyDescent="0.25">
      <c r="I305" s="13" t="s">
        <v>63</v>
      </c>
      <c r="J305" s="2" t="s">
        <v>66</v>
      </c>
      <c r="K305" s="2" t="s">
        <v>56</v>
      </c>
      <c r="L305" s="2" t="s">
        <v>54</v>
      </c>
      <c r="M305" s="14" t="s">
        <v>48</v>
      </c>
    </row>
    <row r="306" spans="9:17" x14ac:dyDescent="0.25">
      <c r="I306" s="13" t="s">
        <v>64</v>
      </c>
      <c r="J306" s="2">
        <v>5.3639999999999999</v>
      </c>
      <c r="K306" s="2">
        <v>4.5</v>
      </c>
      <c r="L306" s="2">
        <v>1</v>
      </c>
      <c r="M306" s="14">
        <f>J306*K306*L306</f>
        <v>24.137999999999998</v>
      </c>
    </row>
    <row r="307" spans="9:17" x14ac:dyDescent="0.25">
      <c r="I307" s="13"/>
      <c r="J307" s="2"/>
      <c r="K307" s="2"/>
      <c r="L307" s="2"/>
      <c r="M307" s="14"/>
    </row>
    <row r="308" spans="9:17" x14ac:dyDescent="0.25">
      <c r="I308" s="24" t="s">
        <v>93</v>
      </c>
      <c r="J308" s="23"/>
      <c r="K308" s="23"/>
      <c r="L308" s="23"/>
      <c r="M308" s="14">
        <f>SUM(M306:M307)</f>
        <v>24.137999999999998</v>
      </c>
    </row>
    <row r="309" spans="9:17" x14ac:dyDescent="0.25">
      <c r="I309" s="24" t="s">
        <v>92</v>
      </c>
      <c r="J309" s="23"/>
      <c r="K309" s="23"/>
      <c r="L309" s="23"/>
      <c r="M309" s="14">
        <f>M308*3.28*3.28</f>
        <v>259.68625919999994</v>
      </c>
    </row>
    <row r="310" spans="9:17" x14ac:dyDescent="0.25">
      <c r="I310" s="24" t="s">
        <v>90</v>
      </c>
      <c r="J310" s="23"/>
      <c r="K310" s="23"/>
      <c r="L310" s="23"/>
      <c r="M310" s="18">
        <v>987.37363376639973</v>
      </c>
    </row>
    <row r="311" spans="9:17" x14ac:dyDescent="0.25">
      <c r="I311" s="7"/>
      <c r="M311" s="8"/>
    </row>
    <row r="312" spans="9:17" ht="16.5" thickBot="1" x14ac:dyDescent="0.3">
      <c r="I312" s="26" t="s">
        <v>90</v>
      </c>
      <c r="J312" s="27"/>
      <c r="K312" s="27"/>
      <c r="L312" s="27"/>
      <c r="M312" s="19">
        <f>M276+M298+M310</f>
        <v>6712.7961484480002</v>
      </c>
    </row>
    <row r="314" spans="9:17" ht="16.5" thickBot="1" x14ac:dyDescent="0.3"/>
    <row r="315" spans="9:17" ht="16.5" thickBot="1" x14ac:dyDescent="0.3">
      <c r="I315" s="30" t="s">
        <v>26</v>
      </c>
      <c r="J315" s="31"/>
      <c r="K315" s="31"/>
      <c r="L315" s="32"/>
      <c r="M315"/>
      <c r="N315"/>
      <c r="O315"/>
      <c r="P315"/>
      <c r="Q315"/>
    </row>
    <row r="316" spans="9:17" ht="16.5" thickBot="1" x14ac:dyDescent="0.3">
      <c r="I316" s="7"/>
      <c r="L316" s="8"/>
      <c r="M316"/>
      <c r="N316"/>
      <c r="O316"/>
      <c r="P316"/>
      <c r="Q316"/>
    </row>
    <row r="317" spans="9:17" x14ac:dyDescent="0.25">
      <c r="I317" s="44" t="s">
        <v>53</v>
      </c>
      <c r="J317" s="53" t="s">
        <v>94</v>
      </c>
      <c r="K317" s="53"/>
      <c r="L317" s="54"/>
    </row>
    <row r="318" spans="9:17" x14ac:dyDescent="0.25">
      <c r="I318" s="24"/>
      <c r="J318" s="48"/>
      <c r="K318" s="48"/>
      <c r="L318" s="52"/>
    </row>
    <row r="319" spans="9:17" x14ac:dyDescent="0.25">
      <c r="I319" s="13" t="s">
        <v>54</v>
      </c>
      <c r="J319" s="2" t="s">
        <v>46</v>
      </c>
      <c r="K319" s="2" t="s">
        <v>47</v>
      </c>
      <c r="L319" s="14" t="s">
        <v>48</v>
      </c>
    </row>
    <row r="320" spans="9:17" x14ac:dyDescent="0.25">
      <c r="I320" s="13">
        <v>2</v>
      </c>
      <c r="J320" s="2">
        <f>2+0.15+0.15</f>
        <v>2.2999999999999998</v>
      </c>
      <c r="K320" s="2">
        <v>7.17</v>
      </c>
      <c r="L320" s="14">
        <f>I320*J320*K320</f>
        <v>32.981999999999999</v>
      </c>
    </row>
    <row r="321" spans="8:18" x14ac:dyDescent="0.25">
      <c r="I321" s="13">
        <v>2</v>
      </c>
      <c r="J321" s="2">
        <f>0.964+1.3+0.537</f>
        <v>2.8010000000000002</v>
      </c>
      <c r="K321" s="2">
        <v>7.17</v>
      </c>
      <c r="L321" s="14">
        <f>I321*J321*K321</f>
        <v>40.166340000000005</v>
      </c>
    </row>
    <row r="322" spans="8:18" ht="16.5" thickBot="1" x14ac:dyDescent="0.3">
      <c r="I322" s="15"/>
      <c r="J322" s="16"/>
      <c r="K322" s="16" t="s">
        <v>43</v>
      </c>
      <c r="L322" s="17">
        <f>SUM(L320:L321)</f>
        <v>73.148340000000005</v>
      </c>
    </row>
    <row r="323" spans="8:18" x14ac:dyDescent="0.25">
      <c r="I323" s="7"/>
      <c r="L323" s="8"/>
    </row>
    <row r="324" spans="8:18" ht="16.5" thickBot="1" x14ac:dyDescent="0.3">
      <c r="H324"/>
      <c r="I324" s="55" t="s">
        <v>92</v>
      </c>
      <c r="J324" s="56"/>
      <c r="K324" s="57"/>
      <c r="L324" s="17">
        <f>L322*3.28*3.28</f>
        <v>786.95910105599989</v>
      </c>
    </row>
    <row r="325" spans="8:18" ht="16.5" thickBot="1" x14ac:dyDescent="0.3"/>
    <row r="326" spans="8:18" ht="16.5" thickBot="1" x14ac:dyDescent="0.3">
      <c r="I326" s="30" t="s">
        <v>27</v>
      </c>
      <c r="J326" s="31"/>
      <c r="K326" s="31"/>
      <c r="L326" s="31"/>
      <c r="M326" s="32"/>
      <c r="N326"/>
      <c r="O326"/>
      <c r="P326"/>
      <c r="Q326"/>
    </row>
    <row r="327" spans="8:18" ht="16.5" thickBot="1" x14ac:dyDescent="0.3">
      <c r="I327" s="7"/>
      <c r="M327" s="8"/>
    </row>
    <row r="328" spans="8:18" ht="16.5" thickBot="1" x14ac:dyDescent="0.3">
      <c r="I328" s="30" t="s">
        <v>95</v>
      </c>
      <c r="J328" s="31"/>
      <c r="K328" s="31"/>
      <c r="L328" s="31"/>
      <c r="M328" s="1">
        <v>9</v>
      </c>
    </row>
    <row r="330" spans="8:18" ht="16.5" thickBot="1" x14ac:dyDescent="0.3">
      <c r="M330"/>
      <c r="N330"/>
      <c r="O330"/>
      <c r="P330"/>
      <c r="Q330"/>
      <c r="R330"/>
    </row>
    <row r="331" spans="8:18" ht="16.5" thickBot="1" x14ac:dyDescent="0.3">
      <c r="I331" s="30" t="s">
        <v>28</v>
      </c>
      <c r="J331" s="31"/>
      <c r="K331" s="31"/>
      <c r="L331" s="32"/>
      <c r="M331"/>
      <c r="N331"/>
      <c r="O331"/>
      <c r="P331"/>
      <c r="Q331"/>
      <c r="R331"/>
    </row>
    <row r="332" spans="8:18" x14ac:dyDescent="0.25">
      <c r="I332" s="7"/>
      <c r="L332" s="8"/>
    </row>
    <row r="333" spans="8:18" x14ac:dyDescent="0.25">
      <c r="I333" s="13" t="s">
        <v>57</v>
      </c>
      <c r="J333" s="23" t="s">
        <v>96</v>
      </c>
      <c r="K333" s="23"/>
      <c r="L333" s="25"/>
    </row>
    <row r="334" spans="8:18" x14ac:dyDescent="0.25">
      <c r="I334" s="24" t="s">
        <v>59</v>
      </c>
      <c r="J334" s="23"/>
      <c r="K334" s="23"/>
      <c r="L334" s="25"/>
    </row>
    <row r="335" spans="8:18" x14ac:dyDescent="0.25">
      <c r="I335" s="13" t="s">
        <v>54</v>
      </c>
      <c r="J335" s="2" t="s">
        <v>2</v>
      </c>
      <c r="K335" s="2" t="s">
        <v>58</v>
      </c>
      <c r="L335" s="14" t="s">
        <v>48</v>
      </c>
    </row>
    <row r="336" spans="8:18" x14ac:dyDescent="0.25">
      <c r="I336" s="13">
        <v>2</v>
      </c>
      <c r="J336" s="2">
        <f>2+0.15+0.15</f>
        <v>2.2999999999999998</v>
      </c>
      <c r="K336" s="2">
        <v>7.17</v>
      </c>
      <c r="L336" s="14">
        <f>I336*J336*K336</f>
        <v>32.981999999999999</v>
      </c>
    </row>
    <row r="337" spans="9:12" x14ac:dyDescent="0.25">
      <c r="I337" s="13">
        <v>2</v>
      </c>
      <c r="J337" s="2">
        <f>0.964+1.3+0.537+0.15+0.15</f>
        <v>3.101</v>
      </c>
      <c r="K337" s="2">
        <v>7.17</v>
      </c>
      <c r="L337" s="14">
        <f>I337*J337*K337</f>
        <v>44.468339999999998</v>
      </c>
    </row>
    <row r="338" spans="9:12" x14ac:dyDescent="0.25">
      <c r="I338" s="24" t="s">
        <v>97</v>
      </c>
      <c r="J338" s="23"/>
      <c r="K338" s="23"/>
      <c r="L338" s="14">
        <f>SUM(L336:L337)</f>
        <v>77.450339999999997</v>
      </c>
    </row>
    <row r="339" spans="9:12" x14ac:dyDescent="0.25">
      <c r="I339" s="24" t="s">
        <v>98</v>
      </c>
      <c r="J339" s="23"/>
      <c r="K339" s="23"/>
      <c r="L339" s="14">
        <f>L338*3.28*3.28</f>
        <v>833.24173785599987</v>
      </c>
    </row>
    <row r="340" spans="9:12" x14ac:dyDescent="0.25">
      <c r="I340" s="7"/>
      <c r="L340" s="8"/>
    </row>
    <row r="341" spans="9:12" x14ac:dyDescent="0.25">
      <c r="I341" s="24" t="s">
        <v>60</v>
      </c>
      <c r="J341" s="23"/>
      <c r="K341" s="23"/>
      <c r="L341" s="25"/>
    </row>
    <row r="342" spans="9:12" x14ac:dyDescent="0.25">
      <c r="I342" s="13" t="s">
        <v>54</v>
      </c>
      <c r="J342" s="2" t="s">
        <v>2</v>
      </c>
      <c r="K342" s="2" t="s">
        <v>58</v>
      </c>
      <c r="L342" s="14" t="s">
        <v>48</v>
      </c>
    </row>
    <row r="343" spans="9:12" x14ac:dyDescent="0.25">
      <c r="I343" s="13">
        <v>2</v>
      </c>
      <c r="J343" s="2">
        <f>2</f>
        <v>2</v>
      </c>
      <c r="K343" s="2">
        <v>7.17</v>
      </c>
      <c r="L343" s="14">
        <f>I343*J343*K343</f>
        <v>28.68</v>
      </c>
    </row>
    <row r="344" spans="9:12" x14ac:dyDescent="0.25">
      <c r="I344" s="13">
        <v>2</v>
      </c>
      <c r="J344" s="2">
        <f>0.964+1.3+0.537</f>
        <v>2.8010000000000002</v>
      </c>
      <c r="K344" s="2">
        <v>7.17</v>
      </c>
      <c r="L344" s="14">
        <f>I344*J344*K344</f>
        <v>40.166340000000005</v>
      </c>
    </row>
    <row r="345" spans="9:12" x14ac:dyDescent="0.25">
      <c r="I345" s="24" t="s">
        <v>97</v>
      </c>
      <c r="J345" s="23"/>
      <c r="K345" s="23"/>
      <c r="L345" s="14">
        <f>SUM(L343:L344)</f>
        <v>68.846339999999998</v>
      </c>
    </row>
    <row r="346" spans="9:12" x14ac:dyDescent="0.25">
      <c r="I346" s="24" t="s">
        <v>98</v>
      </c>
      <c r="J346" s="23"/>
      <c r="K346" s="23"/>
      <c r="L346" s="14">
        <f>L345*3.28*3.28</f>
        <v>740.67646425599992</v>
      </c>
    </row>
    <row r="347" spans="9:12" x14ac:dyDescent="0.25">
      <c r="I347" s="7"/>
      <c r="L347" s="8"/>
    </row>
    <row r="348" spans="9:12" ht="16.5" thickBot="1" x14ac:dyDescent="0.3">
      <c r="I348" s="26" t="s">
        <v>99</v>
      </c>
      <c r="J348" s="27"/>
      <c r="K348" s="27"/>
      <c r="L348" s="17">
        <f>L339+L346</f>
        <v>1573.9182021119998</v>
      </c>
    </row>
  </sheetData>
  <mergeCells count="101">
    <mergeCell ref="I75:M75"/>
    <mergeCell ref="I71:M71"/>
    <mergeCell ref="I86:L86"/>
    <mergeCell ref="I87:L87"/>
    <mergeCell ref="I88:L88"/>
    <mergeCell ref="I85:M85"/>
    <mergeCell ref="I78:M78"/>
    <mergeCell ref="I53:M53"/>
    <mergeCell ref="I37:M37"/>
    <mergeCell ref="I5:N5"/>
    <mergeCell ref="J70:M70"/>
    <mergeCell ref="I72:M74"/>
    <mergeCell ref="I339:K339"/>
    <mergeCell ref="I341:L341"/>
    <mergeCell ref="I345:K345"/>
    <mergeCell ref="I346:K346"/>
    <mergeCell ref="I348:K348"/>
    <mergeCell ref="I328:L328"/>
    <mergeCell ref="I326:M326"/>
    <mergeCell ref="J333:L333"/>
    <mergeCell ref="I334:L334"/>
    <mergeCell ref="I338:K338"/>
    <mergeCell ref="I331:L331"/>
    <mergeCell ref="J317:L318"/>
    <mergeCell ref="I317:I318"/>
    <mergeCell ref="I324:K324"/>
    <mergeCell ref="I308:L308"/>
    <mergeCell ref="I309:L309"/>
    <mergeCell ref="I310:L310"/>
    <mergeCell ref="I312:L312"/>
    <mergeCell ref="I315:L315"/>
    <mergeCell ref="I282:K282"/>
    <mergeCell ref="I275:M275"/>
    <mergeCell ref="I294:L294"/>
    <mergeCell ref="I295:L295"/>
    <mergeCell ref="I298:L298"/>
    <mergeCell ref="I242:K242"/>
    <mergeCell ref="I243:K243"/>
    <mergeCell ref="I220:L220"/>
    <mergeCell ref="I241:L241"/>
    <mergeCell ref="I258:L258"/>
    <mergeCell ref="I247:M247"/>
    <mergeCell ref="J126:K126"/>
    <mergeCell ref="I218:K218"/>
    <mergeCell ref="I190:L190"/>
    <mergeCell ref="I225:K225"/>
    <mergeCell ref="I232:K232"/>
    <mergeCell ref="I240:K240"/>
    <mergeCell ref="I174:K174"/>
    <mergeCell ref="I181:K181"/>
    <mergeCell ref="I183:K183"/>
    <mergeCell ref="I167:L168"/>
    <mergeCell ref="I217:K217"/>
    <mergeCell ref="I64:L64"/>
    <mergeCell ref="J129:M129"/>
    <mergeCell ref="J130:M130"/>
    <mergeCell ref="I141:K141"/>
    <mergeCell ref="I136:L137"/>
    <mergeCell ref="I111:K111"/>
    <mergeCell ref="I112:K112"/>
    <mergeCell ref="I105:L105"/>
    <mergeCell ref="I65:L65"/>
    <mergeCell ref="I100:L100"/>
    <mergeCell ref="I101:L101"/>
    <mergeCell ref="I90:M90"/>
    <mergeCell ref="I68:M68"/>
    <mergeCell ref="I76:L76"/>
    <mergeCell ref="I77:L77"/>
    <mergeCell ref="I79:L81"/>
    <mergeCell ref="I82:L84"/>
    <mergeCell ref="M79:M81"/>
    <mergeCell ref="M82:M84"/>
    <mergeCell ref="J128:K128"/>
    <mergeCell ref="J122:K122"/>
    <mergeCell ref="J123:K123"/>
    <mergeCell ref="J124:K124"/>
    <mergeCell ref="J125:K125"/>
    <mergeCell ref="J127:K127"/>
    <mergeCell ref="I7:N7"/>
    <mergeCell ref="I30:L30"/>
    <mergeCell ref="I24:L24"/>
    <mergeCell ref="I21:M21"/>
    <mergeCell ref="I28:N28"/>
    <mergeCell ref="I288:K288"/>
    <mergeCell ref="I259:L259"/>
    <mergeCell ref="I263:M264"/>
    <mergeCell ref="I268:K268"/>
    <mergeCell ref="I273:L273"/>
    <mergeCell ref="I274:L274"/>
    <mergeCell ref="I276:L276"/>
    <mergeCell ref="I143:K143"/>
    <mergeCell ref="I147:K147"/>
    <mergeCell ref="I153:K153"/>
    <mergeCell ref="I155:K155"/>
    <mergeCell ref="I173:K173"/>
    <mergeCell ref="J121:K121"/>
    <mergeCell ref="J120:K120"/>
    <mergeCell ref="I23:L23"/>
    <mergeCell ref="I118:Q118"/>
    <mergeCell ref="I48:L48"/>
    <mergeCell ref="I49:L4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Slab and steel fiber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Vaghasiya</dc:creator>
  <cp:lastModifiedBy>Bryan Jay Sanggalang</cp:lastModifiedBy>
  <dcterms:created xsi:type="dcterms:W3CDTF">2022-12-03T19:20:45Z</dcterms:created>
  <dcterms:modified xsi:type="dcterms:W3CDTF">2022-12-08T01:23:04Z</dcterms:modified>
</cp:coreProperties>
</file>